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06AE5046-F424-40D5-AAC3-2538D743C879}" xr6:coauthVersionLast="47" xr6:coauthVersionMax="47" xr10:uidLastSave="{00000000-0000-0000-0000-000000000000}"/>
  <bookViews>
    <workbookView xWindow="28680" yWindow="-120" windowWidth="29040" windowHeight="15720" activeTab="1" xr2:uid="{00E67D83-E413-48DF-A688-02329B967D35}"/>
  </bookViews>
  <sheets>
    <sheet name="SubSector Analysis" sheetId="3" r:id="rId1"/>
    <sheet name="Nifty 750 Analysis" sheetId="2" r:id="rId2"/>
    <sheet name="Price_Filter_14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" l="1"/>
  <c r="G24" i="3" s="1"/>
  <c r="B2" i="3"/>
  <c r="B30" i="3"/>
  <c r="F30" i="3" s="1"/>
  <c r="B5" i="3"/>
  <c r="H5" i="3" s="1"/>
  <c r="B13" i="3"/>
  <c r="B49" i="3"/>
  <c r="B14" i="3"/>
  <c r="F14" i="3" s="1"/>
  <c r="B25" i="3"/>
  <c r="E25" i="3" s="1"/>
  <c r="B48" i="3"/>
  <c r="E48" i="3" s="1"/>
  <c r="B3" i="3"/>
  <c r="E3" i="3" s="1"/>
  <c r="B35" i="3"/>
  <c r="D35" i="3" s="1"/>
  <c r="B105" i="3"/>
  <c r="D105" i="3" s="1"/>
  <c r="B37" i="3"/>
  <c r="D37" i="3" s="1"/>
  <c r="B64" i="3"/>
  <c r="E64" i="3" s="1"/>
  <c r="B31" i="3"/>
  <c r="E31" i="3" s="1"/>
  <c r="B11" i="3"/>
  <c r="B87" i="3"/>
  <c r="B32" i="3"/>
  <c r="D32" i="3" s="1"/>
  <c r="B34" i="3"/>
  <c r="D34" i="3" s="1"/>
  <c r="B54" i="3"/>
  <c r="B36" i="3"/>
  <c r="D36" i="3" s="1"/>
  <c r="B10" i="3"/>
  <c r="D10" i="3" s="1"/>
  <c r="B8" i="3"/>
  <c r="G8" i="3" s="1"/>
  <c r="B18" i="3"/>
  <c r="B56" i="3"/>
  <c r="B41" i="3"/>
  <c r="H41" i="3" s="1"/>
  <c r="B44" i="3"/>
  <c r="B74" i="3"/>
  <c r="H74" i="3" s="1"/>
  <c r="B4" i="3"/>
  <c r="B76" i="3"/>
  <c r="F76" i="3" s="1"/>
  <c r="B42" i="3"/>
  <c r="B50" i="3"/>
  <c r="I50" i="3" s="1"/>
  <c r="B38" i="3"/>
  <c r="D38" i="3" s="1"/>
  <c r="B26" i="3"/>
  <c r="D26" i="3" s="1"/>
  <c r="B27" i="3"/>
  <c r="D27" i="3" s="1"/>
  <c r="B89" i="3"/>
  <c r="E89" i="3" s="1"/>
  <c r="B40" i="3"/>
  <c r="F40" i="3" s="1"/>
  <c r="B106" i="3"/>
  <c r="G106" i="3" s="1"/>
  <c r="B60" i="3"/>
  <c r="E60" i="3" s="1"/>
  <c r="B62" i="3"/>
  <c r="E62" i="3" s="1"/>
  <c r="B110" i="3"/>
  <c r="B51" i="3"/>
  <c r="F51" i="3" s="1"/>
  <c r="B28" i="3"/>
  <c r="F28" i="3" s="1"/>
  <c r="B22" i="3"/>
  <c r="B107" i="3"/>
  <c r="D107" i="3" s="1"/>
  <c r="B71" i="3"/>
  <c r="H71" i="3" s="1"/>
  <c r="B15" i="3"/>
  <c r="D15" i="3" s="1"/>
  <c r="B47" i="3"/>
  <c r="E47" i="3" s="1"/>
  <c r="B93" i="3"/>
  <c r="F93" i="3" s="1"/>
  <c r="B23" i="3"/>
  <c r="H23" i="3" s="1"/>
  <c r="B65" i="3"/>
  <c r="F65" i="3" s="1"/>
  <c r="B63" i="3"/>
  <c r="G63" i="3" s="1"/>
  <c r="B75" i="3"/>
  <c r="H75" i="3" s="1"/>
  <c r="B9" i="3"/>
  <c r="D9" i="3" s="1"/>
  <c r="B39" i="3"/>
  <c r="B83" i="3"/>
  <c r="E83" i="3" s="1"/>
  <c r="B45" i="3"/>
  <c r="B55" i="3"/>
  <c r="D55" i="3" s="1"/>
  <c r="B12" i="3"/>
  <c r="D12" i="3" s="1"/>
  <c r="B52" i="3"/>
  <c r="E52" i="3" s="1"/>
  <c r="B61" i="3"/>
  <c r="D61" i="3" s="1"/>
  <c r="B69" i="3"/>
  <c r="E69" i="3" s="1"/>
  <c r="B6" i="3"/>
  <c r="E6" i="3" s="1"/>
  <c r="B81" i="3"/>
  <c r="G81" i="3" s="1"/>
  <c r="B82" i="3"/>
  <c r="B86" i="3"/>
  <c r="D86" i="3" s="1"/>
  <c r="B70" i="3"/>
  <c r="D70" i="3" s="1"/>
  <c r="B33" i="3"/>
  <c r="B85" i="3"/>
  <c r="E85" i="3" s="1"/>
  <c r="B72" i="3"/>
  <c r="H72" i="3" s="1"/>
  <c r="B21" i="3"/>
  <c r="D21" i="3" s="1"/>
  <c r="B16" i="3"/>
  <c r="E16" i="3" s="1"/>
  <c r="B43" i="3"/>
  <c r="F43" i="3" s="1"/>
  <c r="B84" i="3"/>
  <c r="H84" i="3" s="1"/>
  <c r="B58" i="3"/>
  <c r="F58" i="3" s="1"/>
  <c r="B29" i="3"/>
  <c r="E29" i="3" s="1"/>
  <c r="B66" i="3"/>
  <c r="H66" i="3" s="1"/>
  <c r="B68" i="3"/>
  <c r="F68" i="3" s="1"/>
  <c r="B17" i="3"/>
  <c r="I17" i="3" s="1"/>
  <c r="B46" i="3"/>
  <c r="E46" i="3" s="1"/>
  <c r="B94" i="3"/>
  <c r="G94" i="3" s="1"/>
  <c r="B59" i="3"/>
  <c r="E59" i="3" s="1"/>
  <c r="B67" i="3"/>
  <c r="D67" i="3" s="1"/>
  <c r="B88" i="3"/>
  <c r="E88" i="3" s="1"/>
  <c r="B80" i="3"/>
  <c r="B7" i="3"/>
  <c r="E7" i="3" s="1"/>
  <c r="B53" i="3"/>
  <c r="E53" i="3" s="1"/>
  <c r="B57" i="3"/>
  <c r="E57" i="3" s="1"/>
  <c r="B91" i="3"/>
  <c r="B79" i="3"/>
  <c r="B19" i="3"/>
  <c r="D19" i="3" s="1"/>
  <c r="B98" i="3"/>
  <c r="B108" i="3"/>
  <c r="E108" i="3" s="1"/>
  <c r="B95" i="3"/>
  <c r="F95" i="3" s="1"/>
  <c r="B96" i="3"/>
  <c r="D96" i="3" s="1"/>
  <c r="B97" i="3"/>
  <c r="F97" i="3" s="1"/>
  <c r="B20" i="3"/>
  <c r="F20" i="3" s="1"/>
  <c r="B73" i="3"/>
  <c r="H73" i="3" s="1"/>
  <c r="B104" i="3"/>
  <c r="F104" i="3" s="1"/>
  <c r="B114" i="3"/>
  <c r="G114" i="3" s="1"/>
  <c r="B102" i="3"/>
  <c r="B112" i="3"/>
  <c r="F112" i="3" s="1"/>
  <c r="B90" i="3"/>
  <c r="D90" i="3" s="1"/>
  <c r="B92" i="3"/>
  <c r="B115" i="3"/>
  <c r="D115" i="3" s="1"/>
  <c r="B109" i="3"/>
  <c r="F109" i="3" s="1"/>
  <c r="B113" i="3"/>
  <c r="D113" i="3" s="1"/>
  <c r="B78" i="3"/>
  <c r="E78" i="3" s="1"/>
  <c r="B99" i="3"/>
  <c r="D99" i="3" s="1"/>
  <c r="B116" i="3"/>
  <c r="E116" i="3" s="1"/>
  <c r="B117" i="3"/>
  <c r="E117" i="3" s="1"/>
  <c r="B118" i="3"/>
  <c r="E118" i="3" s="1"/>
  <c r="B119" i="3"/>
  <c r="B120" i="3"/>
  <c r="D120" i="3" s="1"/>
  <c r="B121" i="3"/>
  <c r="D121" i="3" s="1"/>
  <c r="B100" i="3"/>
  <c r="B122" i="3"/>
  <c r="G122" i="3" s="1"/>
  <c r="B77" i="3"/>
  <c r="E77" i="3" s="1"/>
  <c r="B111" i="3"/>
  <c r="D111" i="3" s="1"/>
  <c r="B123" i="3"/>
  <c r="E123" i="3" s="1"/>
  <c r="B124" i="3"/>
  <c r="B101" i="3"/>
  <c r="B103" i="3"/>
  <c r="D122" i="3" l="1"/>
  <c r="E115" i="3"/>
  <c r="E55" i="3"/>
  <c r="E71" i="3"/>
  <c r="E38" i="3"/>
  <c r="E10" i="3"/>
  <c r="E36" i="3"/>
  <c r="G26" i="3"/>
  <c r="G85" i="3"/>
  <c r="D48" i="3"/>
  <c r="I25" i="3"/>
  <c r="E114" i="3"/>
  <c r="E26" i="3"/>
  <c r="G15" i="3"/>
  <c r="E73" i="3"/>
  <c r="E97" i="3"/>
  <c r="E95" i="3"/>
  <c r="H29" i="3"/>
  <c r="E72" i="3"/>
  <c r="G77" i="3"/>
  <c r="H10" i="3"/>
  <c r="D8" i="3"/>
  <c r="I46" i="3"/>
  <c r="G29" i="3"/>
  <c r="F31" i="3"/>
  <c r="G109" i="3"/>
  <c r="E81" i="3"/>
  <c r="H63" i="3"/>
  <c r="D45" i="3"/>
  <c r="F121" i="3"/>
  <c r="G57" i="3"/>
  <c r="H114" i="3"/>
  <c r="E109" i="3"/>
  <c r="E84" i="3"/>
  <c r="E107" i="3"/>
  <c r="F53" i="3"/>
  <c r="G59" i="3"/>
  <c r="H95" i="3"/>
  <c r="I83" i="3"/>
  <c r="E74" i="3"/>
  <c r="D94" i="3"/>
  <c r="E63" i="3"/>
  <c r="G10" i="3"/>
  <c r="G115" i="3"/>
  <c r="E122" i="3"/>
  <c r="E23" i="3"/>
  <c r="G95" i="3"/>
  <c r="G2" i="3"/>
  <c r="I92" i="3"/>
  <c r="G118" i="3"/>
  <c r="E101" i="3"/>
  <c r="D108" i="3"/>
  <c r="E45" i="3"/>
  <c r="E11" i="3"/>
  <c r="D85" i="3"/>
  <c r="E94" i="3"/>
  <c r="E5" i="3"/>
  <c r="G108" i="3"/>
  <c r="H77" i="3"/>
  <c r="I90" i="3"/>
  <c r="F120" i="3"/>
  <c r="F80" i="3"/>
  <c r="F37" i="3"/>
  <c r="D28" i="3"/>
  <c r="F117" i="3"/>
  <c r="F17" i="3"/>
  <c r="G40" i="3"/>
  <c r="V19" i="3"/>
  <c r="U19" i="3"/>
  <c r="P19" i="3"/>
  <c r="Q19" i="3"/>
  <c r="H19" i="3"/>
  <c r="E19" i="3"/>
  <c r="I19" i="3"/>
  <c r="G19" i="3"/>
  <c r="V17" i="3"/>
  <c r="U17" i="3"/>
  <c r="P17" i="3"/>
  <c r="H17" i="3"/>
  <c r="E17" i="3"/>
  <c r="Q17" i="3"/>
  <c r="G17" i="3"/>
  <c r="V70" i="3"/>
  <c r="U70" i="3"/>
  <c r="P70" i="3"/>
  <c r="Q70" i="3"/>
  <c r="H70" i="3"/>
  <c r="E70" i="3"/>
  <c r="I70" i="3"/>
  <c r="V39" i="3"/>
  <c r="U39" i="3"/>
  <c r="P39" i="3"/>
  <c r="Q39" i="3"/>
  <c r="H39" i="3"/>
  <c r="G39" i="3"/>
  <c r="E39" i="3"/>
  <c r="V28" i="3"/>
  <c r="U28" i="3"/>
  <c r="P28" i="3"/>
  <c r="H28" i="3"/>
  <c r="Q28" i="3"/>
  <c r="G28" i="3"/>
  <c r="E28" i="3"/>
  <c r="I28" i="3"/>
  <c r="V42" i="3"/>
  <c r="U42" i="3"/>
  <c r="Q42" i="3"/>
  <c r="P42" i="3"/>
  <c r="H42" i="3"/>
  <c r="E42" i="3"/>
  <c r="G42" i="3"/>
  <c r="V34" i="3"/>
  <c r="U34" i="3"/>
  <c r="Q34" i="3"/>
  <c r="P34" i="3"/>
  <c r="H34" i="3"/>
  <c r="E34" i="3"/>
  <c r="I34" i="3"/>
  <c r="G34" i="3"/>
  <c r="V14" i="3"/>
  <c r="U14" i="3"/>
  <c r="Q14" i="3"/>
  <c r="P14" i="3"/>
  <c r="H14" i="3"/>
  <c r="G14" i="3"/>
  <c r="E14" i="3"/>
  <c r="D79" i="3"/>
  <c r="D51" i="3"/>
  <c r="F99" i="3"/>
  <c r="F49" i="3"/>
  <c r="D80" i="3"/>
  <c r="D40" i="3"/>
  <c r="E105" i="3"/>
  <c r="F78" i="3"/>
  <c r="F60" i="3"/>
  <c r="I39" i="3"/>
  <c r="V120" i="3"/>
  <c r="U120" i="3"/>
  <c r="Q120" i="3"/>
  <c r="P120" i="3"/>
  <c r="H120" i="3"/>
  <c r="E120" i="3"/>
  <c r="I120" i="3"/>
  <c r="G120" i="3"/>
  <c r="V51" i="3"/>
  <c r="U51" i="3"/>
  <c r="Q51" i="3"/>
  <c r="P51" i="3"/>
  <c r="G51" i="3"/>
  <c r="H51" i="3"/>
  <c r="E51" i="3"/>
  <c r="I51" i="3"/>
  <c r="V102" i="3"/>
  <c r="U102" i="3"/>
  <c r="P102" i="3"/>
  <c r="Q102" i="3"/>
  <c r="E102" i="3"/>
  <c r="D102" i="3"/>
  <c r="G102" i="3"/>
  <c r="I102" i="3"/>
  <c r="F102" i="3"/>
  <c r="V66" i="3"/>
  <c r="U66" i="3"/>
  <c r="P66" i="3"/>
  <c r="Q66" i="3"/>
  <c r="E66" i="3"/>
  <c r="D66" i="3"/>
  <c r="G66" i="3"/>
  <c r="I66" i="3"/>
  <c r="F66" i="3"/>
  <c r="V82" i="3"/>
  <c r="U82" i="3"/>
  <c r="P82" i="3"/>
  <c r="Q82" i="3"/>
  <c r="E82" i="3"/>
  <c r="I82" i="3"/>
  <c r="D82" i="3"/>
  <c r="H82" i="3"/>
  <c r="G82" i="3"/>
  <c r="F82" i="3"/>
  <c r="V75" i="3"/>
  <c r="U75" i="3"/>
  <c r="P75" i="3"/>
  <c r="Q75" i="3"/>
  <c r="E75" i="3"/>
  <c r="D75" i="3"/>
  <c r="I75" i="3"/>
  <c r="F75" i="3"/>
  <c r="V110" i="3"/>
  <c r="U110" i="3"/>
  <c r="P110" i="3"/>
  <c r="Q110" i="3"/>
  <c r="E110" i="3"/>
  <c r="G110" i="3"/>
  <c r="I110" i="3"/>
  <c r="D110" i="3"/>
  <c r="H110" i="3"/>
  <c r="F110" i="3"/>
  <c r="V4" i="3"/>
  <c r="U4" i="3"/>
  <c r="P4" i="3"/>
  <c r="Q4" i="3"/>
  <c r="E4" i="3"/>
  <c r="D4" i="3"/>
  <c r="G4" i="3"/>
  <c r="I4" i="3"/>
  <c r="F4" i="3"/>
  <c r="V87" i="3"/>
  <c r="U87" i="3"/>
  <c r="P87" i="3"/>
  <c r="Q87" i="3"/>
  <c r="E87" i="3"/>
  <c r="I87" i="3"/>
  <c r="D87" i="3"/>
  <c r="H87" i="3"/>
  <c r="G87" i="3"/>
  <c r="F87" i="3"/>
  <c r="V13" i="3"/>
  <c r="U13" i="3"/>
  <c r="P13" i="3"/>
  <c r="Q13" i="3"/>
  <c r="G13" i="3"/>
  <c r="E13" i="3"/>
  <c r="D13" i="3"/>
  <c r="I13" i="3"/>
  <c r="F13" i="3"/>
  <c r="D78" i="3"/>
  <c r="D88" i="3"/>
  <c r="D52" i="3"/>
  <c r="D89" i="3"/>
  <c r="F90" i="3"/>
  <c r="F24" i="3"/>
  <c r="V86" i="3"/>
  <c r="U86" i="3"/>
  <c r="Q86" i="3"/>
  <c r="P86" i="3"/>
  <c r="H86" i="3"/>
  <c r="E86" i="3"/>
  <c r="I86" i="3"/>
  <c r="G86" i="3"/>
  <c r="V119" i="3"/>
  <c r="U119" i="3"/>
  <c r="P119" i="3"/>
  <c r="Q119" i="3"/>
  <c r="E119" i="3"/>
  <c r="D119" i="3"/>
  <c r="I119" i="3"/>
  <c r="H119" i="3"/>
  <c r="G119" i="3"/>
  <c r="F119" i="3"/>
  <c r="V91" i="3"/>
  <c r="U91" i="3"/>
  <c r="P91" i="3"/>
  <c r="Q91" i="3"/>
  <c r="E91" i="3"/>
  <c r="D91" i="3"/>
  <c r="I91" i="3"/>
  <c r="H91" i="3"/>
  <c r="G91" i="3"/>
  <c r="F91" i="3"/>
  <c r="F70" i="3"/>
  <c r="F42" i="3"/>
  <c r="H4" i="3"/>
  <c r="I42" i="3"/>
  <c r="V79" i="3"/>
  <c r="U79" i="3"/>
  <c r="Q79" i="3"/>
  <c r="P79" i="3"/>
  <c r="H79" i="3"/>
  <c r="E79" i="3"/>
  <c r="I79" i="3"/>
  <c r="G79" i="3"/>
  <c r="V49" i="3"/>
  <c r="U49" i="3"/>
  <c r="Q49" i="3"/>
  <c r="P49" i="3"/>
  <c r="G49" i="3"/>
  <c r="H49" i="3"/>
  <c r="E49" i="3"/>
  <c r="I49" i="3"/>
  <c r="V117" i="3"/>
  <c r="U117" i="3"/>
  <c r="P117" i="3"/>
  <c r="I117" i="3"/>
  <c r="Q117" i="3"/>
  <c r="D117" i="3"/>
  <c r="H117" i="3"/>
  <c r="G117" i="3"/>
  <c r="V53" i="3"/>
  <c r="U53" i="3"/>
  <c r="P53" i="3"/>
  <c r="Q53" i="3"/>
  <c r="I53" i="3"/>
  <c r="D53" i="3"/>
  <c r="H53" i="3"/>
  <c r="G53" i="3"/>
  <c r="V65" i="3"/>
  <c r="U65" i="3"/>
  <c r="P65" i="3"/>
  <c r="Q65" i="3"/>
  <c r="I65" i="3"/>
  <c r="G65" i="3"/>
  <c r="D65" i="3"/>
  <c r="H65" i="3"/>
  <c r="V44" i="3"/>
  <c r="U44" i="3"/>
  <c r="P44" i="3"/>
  <c r="I44" i="3"/>
  <c r="Q44" i="3"/>
  <c r="G44" i="3"/>
  <c r="D44" i="3"/>
  <c r="H44" i="3"/>
  <c r="V31" i="3"/>
  <c r="U31" i="3"/>
  <c r="P31" i="3"/>
  <c r="Q31" i="3"/>
  <c r="I31" i="3"/>
  <c r="G31" i="3"/>
  <c r="D31" i="3"/>
  <c r="H31" i="3"/>
  <c r="V30" i="3"/>
  <c r="U30" i="3"/>
  <c r="P30" i="3"/>
  <c r="Q30" i="3"/>
  <c r="I30" i="3"/>
  <c r="G30" i="3"/>
  <c r="D30" i="3"/>
  <c r="H30" i="3"/>
  <c r="F86" i="3"/>
  <c r="G70" i="3"/>
  <c r="V121" i="3"/>
  <c r="U121" i="3"/>
  <c r="P121" i="3"/>
  <c r="H121" i="3"/>
  <c r="E121" i="3"/>
  <c r="Q121" i="3"/>
  <c r="I121" i="3"/>
  <c r="G121" i="3"/>
  <c r="V68" i="3"/>
  <c r="U68" i="3"/>
  <c r="Q68" i="3"/>
  <c r="P68" i="3"/>
  <c r="H68" i="3"/>
  <c r="E68" i="3"/>
  <c r="G68" i="3"/>
  <c r="I68" i="3"/>
  <c r="V76" i="3"/>
  <c r="U76" i="3"/>
  <c r="Q76" i="3"/>
  <c r="P76" i="3"/>
  <c r="G76" i="3"/>
  <c r="H76" i="3"/>
  <c r="E76" i="3"/>
  <c r="I76" i="3"/>
  <c r="V103" i="3"/>
  <c r="U103" i="3"/>
  <c r="P103" i="3"/>
  <c r="Q103" i="3"/>
  <c r="I103" i="3"/>
  <c r="D103" i="3"/>
  <c r="G103" i="3"/>
  <c r="H103" i="3"/>
  <c r="V104" i="3"/>
  <c r="U104" i="3"/>
  <c r="P104" i="3"/>
  <c r="I104" i="3"/>
  <c r="Q104" i="3"/>
  <c r="D104" i="3"/>
  <c r="G104" i="3"/>
  <c r="H104" i="3"/>
  <c r="V58" i="3"/>
  <c r="U58" i="3"/>
  <c r="P58" i="3"/>
  <c r="I58" i="3"/>
  <c r="Q58" i="3"/>
  <c r="G58" i="3"/>
  <c r="D58" i="3"/>
  <c r="H58" i="3"/>
  <c r="V6" i="3"/>
  <c r="U6" i="3"/>
  <c r="P6" i="3"/>
  <c r="I6" i="3"/>
  <c r="Q6" i="3"/>
  <c r="G6" i="3"/>
  <c r="D6" i="3"/>
  <c r="H6" i="3"/>
  <c r="V60" i="3"/>
  <c r="U60" i="3"/>
  <c r="P60" i="3"/>
  <c r="I60" i="3"/>
  <c r="Q60" i="3"/>
  <c r="G60" i="3"/>
  <c r="D60" i="3"/>
  <c r="H60" i="3"/>
  <c r="D17" i="3"/>
  <c r="D39" i="3"/>
  <c r="D42" i="3"/>
  <c r="D14" i="3"/>
  <c r="E30" i="3"/>
  <c r="F6" i="3"/>
  <c r="F44" i="3"/>
  <c r="I14" i="3"/>
  <c r="V112" i="3"/>
  <c r="U112" i="3"/>
  <c r="Q112" i="3"/>
  <c r="P112" i="3"/>
  <c r="H112" i="3"/>
  <c r="E112" i="3"/>
  <c r="G112" i="3"/>
  <c r="I112" i="3"/>
  <c r="V32" i="3"/>
  <c r="U32" i="3"/>
  <c r="Q32" i="3"/>
  <c r="P32" i="3"/>
  <c r="G32" i="3"/>
  <c r="H32" i="3"/>
  <c r="E32" i="3"/>
  <c r="I32" i="3"/>
  <c r="V20" i="3"/>
  <c r="U20" i="3"/>
  <c r="Q20" i="3"/>
  <c r="P20" i="3"/>
  <c r="H20" i="3"/>
  <c r="G20" i="3"/>
  <c r="I20" i="3"/>
  <c r="E20" i="3"/>
  <c r="V43" i="3"/>
  <c r="U43" i="3"/>
  <c r="Q43" i="3"/>
  <c r="P43" i="3"/>
  <c r="H43" i="3"/>
  <c r="G43" i="3"/>
  <c r="I43" i="3"/>
  <c r="E43" i="3"/>
  <c r="V61" i="3"/>
  <c r="U61" i="3"/>
  <c r="Q61" i="3"/>
  <c r="P61" i="3"/>
  <c r="H61" i="3"/>
  <c r="I61" i="3"/>
  <c r="E61" i="3"/>
  <c r="V40" i="3"/>
  <c r="U40" i="3"/>
  <c r="Q40" i="3"/>
  <c r="P40" i="3"/>
  <c r="H40" i="3"/>
  <c r="I40" i="3"/>
  <c r="E40" i="3"/>
  <c r="V56" i="3"/>
  <c r="U56" i="3"/>
  <c r="Q56" i="3"/>
  <c r="P56" i="3"/>
  <c r="H56" i="3"/>
  <c r="G56" i="3"/>
  <c r="I56" i="3"/>
  <c r="E56" i="3"/>
  <c r="V37" i="3"/>
  <c r="U37" i="3"/>
  <c r="Q37" i="3"/>
  <c r="P37" i="3"/>
  <c r="H37" i="3"/>
  <c r="I37" i="3"/>
  <c r="G37" i="3"/>
  <c r="E37" i="3"/>
  <c r="V24" i="3"/>
  <c r="U24" i="3"/>
  <c r="Q24" i="3"/>
  <c r="P24" i="3"/>
  <c r="H24" i="3"/>
  <c r="I24" i="3"/>
  <c r="E24" i="3"/>
  <c r="D112" i="3"/>
  <c r="D68" i="3"/>
  <c r="D76" i="3"/>
  <c r="D49" i="3"/>
  <c r="F103" i="3"/>
  <c r="F61" i="3"/>
  <c r="F56" i="3"/>
  <c r="G61" i="3"/>
  <c r="H102" i="3"/>
  <c r="H13" i="3"/>
  <c r="V90" i="3"/>
  <c r="U90" i="3"/>
  <c r="P90" i="3"/>
  <c r="Q90" i="3"/>
  <c r="H90" i="3"/>
  <c r="E90" i="3"/>
  <c r="G90" i="3"/>
  <c r="V9" i="3"/>
  <c r="U9" i="3"/>
  <c r="Q9" i="3"/>
  <c r="P9" i="3"/>
  <c r="H9" i="3"/>
  <c r="E9" i="3"/>
  <c r="I9" i="3"/>
  <c r="V124" i="3"/>
  <c r="U124" i="3"/>
  <c r="Q124" i="3"/>
  <c r="P124" i="3"/>
  <c r="H124" i="3"/>
  <c r="G124" i="3"/>
  <c r="I124" i="3"/>
  <c r="E124" i="3"/>
  <c r="V99" i="3"/>
  <c r="U99" i="3"/>
  <c r="Q99" i="3"/>
  <c r="P99" i="3"/>
  <c r="H99" i="3"/>
  <c r="I99" i="3"/>
  <c r="G99" i="3"/>
  <c r="E99" i="3"/>
  <c r="V80" i="3"/>
  <c r="U80" i="3"/>
  <c r="Q80" i="3"/>
  <c r="P80" i="3"/>
  <c r="H80" i="3"/>
  <c r="I80" i="3"/>
  <c r="G80" i="3"/>
  <c r="E80" i="3"/>
  <c r="V93" i="3"/>
  <c r="U93" i="3"/>
  <c r="Q93" i="3"/>
  <c r="P93" i="3"/>
  <c r="H93" i="3"/>
  <c r="I93" i="3"/>
  <c r="G93" i="3"/>
  <c r="E93" i="3"/>
  <c r="V123" i="3"/>
  <c r="Q123" i="3"/>
  <c r="I123" i="3"/>
  <c r="H123" i="3"/>
  <c r="U123" i="3"/>
  <c r="P123" i="3"/>
  <c r="G123" i="3"/>
  <c r="V78" i="3"/>
  <c r="U78" i="3"/>
  <c r="I78" i="3"/>
  <c r="H78" i="3"/>
  <c r="P78" i="3"/>
  <c r="Q78" i="3"/>
  <c r="G78" i="3"/>
  <c r="V97" i="3"/>
  <c r="U97" i="3"/>
  <c r="I97" i="3"/>
  <c r="H97" i="3"/>
  <c r="Q97" i="3"/>
  <c r="G97" i="3"/>
  <c r="P97" i="3"/>
  <c r="U88" i="3"/>
  <c r="Q88" i="3"/>
  <c r="I88" i="3"/>
  <c r="H88" i="3"/>
  <c r="V88" i="3"/>
  <c r="P88" i="3"/>
  <c r="G88" i="3"/>
  <c r="F88" i="3"/>
  <c r="V16" i="3"/>
  <c r="I16" i="3"/>
  <c r="P16" i="3"/>
  <c r="H16" i="3"/>
  <c r="U16" i="3"/>
  <c r="Q16" i="3"/>
  <c r="G16" i="3"/>
  <c r="F16" i="3"/>
  <c r="V52" i="3"/>
  <c r="U52" i="3"/>
  <c r="I52" i="3"/>
  <c r="H52" i="3"/>
  <c r="Q52" i="3"/>
  <c r="P52" i="3"/>
  <c r="G52" i="3"/>
  <c r="F52" i="3"/>
  <c r="V47" i="3"/>
  <c r="U47" i="3"/>
  <c r="Q47" i="3"/>
  <c r="I47" i="3"/>
  <c r="H47" i="3"/>
  <c r="P47" i="3"/>
  <c r="F47" i="3"/>
  <c r="G47" i="3"/>
  <c r="U89" i="3"/>
  <c r="V89" i="3"/>
  <c r="I89" i="3"/>
  <c r="P89" i="3"/>
  <c r="H89" i="3"/>
  <c r="Q89" i="3"/>
  <c r="F89" i="3"/>
  <c r="G89" i="3"/>
  <c r="V18" i="3"/>
  <c r="I18" i="3"/>
  <c r="H18" i="3"/>
  <c r="Q18" i="3"/>
  <c r="U18" i="3"/>
  <c r="P18" i="3"/>
  <c r="G18" i="3"/>
  <c r="F18" i="3"/>
  <c r="U105" i="3"/>
  <c r="I105" i="3"/>
  <c r="Q105" i="3"/>
  <c r="H105" i="3"/>
  <c r="V105" i="3"/>
  <c r="P105" i="3"/>
  <c r="G105" i="3"/>
  <c r="F105" i="3"/>
  <c r="D124" i="3"/>
  <c r="D20" i="3"/>
  <c r="D43" i="3"/>
  <c r="D93" i="3"/>
  <c r="D56" i="3"/>
  <c r="D24" i="3"/>
  <c r="E44" i="3"/>
  <c r="F124" i="3"/>
  <c r="F19" i="3"/>
  <c r="F39" i="3"/>
  <c r="F34" i="3"/>
  <c r="G9" i="3"/>
  <c r="U111" i="3"/>
  <c r="P111" i="3"/>
  <c r="V111" i="3"/>
  <c r="Q111" i="3"/>
  <c r="H111" i="3"/>
  <c r="G111" i="3"/>
  <c r="F111" i="3"/>
  <c r="I111" i="3"/>
  <c r="E111" i="3"/>
  <c r="U113" i="3"/>
  <c r="P113" i="3"/>
  <c r="V113" i="3"/>
  <c r="Q113" i="3"/>
  <c r="H113" i="3"/>
  <c r="I113" i="3"/>
  <c r="G113" i="3"/>
  <c r="F113" i="3"/>
  <c r="E113" i="3"/>
  <c r="U96" i="3"/>
  <c r="V96" i="3"/>
  <c r="P96" i="3"/>
  <c r="Q96" i="3"/>
  <c r="H96" i="3"/>
  <c r="G96" i="3"/>
  <c r="F96" i="3"/>
  <c r="I96" i="3"/>
  <c r="E96" i="3"/>
  <c r="U67" i="3"/>
  <c r="P67" i="3"/>
  <c r="V67" i="3"/>
  <c r="Q67" i="3"/>
  <c r="H67" i="3"/>
  <c r="I67" i="3"/>
  <c r="G67" i="3"/>
  <c r="F67" i="3"/>
  <c r="E67" i="3"/>
  <c r="U21" i="3"/>
  <c r="P21" i="3"/>
  <c r="V21" i="3"/>
  <c r="Q21" i="3"/>
  <c r="H21" i="3"/>
  <c r="G21" i="3"/>
  <c r="F21" i="3"/>
  <c r="I21" i="3"/>
  <c r="E21" i="3"/>
  <c r="U12" i="3"/>
  <c r="P12" i="3"/>
  <c r="V12" i="3"/>
  <c r="Q12" i="3"/>
  <c r="H12" i="3"/>
  <c r="I12" i="3"/>
  <c r="G12" i="3"/>
  <c r="F12" i="3"/>
  <c r="E12" i="3"/>
  <c r="U15" i="3"/>
  <c r="P15" i="3"/>
  <c r="V15" i="3"/>
  <c r="Q15" i="3"/>
  <c r="H15" i="3"/>
  <c r="F15" i="3"/>
  <c r="I15" i="3"/>
  <c r="E15" i="3"/>
  <c r="U27" i="3"/>
  <c r="P27" i="3"/>
  <c r="V27" i="3"/>
  <c r="Q27" i="3"/>
  <c r="H27" i="3"/>
  <c r="I27" i="3"/>
  <c r="F27" i="3"/>
  <c r="E27" i="3"/>
  <c r="G27" i="3"/>
  <c r="U8" i="3"/>
  <c r="V8" i="3"/>
  <c r="P8" i="3"/>
  <c r="Q8" i="3"/>
  <c r="H8" i="3"/>
  <c r="F8" i="3"/>
  <c r="I8" i="3"/>
  <c r="E8" i="3"/>
  <c r="U35" i="3"/>
  <c r="P35" i="3"/>
  <c r="V35" i="3"/>
  <c r="Q35" i="3"/>
  <c r="H35" i="3"/>
  <c r="I35" i="3"/>
  <c r="G35" i="3"/>
  <c r="F35" i="3"/>
  <c r="E35" i="3"/>
  <c r="D123" i="3"/>
  <c r="D97" i="3"/>
  <c r="D16" i="3"/>
  <c r="D47" i="3"/>
  <c r="D18" i="3"/>
  <c r="E103" i="3"/>
  <c r="E104" i="3"/>
  <c r="E58" i="3"/>
  <c r="E65" i="3"/>
  <c r="E18" i="3"/>
  <c r="F123" i="3"/>
  <c r="F79" i="3"/>
  <c r="F9" i="3"/>
  <c r="F32" i="3"/>
  <c r="G75" i="3"/>
  <c r="E106" i="3"/>
  <c r="E41" i="3"/>
  <c r="E2" i="3"/>
  <c r="G100" i="3"/>
  <c r="G92" i="3"/>
  <c r="G98" i="3"/>
  <c r="G46" i="3"/>
  <c r="G36" i="3"/>
  <c r="V118" i="3"/>
  <c r="U118" i="3"/>
  <c r="Q118" i="3"/>
  <c r="I118" i="3"/>
  <c r="P118" i="3"/>
  <c r="V114" i="3"/>
  <c r="U114" i="3"/>
  <c r="Q114" i="3"/>
  <c r="P114" i="3"/>
  <c r="I114" i="3"/>
  <c r="V57" i="3"/>
  <c r="U57" i="3"/>
  <c r="Q57" i="3"/>
  <c r="I57" i="3"/>
  <c r="P57" i="3"/>
  <c r="V29" i="3"/>
  <c r="U29" i="3"/>
  <c r="Q29" i="3"/>
  <c r="P29" i="3"/>
  <c r="I29" i="3"/>
  <c r="V81" i="3"/>
  <c r="U81" i="3"/>
  <c r="Q81" i="3"/>
  <c r="I81" i="3"/>
  <c r="V63" i="3"/>
  <c r="U63" i="3"/>
  <c r="Q63" i="3"/>
  <c r="I63" i="3"/>
  <c r="P63" i="3"/>
  <c r="V62" i="3"/>
  <c r="U62" i="3"/>
  <c r="Q62" i="3"/>
  <c r="P62" i="3"/>
  <c r="I62" i="3"/>
  <c r="V74" i="3"/>
  <c r="U74" i="3"/>
  <c r="Q74" i="3"/>
  <c r="I74" i="3"/>
  <c r="V11" i="3"/>
  <c r="U11" i="3"/>
  <c r="Q11" i="3"/>
  <c r="I11" i="3"/>
  <c r="P11" i="3"/>
  <c r="G11" i="3"/>
  <c r="V5" i="3"/>
  <c r="U5" i="3"/>
  <c r="Q5" i="3"/>
  <c r="P5" i="3"/>
  <c r="I5" i="3"/>
  <c r="G5" i="3"/>
  <c r="D77" i="3"/>
  <c r="D109" i="3"/>
  <c r="D95" i="3"/>
  <c r="D59" i="3"/>
  <c r="D72" i="3"/>
  <c r="D71" i="3"/>
  <c r="D3" i="3"/>
  <c r="F118" i="3"/>
  <c r="F114" i="3"/>
  <c r="F57" i="3"/>
  <c r="F29" i="3"/>
  <c r="F81" i="3"/>
  <c r="F63" i="3"/>
  <c r="F62" i="3"/>
  <c r="F74" i="3"/>
  <c r="F11" i="3"/>
  <c r="F5" i="3"/>
  <c r="G23" i="3"/>
  <c r="H101" i="3"/>
  <c r="H2" i="3"/>
  <c r="V101" i="3"/>
  <c r="U101" i="3"/>
  <c r="Q101" i="3"/>
  <c r="I101" i="3"/>
  <c r="P101" i="3"/>
  <c r="V116" i="3"/>
  <c r="U116" i="3"/>
  <c r="Q116" i="3"/>
  <c r="I116" i="3"/>
  <c r="P116" i="3"/>
  <c r="V73" i="3"/>
  <c r="U73" i="3"/>
  <c r="Q73" i="3"/>
  <c r="P73" i="3"/>
  <c r="I73" i="3"/>
  <c r="V7" i="3"/>
  <c r="U7" i="3"/>
  <c r="Q7" i="3"/>
  <c r="I7" i="3"/>
  <c r="P7" i="3"/>
  <c r="V84" i="3"/>
  <c r="U84" i="3"/>
  <c r="Q84" i="3"/>
  <c r="P84" i="3"/>
  <c r="I84" i="3"/>
  <c r="V69" i="3"/>
  <c r="U69" i="3"/>
  <c r="Q69" i="3"/>
  <c r="I69" i="3"/>
  <c r="P69" i="3"/>
  <c r="V23" i="3"/>
  <c r="U23" i="3"/>
  <c r="Q23" i="3"/>
  <c r="I23" i="3"/>
  <c r="P23" i="3"/>
  <c r="V106" i="3"/>
  <c r="U106" i="3"/>
  <c r="Q106" i="3"/>
  <c r="P106" i="3"/>
  <c r="I106" i="3"/>
  <c r="V41" i="3"/>
  <c r="U41" i="3"/>
  <c r="Q41" i="3"/>
  <c r="I41" i="3"/>
  <c r="P41" i="3"/>
  <c r="V64" i="3"/>
  <c r="U64" i="3"/>
  <c r="Q64" i="3"/>
  <c r="I64" i="3"/>
  <c r="P64" i="3"/>
  <c r="V2" i="3"/>
  <c r="U2" i="3"/>
  <c r="Q2" i="3"/>
  <c r="P2" i="3"/>
  <c r="I2" i="3"/>
  <c r="D100" i="3"/>
  <c r="D92" i="3"/>
  <c r="D98" i="3"/>
  <c r="D46" i="3"/>
  <c r="D33" i="3"/>
  <c r="D83" i="3"/>
  <c r="D22" i="3"/>
  <c r="D50" i="3"/>
  <c r="D54" i="3"/>
  <c r="D25" i="3"/>
  <c r="F101" i="3"/>
  <c r="F116" i="3"/>
  <c r="F73" i="3"/>
  <c r="F7" i="3"/>
  <c r="F84" i="3"/>
  <c r="F69" i="3"/>
  <c r="F23" i="3"/>
  <c r="F106" i="3"/>
  <c r="F41" i="3"/>
  <c r="F64" i="3"/>
  <c r="F2" i="3"/>
  <c r="G69" i="3"/>
  <c r="G38" i="3"/>
  <c r="G64" i="3"/>
  <c r="H100" i="3"/>
  <c r="H98" i="3"/>
  <c r="H33" i="3"/>
  <c r="H22" i="3"/>
  <c r="H54" i="3"/>
  <c r="P81" i="3"/>
  <c r="I100" i="3"/>
  <c r="I98" i="3"/>
  <c r="I33" i="3"/>
  <c r="I22" i="3"/>
  <c r="I54" i="3"/>
  <c r="P74" i="3"/>
  <c r="G84" i="3"/>
  <c r="G71" i="3"/>
  <c r="H118" i="3"/>
  <c r="H57" i="3"/>
  <c r="H81" i="3"/>
  <c r="H62" i="3"/>
  <c r="H11" i="3"/>
  <c r="E100" i="3"/>
  <c r="E92" i="3"/>
  <c r="E98" i="3"/>
  <c r="E33" i="3"/>
  <c r="E22" i="3"/>
  <c r="E50" i="3"/>
  <c r="E54" i="3"/>
  <c r="G101" i="3"/>
  <c r="G116" i="3"/>
  <c r="G73" i="3"/>
  <c r="G7" i="3"/>
  <c r="G107" i="3"/>
  <c r="G74" i="3"/>
  <c r="U77" i="3"/>
  <c r="V77" i="3"/>
  <c r="P77" i="3"/>
  <c r="Q77" i="3"/>
  <c r="I77" i="3"/>
  <c r="U59" i="3"/>
  <c r="V59" i="3"/>
  <c r="P59" i="3"/>
  <c r="Q59" i="3"/>
  <c r="I59" i="3"/>
  <c r="U72" i="3"/>
  <c r="V72" i="3"/>
  <c r="P72" i="3"/>
  <c r="Q72" i="3"/>
  <c r="I72" i="3"/>
  <c r="U55" i="3"/>
  <c r="V55" i="3"/>
  <c r="P55" i="3"/>
  <c r="Q55" i="3"/>
  <c r="I55" i="3"/>
  <c r="U71" i="3"/>
  <c r="V71" i="3"/>
  <c r="P71" i="3"/>
  <c r="Q71" i="3"/>
  <c r="I71" i="3"/>
  <c r="U26" i="3"/>
  <c r="V26" i="3"/>
  <c r="P26" i="3"/>
  <c r="Q26" i="3"/>
  <c r="I26" i="3"/>
  <c r="U10" i="3"/>
  <c r="V10" i="3"/>
  <c r="P10" i="3"/>
  <c r="Q10" i="3"/>
  <c r="I10" i="3"/>
  <c r="U3" i="3"/>
  <c r="V3" i="3"/>
  <c r="P3" i="3"/>
  <c r="Q3" i="3"/>
  <c r="I3" i="3"/>
  <c r="D118" i="3"/>
  <c r="D114" i="3"/>
  <c r="D57" i="3"/>
  <c r="D29" i="3"/>
  <c r="D81" i="3"/>
  <c r="D63" i="3"/>
  <c r="D62" i="3"/>
  <c r="D74" i="3"/>
  <c r="D11" i="3"/>
  <c r="D5" i="3"/>
  <c r="F77" i="3"/>
  <c r="F59" i="3"/>
  <c r="F72" i="3"/>
  <c r="F55" i="3"/>
  <c r="F71" i="3"/>
  <c r="F26" i="3"/>
  <c r="F10" i="3"/>
  <c r="F3" i="3"/>
  <c r="G55" i="3"/>
  <c r="G41" i="3"/>
  <c r="G3" i="3"/>
  <c r="H116" i="3"/>
  <c r="H7" i="3"/>
  <c r="H69" i="3"/>
  <c r="H106" i="3"/>
  <c r="H64" i="3"/>
  <c r="U109" i="3"/>
  <c r="V109" i="3"/>
  <c r="P109" i="3"/>
  <c r="Q109" i="3"/>
  <c r="I109" i="3"/>
  <c r="V122" i="3"/>
  <c r="Q122" i="3"/>
  <c r="U122" i="3"/>
  <c r="H122" i="3"/>
  <c r="P122" i="3"/>
  <c r="I122" i="3"/>
  <c r="V115" i="3"/>
  <c r="U115" i="3"/>
  <c r="Q115" i="3"/>
  <c r="H115" i="3"/>
  <c r="P115" i="3"/>
  <c r="I115" i="3"/>
  <c r="V108" i="3"/>
  <c r="U108" i="3"/>
  <c r="Q108" i="3"/>
  <c r="H108" i="3"/>
  <c r="I108" i="3"/>
  <c r="P108" i="3"/>
  <c r="V94" i="3"/>
  <c r="U94" i="3"/>
  <c r="Q94" i="3"/>
  <c r="H94" i="3"/>
  <c r="P94" i="3"/>
  <c r="I94" i="3"/>
  <c r="V85" i="3"/>
  <c r="Q85" i="3"/>
  <c r="U85" i="3"/>
  <c r="P85" i="3"/>
  <c r="H85" i="3"/>
  <c r="I85" i="3"/>
  <c r="V45" i="3"/>
  <c r="U45" i="3"/>
  <c r="Q45" i="3"/>
  <c r="H45" i="3"/>
  <c r="P45" i="3"/>
  <c r="I45" i="3"/>
  <c r="V107" i="3"/>
  <c r="U107" i="3"/>
  <c r="Q107" i="3"/>
  <c r="H107" i="3"/>
  <c r="P107" i="3"/>
  <c r="I107" i="3"/>
  <c r="V38" i="3"/>
  <c r="U38" i="3"/>
  <c r="Q38" i="3"/>
  <c r="P38" i="3"/>
  <c r="H38" i="3"/>
  <c r="I38" i="3"/>
  <c r="V36" i="3"/>
  <c r="Q36" i="3"/>
  <c r="U36" i="3"/>
  <c r="H36" i="3"/>
  <c r="P36" i="3"/>
  <c r="I36" i="3"/>
  <c r="V48" i="3"/>
  <c r="U48" i="3"/>
  <c r="Q48" i="3"/>
  <c r="H48" i="3"/>
  <c r="G48" i="3"/>
  <c r="P48" i="3"/>
  <c r="I48" i="3"/>
  <c r="F122" i="3"/>
  <c r="F115" i="3"/>
  <c r="F108" i="3"/>
  <c r="F94" i="3"/>
  <c r="F85" i="3"/>
  <c r="F45" i="3"/>
  <c r="F107" i="3"/>
  <c r="F38" i="3"/>
  <c r="F36" i="3"/>
  <c r="F48" i="3"/>
  <c r="G45" i="3"/>
  <c r="H109" i="3"/>
  <c r="H59" i="3"/>
  <c r="H55" i="3"/>
  <c r="H26" i="3"/>
  <c r="H3" i="3"/>
  <c r="U95" i="3"/>
  <c r="V95" i="3"/>
  <c r="P95" i="3"/>
  <c r="Q95" i="3"/>
  <c r="I95" i="3"/>
  <c r="V100" i="3"/>
  <c r="Q100" i="3"/>
  <c r="U100" i="3"/>
  <c r="P100" i="3"/>
  <c r="V92" i="3"/>
  <c r="U92" i="3"/>
  <c r="Q92" i="3"/>
  <c r="P92" i="3"/>
  <c r="V98" i="3"/>
  <c r="U98" i="3"/>
  <c r="Q98" i="3"/>
  <c r="P98" i="3"/>
  <c r="V46" i="3"/>
  <c r="U46" i="3"/>
  <c r="Q46" i="3"/>
  <c r="P46" i="3"/>
  <c r="V33" i="3"/>
  <c r="Q33" i="3"/>
  <c r="U33" i="3"/>
  <c r="P33" i="3"/>
  <c r="G33" i="3"/>
  <c r="V83" i="3"/>
  <c r="U83" i="3"/>
  <c r="Q83" i="3"/>
  <c r="P83" i="3"/>
  <c r="G83" i="3"/>
  <c r="V22" i="3"/>
  <c r="U22" i="3"/>
  <c r="Q22" i="3"/>
  <c r="P22" i="3"/>
  <c r="G22" i="3"/>
  <c r="V50" i="3"/>
  <c r="U50" i="3"/>
  <c r="Q50" i="3"/>
  <c r="P50" i="3"/>
  <c r="G50" i="3"/>
  <c r="V54" i="3"/>
  <c r="Q54" i="3"/>
  <c r="U54" i="3"/>
  <c r="P54" i="3"/>
  <c r="G54" i="3"/>
  <c r="V25" i="3"/>
  <c r="U25" i="3"/>
  <c r="Q25" i="3"/>
  <c r="P25" i="3"/>
  <c r="G25" i="3"/>
  <c r="D101" i="3"/>
  <c r="D116" i="3"/>
  <c r="D73" i="3"/>
  <c r="D7" i="3"/>
  <c r="D84" i="3"/>
  <c r="D69" i="3"/>
  <c r="D23" i="3"/>
  <c r="D106" i="3"/>
  <c r="D41" i="3"/>
  <c r="D64" i="3"/>
  <c r="D2" i="3"/>
  <c r="F100" i="3"/>
  <c r="F92" i="3"/>
  <c r="F98" i="3"/>
  <c r="F46" i="3"/>
  <c r="F33" i="3"/>
  <c r="F83" i="3"/>
  <c r="F22" i="3"/>
  <c r="F50" i="3"/>
  <c r="F54" i="3"/>
  <c r="F25" i="3"/>
  <c r="G72" i="3"/>
  <c r="G62" i="3"/>
  <c r="H92" i="3"/>
  <c r="H46" i="3"/>
  <c r="H83" i="3"/>
  <c r="H50" i="3"/>
  <c r="H25" i="3"/>
  <c r="Y25" i="3" l="1"/>
  <c r="Y76" i="3"/>
  <c r="Y52" i="3"/>
  <c r="Y49" i="3"/>
  <c r="Y54" i="3"/>
  <c r="Y85" i="3"/>
  <c r="Y59" i="3"/>
  <c r="Y73" i="3"/>
  <c r="Y105" i="3"/>
  <c r="Y89" i="3"/>
  <c r="Y66" i="3"/>
  <c r="Y99" i="3"/>
  <c r="Y30" i="3"/>
  <c r="Y50" i="3"/>
  <c r="Y94" i="3"/>
  <c r="Y77" i="3"/>
  <c r="Y116" i="3"/>
  <c r="Y5" i="3"/>
  <c r="Y35" i="3"/>
  <c r="Y96" i="3"/>
  <c r="Y58" i="3"/>
  <c r="Y22" i="3"/>
  <c r="Y108" i="3"/>
  <c r="Y101" i="3"/>
  <c r="Y11" i="3"/>
  <c r="Y91" i="3"/>
  <c r="Y110" i="3"/>
  <c r="Y31" i="3"/>
  <c r="Y37" i="3"/>
  <c r="Y87" i="3"/>
  <c r="Y83" i="3"/>
  <c r="Y115" i="3"/>
  <c r="Y74" i="3"/>
  <c r="Y27" i="3"/>
  <c r="Y67" i="3"/>
  <c r="Y111" i="3"/>
  <c r="Y53" i="3"/>
  <c r="Y121" i="3"/>
  <c r="Y60" i="3"/>
  <c r="Y80" i="3"/>
  <c r="Y45" i="3"/>
  <c r="Y33" i="3"/>
  <c r="Y122" i="3"/>
  <c r="Y2" i="3"/>
  <c r="Y62" i="3"/>
  <c r="Y32" i="3"/>
  <c r="Y12" i="3"/>
  <c r="Y16" i="3"/>
  <c r="Y65" i="3"/>
  <c r="Y13" i="3"/>
  <c r="Y82" i="3"/>
  <c r="Y78" i="3"/>
  <c r="Y120" i="3"/>
  <c r="Y64" i="3"/>
  <c r="Y63" i="3"/>
  <c r="Y9" i="3"/>
  <c r="Y113" i="3"/>
  <c r="Y18" i="3"/>
  <c r="Y47" i="3"/>
  <c r="Y86" i="3"/>
  <c r="Y17" i="3"/>
  <c r="Y51" i="3"/>
  <c r="Y21" i="3"/>
  <c r="Y98" i="3"/>
  <c r="Y3" i="3"/>
  <c r="Y41" i="3"/>
  <c r="Y81" i="3"/>
  <c r="Y79" i="3"/>
  <c r="Y24" i="3"/>
  <c r="Y117" i="3"/>
  <c r="Y109" i="3"/>
  <c r="Y68" i="3"/>
  <c r="Y6" i="3"/>
  <c r="Y92" i="3"/>
  <c r="Y48" i="3"/>
  <c r="Y10" i="3"/>
  <c r="Y106" i="3"/>
  <c r="Y29" i="3"/>
  <c r="Y123" i="3"/>
  <c r="Y34" i="3"/>
  <c r="Y90" i="3"/>
  <c r="Y4" i="3"/>
  <c r="Y102" i="3"/>
  <c r="Y104" i="3"/>
  <c r="Y72" i="3"/>
  <c r="Y46" i="3"/>
  <c r="Y100" i="3"/>
  <c r="Y36" i="3"/>
  <c r="Y26" i="3"/>
  <c r="Y23" i="3"/>
  <c r="Y57" i="3"/>
  <c r="Y39" i="3"/>
  <c r="Y56" i="3"/>
  <c r="Y42" i="3"/>
  <c r="Y97" i="3"/>
  <c r="Y112" i="3"/>
  <c r="Y7" i="3"/>
  <c r="Y38" i="3"/>
  <c r="Y71" i="3"/>
  <c r="Y69" i="3"/>
  <c r="Y114" i="3"/>
  <c r="Y8" i="3"/>
  <c r="Y19" i="3"/>
  <c r="Y88" i="3"/>
  <c r="Y61" i="3"/>
  <c r="Y70" i="3"/>
  <c r="Y43" i="3"/>
  <c r="Y14" i="3"/>
  <c r="Y107" i="3"/>
  <c r="Y55" i="3"/>
  <c r="Y84" i="3"/>
  <c r="Y118" i="3"/>
  <c r="Y15" i="3"/>
  <c r="Y124" i="3"/>
  <c r="Y103" i="3"/>
  <c r="Y44" i="3"/>
  <c r="Y119" i="3"/>
  <c r="Y75" i="3"/>
  <c r="Y95" i="3"/>
  <c r="Y20" i="3"/>
  <c r="Y28" i="3"/>
  <c r="Y40" i="3"/>
  <c r="Y93" i="3"/>
  <c r="Z15" i="3" l="1"/>
  <c r="Z25" i="3"/>
  <c r="Z79" i="3"/>
  <c r="Z114" i="3"/>
  <c r="Z106" i="3"/>
  <c r="Z81" i="3"/>
  <c r="Z16" i="3"/>
  <c r="Z45" i="3"/>
  <c r="Z53" i="3"/>
  <c r="Z31" i="3"/>
  <c r="Z11" i="3"/>
  <c r="Z89" i="3"/>
  <c r="Z37" i="3"/>
  <c r="Z77" i="3"/>
  <c r="Z95" i="3"/>
  <c r="Z118" i="3"/>
  <c r="Z69" i="3"/>
  <c r="Z46" i="3"/>
  <c r="Z41" i="3"/>
  <c r="Z120" i="3"/>
  <c r="Z101" i="3"/>
  <c r="Z94" i="3"/>
  <c r="Z105" i="3"/>
  <c r="Z100" i="3"/>
  <c r="Z86" i="3"/>
  <c r="Z75" i="3"/>
  <c r="Z84" i="3"/>
  <c r="Z71" i="3"/>
  <c r="Z56" i="3"/>
  <c r="Z72" i="3"/>
  <c r="Z10" i="3"/>
  <c r="Z3" i="3"/>
  <c r="Z47" i="3"/>
  <c r="Z12" i="3"/>
  <c r="Z80" i="3"/>
  <c r="Z111" i="3"/>
  <c r="Z50" i="3"/>
  <c r="Z73" i="3"/>
  <c r="Z29" i="3"/>
  <c r="Z119" i="3"/>
  <c r="Z55" i="3"/>
  <c r="Z38" i="3"/>
  <c r="Z48" i="3"/>
  <c r="Z98" i="3"/>
  <c r="Z18" i="3"/>
  <c r="Z78" i="3"/>
  <c r="Z67" i="3"/>
  <c r="Z110" i="3"/>
  <c r="Z108" i="3"/>
  <c r="Z59" i="3"/>
  <c r="Z42" i="3"/>
  <c r="Z113" i="3"/>
  <c r="Z32" i="3"/>
  <c r="Z27" i="3"/>
  <c r="Z22" i="3"/>
  <c r="Z85" i="3"/>
  <c r="Z104" i="3"/>
  <c r="Z21" i="3"/>
  <c r="Z82" i="3"/>
  <c r="Z14" i="3"/>
  <c r="Z112" i="3"/>
  <c r="Z6" i="3"/>
  <c r="Z51" i="3"/>
  <c r="Z62" i="3"/>
  <c r="Z74" i="3"/>
  <c r="Z30" i="3"/>
  <c r="Z54" i="3"/>
  <c r="Z90" i="3"/>
  <c r="Z39" i="3"/>
  <c r="Z92" i="3"/>
  <c r="Z93" i="3"/>
  <c r="Z44" i="3"/>
  <c r="Z43" i="3"/>
  <c r="Z97" i="3"/>
  <c r="Z57" i="3"/>
  <c r="Z68" i="3"/>
  <c r="Z13" i="3"/>
  <c r="Z2" i="3"/>
  <c r="Z60" i="3"/>
  <c r="Z91" i="3"/>
  <c r="Z58" i="3"/>
  <c r="Z96" i="3"/>
  <c r="Z49" i="3"/>
  <c r="Z70" i="3"/>
  <c r="Z61" i="3"/>
  <c r="Z40" i="3"/>
  <c r="Z103" i="3"/>
  <c r="Z88" i="3"/>
  <c r="Z23" i="3"/>
  <c r="Z102" i="3"/>
  <c r="Z109" i="3"/>
  <c r="Z17" i="3"/>
  <c r="Z9" i="3"/>
  <c r="Z122" i="3"/>
  <c r="Z115" i="3"/>
  <c r="Z52" i="3"/>
  <c r="Z107" i="3"/>
  <c r="Z34" i="3"/>
  <c r="Z117" i="3"/>
  <c r="Z63" i="3"/>
  <c r="Z121" i="3"/>
  <c r="Z83" i="3"/>
  <c r="Z35" i="3"/>
  <c r="Z99" i="3"/>
  <c r="Z7" i="3"/>
  <c r="Z19" i="3"/>
  <c r="Z26" i="3"/>
  <c r="Z4" i="3"/>
  <c r="Z64" i="3"/>
  <c r="Z65" i="3"/>
  <c r="Z33" i="3"/>
  <c r="Z87" i="3"/>
  <c r="Z5" i="3"/>
  <c r="Z66" i="3"/>
  <c r="Z28" i="3"/>
  <c r="Z20" i="3"/>
  <c r="Z124" i="3"/>
  <c r="Z8" i="3"/>
  <c r="Z36" i="3"/>
  <c r="Z123" i="3"/>
  <c r="Z24" i="3"/>
  <c r="Z116" i="3"/>
  <c r="Z76" i="3"/>
  <c r="AQ642" i="2" l="1"/>
  <c r="AQ593" i="2"/>
  <c r="AQ603" i="2"/>
  <c r="AQ88" i="2"/>
  <c r="AQ391" i="2"/>
  <c r="AQ419" i="2"/>
  <c r="AQ416" i="2"/>
  <c r="AQ528" i="2"/>
  <c r="AQ373" i="2"/>
  <c r="AQ538" i="2"/>
  <c r="AQ338" i="2"/>
  <c r="AQ453" i="2"/>
  <c r="AQ164" i="2"/>
  <c r="AQ683" i="2"/>
  <c r="AQ156" i="2"/>
  <c r="AQ493" i="2"/>
  <c r="AQ638" i="2"/>
  <c r="AQ47" i="2"/>
  <c r="AQ392" i="2"/>
  <c r="AQ511" i="2"/>
  <c r="AQ464" i="2"/>
  <c r="AQ444" i="2"/>
  <c r="AQ60" i="2"/>
  <c r="AQ376" i="2"/>
  <c r="AQ582" i="2"/>
  <c r="AQ223" i="2"/>
  <c r="AQ253" i="2"/>
  <c r="AQ322" i="2"/>
  <c r="AQ68" i="2"/>
  <c r="AQ583" i="2"/>
  <c r="AQ646" i="2"/>
  <c r="AQ3" i="2"/>
  <c r="AQ539" i="2"/>
  <c r="AQ380" i="2"/>
  <c r="AQ49" i="2"/>
  <c r="AQ687" i="2"/>
  <c r="AQ418" i="2"/>
  <c r="AQ200" i="2"/>
  <c r="AQ96" i="2"/>
  <c r="AQ623" i="2"/>
  <c r="AQ336" i="2"/>
  <c r="AQ282" i="2"/>
  <c r="AQ521" i="2"/>
  <c r="AQ366" i="2"/>
  <c r="AQ94" i="2"/>
  <c r="AQ189" i="2"/>
  <c r="AQ565" i="2"/>
  <c r="AQ188" i="2"/>
  <c r="AQ211" i="2"/>
  <c r="AQ458" i="2"/>
  <c r="AQ346" i="2"/>
  <c r="AQ82" i="2"/>
  <c r="AQ143" i="2"/>
  <c r="AQ411" i="2"/>
  <c r="AQ323" i="2"/>
  <c r="AQ371" i="2"/>
  <c r="AQ229" i="2"/>
  <c r="AQ531" i="2"/>
  <c r="AQ485" i="2"/>
  <c r="AQ121" i="2"/>
  <c r="AQ233" i="2"/>
  <c r="AQ109" i="2"/>
  <c r="AQ291" i="2"/>
  <c r="AQ275" i="2"/>
  <c r="AQ489" i="2"/>
  <c r="AQ362" i="2"/>
  <c r="AQ103" i="2"/>
  <c r="AQ61" i="2"/>
  <c r="AQ462" i="2"/>
  <c r="AQ369" i="2"/>
  <c r="AQ31" i="2"/>
  <c r="AQ375" i="2"/>
  <c r="AQ120" i="2"/>
  <c r="AQ278" i="2"/>
  <c r="AQ450" i="2"/>
  <c r="AQ288" i="2"/>
  <c r="AQ351" i="2"/>
  <c r="AQ448" i="2"/>
  <c r="AQ387" i="2"/>
  <c r="AQ192" i="2"/>
  <c r="AQ114" i="2"/>
  <c r="AQ621" i="2"/>
  <c r="AQ112" i="2"/>
  <c r="AQ146" i="2"/>
  <c r="AQ257" i="2"/>
  <c r="AQ196" i="2"/>
  <c r="AQ491" i="2"/>
  <c r="AQ396" i="2"/>
  <c r="AQ537" i="2"/>
  <c r="AQ210" i="2"/>
  <c r="AQ251" i="2"/>
  <c r="AQ451" i="2"/>
  <c r="AQ692" i="2"/>
  <c r="AQ326" i="2"/>
  <c r="AQ104" i="2"/>
  <c r="AQ501" i="2"/>
  <c r="AQ74" i="2"/>
  <c r="AQ315" i="2"/>
  <c r="AQ383" i="2"/>
  <c r="AQ67" i="2"/>
  <c r="AQ91" i="2"/>
  <c r="AQ16" i="2"/>
  <c r="AQ606" i="2"/>
  <c r="AQ318" i="2"/>
  <c r="AQ157" i="2"/>
  <c r="AQ17" i="2"/>
  <c r="AQ140" i="2"/>
  <c r="AQ301" i="2"/>
  <c r="AQ51" i="2"/>
  <c r="AQ407" i="2"/>
  <c r="AQ297" i="2"/>
  <c r="AQ208" i="2"/>
  <c r="AQ78" i="2"/>
  <c r="AQ245" i="2"/>
  <c r="AQ271" i="2"/>
  <c r="AQ36" i="2"/>
  <c r="AQ428" i="2"/>
  <c r="AQ706" i="2"/>
  <c r="AQ545" i="2"/>
  <c r="AQ553" i="2"/>
  <c r="AQ178" i="2"/>
  <c r="AQ166" i="2"/>
  <c r="AQ28" i="2"/>
  <c r="AQ327" i="2"/>
  <c r="AQ79" i="2"/>
  <c r="AQ637" i="2"/>
  <c r="AQ256" i="2"/>
  <c r="AQ44" i="2"/>
  <c r="AQ408" i="2"/>
  <c r="AQ13" i="2"/>
  <c r="AQ212" i="2"/>
  <c r="AQ237" i="2"/>
  <c r="AQ137" i="2"/>
  <c r="AQ654" i="2"/>
  <c r="AQ397" i="2"/>
  <c r="AQ694" i="2"/>
  <c r="AQ172" i="2"/>
  <c r="AQ388" i="2"/>
  <c r="AQ686" i="2"/>
  <c r="AQ306" i="2"/>
  <c r="AQ292" i="2"/>
  <c r="AQ409" i="2"/>
  <c r="AQ9" i="2"/>
  <c r="AQ340" i="2"/>
  <c r="AQ314" i="2"/>
  <c r="AQ655" i="2"/>
  <c r="AQ561" i="2"/>
  <c r="AQ266" i="2"/>
  <c r="AQ12" i="2"/>
  <c r="AQ721" i="2"/>
  <c r="AQ281" i="2"/>
  <c r="AQ341" i="2"/>
  <c r="AQ234" i="2"/>
  <c r="AQ474" i="2"/>
  <c r="AQ199" i="2"/>
  <c r="AQ152" i="2"/>
  <c r="AQ179" i="2"/>
  <c r="AQ123" i="2"/>
  <c r="AQ393" i="2"/>
  <c r="AQ230" i="2"/>
  <c r="AQ217" i="2"/>
  <c r="AQ490" i="2"/>
  <c r="AQ316" i="2"/>
  <c r="AQ509" i="2"/>
  <c r="AQ500" i="2"/>
  <c r="AQ628" i="2"/>
  <c r="AQ563" i="2"/>
  <c r="AQ535" i="2"/>
  <c r="AQ467" i="2"/>
  <c r="AQ576" i="2"/>
  <c r="AQ522" i="2"/>
  <c r="AQ577" i="2"/>
  <c r="AQ653" i="2"/>
  <c r="AQ650" i="2"/>
  <c r="AQ350" i="2"/>
  <c r="AQ267" i="2"/>
  <c r="AQ599" i="2"/>
  <c r="AQ35" i="2"/>
  <c r="AQ656" i="2"/>
  <c r="AQ477" i="2"/>
  <c r="AQ206" i="2"/>
  <c r="AQ298" i="2"/>
  <c r="AQ480" i="2"/>
  <c r="AQ38" i="2"/>
  <c r="AQ170" i="2"/>
  <c r="AQ307" i="2"/>
  <c r="AQ202" i="2"/>
  <c r="AQ616" i="2"/>
  <c r="AQ600" i="2"/>
  <c r="AQ305" i="2"/>
  <c r="AQ158" i="2"/>
  <c r="AQ5" i="2"/>
  <c r="AQ502" i="2"/>
  <c r="AQ126" i="2"/>
  <c r="AQ98" i="2"/>
  <c r="AQ124" i="2"/>
  <c r="AQ510" i="2"/>
  <c r="AQ244" i="2"/>
  <c r="AQ644" i="2"/>
  <c r="AQ279" i="2"/>
  <c r="AQ58" i="2"/>
  <c r="AQ643" i="2"/>
  <c r="AQ626" i="2"/>
  <c r="AQ554" i="2"/>
  <c r="AQ25" i="2"/>
  <c r="AQ286" i="2"/>
  <c r="AQ661" i="2"/>
  <c r="AQ46" i="2"/>
  <c r="AQ499" i="2"/>
  <c r="AQ155" i="2"/>
  <c r="AQ43" i="2"/>
  <c r="AQ423" i="2"/>
  <c r="AQ476" i="2"/>
  <c r="AQ147" i="2"/>
  <c r="AQ461" i="2"/>
  <c r="AQ613" i="2"/>
  <c r="AQ100" i="2"/>
  <c r="AQ488" i="2"/>
  <c r="AQ558" i="2"/>
  <c r="AQ77" i="2"/>
  <c r="AQ445" i="2"/>
  <c r="AQ494" i="2"/>
  <c r="AQ443" i="2"/>
  <c r="AQ228" i="2"/>
  <c r="AQ132" i="2"/>
  <c r="AQ258" i="2"/>
  <c r="AQ167" i="2"/>
  <c r="AQ594" i="2"/>
  <c r="AQ86" i="2"/>
  <c r="AQ15" i="2"/>
  <c r="AQ440" i="2"/>
  <c r="AQ456" i="2"/>
  <c r="AQ695" i="2"/>
  <c r="AQ384" i="2"/>
  <c r="AQ215" i="2"/>
  <c r="AQ48" i="2"/>
  <c r="AQ586" i="2"/>
  <c r="AQ519" i="2"/>
  <c r="AQ507" i="2"/>
  <c r="AQ497" i="2"/>
  <c r="AQ33" i="2"/>
  <c r="AQ66" i="2"/>
  <c r="AQ354" i="2"/>
  <c r="AQ425" i="2"/>
  <c r="AQ651" i="2"/>
  <c r="AQ705" i="2"/>
  <c r="AQ399" i="2"/>
  <c r="AQ367" i="2"/>
  <c r="AQ400" i="2"/>
  <c r="AQ272" i="2"/>
  <c r="AQ321" i="2"/>
  <c r="AQ11" i="2"/>
  <c r="AQ101" i="2"/>
  <c r="AQ707" i="2"/>
  <c r="AQ401" i="2"/>
  <c r="AQ70" i="2"/>
  <c r="AQ71" i="2"/>
  <c r="AQ394" i="2"/>
  <c r="AQ349" i="2"/>
  <c r="AQ398" i="2"/>
  <c r="AQ454" i="2"/>
  <c r="AQ557" i="2"/>
  <c r="AQ276" i="2"/>
  <c r="AQ226" i="2"/>
  <c r="AQ160" i="2"/>
  <c r="AQ503" i="2"/>
  <c r="AQ614" i="2"/>
  <c r="AQ311" i="2"/>
  <c r="AQ381" i="2"/>
  <c r="AQ420" i="2"/>
  <c r="AQ620" i="2"/>
  <c r="AQ601" i="2"/>
  <c r="AQ21" i="2"/>
  <c r="AQ402" i="2"/>
  <c r="AQ691" i="2"/>
  <c r="AQ377" i="2"/>
  <c r="AQ457" i="2"/>
  <c r="AQ517" i="2"/>
  <c r="AQ363" i="2"/>
  <c r="AQ193" i="2"/>
  <c r="AQ293" i="2"/>
  <c r="AQ361" i="2"/>
  <c r="AQ459" i="2"/>
  <c r="AQ4" i="2"/>
  <c r="AQ578" i="2"/>
  <c r="AQ441" i="2"/>
  <c r="AQ260" i="2"/>
  <c r="AQ92" i="2"/>
  <c r="AQ209" i="2"/>
  <c r="AQ50" i="2"/>
  <c r="AQ87" i="2"/>
  <c r="AQ270" i="2"/>
  <c r="AQ135" i="2"/>
  <c r="AQ542" i="2"/>
  <c r="AQ460" i="2"/>
  <c r="AQ248" i="2"/>
  <c r="AQ113" i="2"/>
  <c r="AQ533" i="2"/>
  <c r="AQ579" i="2"/>
  <c r="AQ95" i="2"/>
  <c r="AQ516" i="2"/>
  <c r="AQ678" i="2"/>
  <c r="AQ54" i="2"/>
  <c r="AQ463" i="2"/>
  <c r="AQ185" i="2"/>
  <c r="AQ246" i="2"/>
  <c r="AQ395" i="2"/>
  <c r="AQ560" i="2"/>
  <c r="AQ62" i="2"/>
  <c r="AQ404" i="2"/>
  <c r="AQ141" i="2"/>
  <c r="AQ187" i="2"/>
  <c r="AQ549" i="2"/>
  <c r="AQ238" i="2"/>
  <c r="AQ348" i="2"/>
  <c r="AQ300" i="2"/>
  <c r="AQ184" i="2"/>
  <c r="AQ268" i="2"/>
  <c r="AQ299" i="2"/>
  <c r="AQ475" i="2"/>
  <c r="AQ7" i="2"/>
  <c r="AQ182" i="2"/>
  <c r="AQ107" i="2"/>
  <c r="AQ667" i="2"/>
  <c r="AQ589" i="2"/>
  <c r="AQ548" i="2"/>
  <c r="AQ449" i="2"/>
  <c r="AQ148" i="2"/>
  <c r="AQ255" i="2"/>
  <c r="AQ360" i="2"/>
  <c r="AQ359" i="2"/>
  <c r="AQ242" i="2"/>
  <c r="AQ353" i="2"/>
  <c r="AQ551" i="2"/>
  <c r="AQ224" i="2"/>
  <c r="AQ159" i="2"/>
  <c r="AQ568" i="2"/>
  <c r="AQ154" i="2"/>
  <c r="AQ526" i="2"/>
  <c r="AQ225" i="2"/>
  <c r="AQ352" i="2"/>
  <c r="AQ412" i="2"/>
  <c r="AQ40" i="2"/>
  <c r="AQ280" i="2"/>
  <c r="AQ718" i="2"/>
  <c r="AQ119" i="2"/>
  <c r="AQ283" i="2"/>
  <c r="AQ241" i="2"/>
  <c r="AQ27" i="2"/>
  <c r="AQ37" i="2"/>
  <c r="AQ145" i="2"/>
  <c r="AQ191" i="2"/>
  <c r="AQ171" i="2"/>
  <c r="AQ150" i="2"/>
  <c r="AQ99" i="2"/>
  <c r="AQ75" i="2"/>
  <c r="AQ10" i="2"/>
  <c r="AQ142" i="2"/>
  <c r="AQ83" i="2"/>
  <c r="AQ689" i="2"/>
  <c r="AQ587" i="2"/>
  <c r="AQ18" i="2"/>
  <c r="AQ356" i="2"/>
  <c r="AQ277" i="2"/>
  <c r="AQ698" i="2"/>
  <c r="AQ319" i="2"/>
  <c r="AQ413" i="2"/>
  <c r="AQ56" i="2"/>
  <c r="AQ213" i="2"/>
  <c r="AQ6" i="2"/>
  <c r="AQ540" i="2"/>
  <c r="AQ14" i="2"/>
  <c r="AQ201" i="2"/>
  <c r="AQ569" i="2"/>
  <c r="AQ665" i="2"/>
  <c r="AQ53" i="2"/>
  <c r="AQ186" i="2"/>
  <c r="AQ663" i="2"/>
  <c r="AQ611" i="2"/>
  <c r="AQ262" i="2"/>
  <c r="AQ410" i="2"/>
  <c r="AQ2" i="2"/>
  <c r="AQ618" i="2"/>
  <c r="AQ52" i="2"/>
  <c r="AQ252" i="2"/>
  <c r="AQ285" i="2"/>
  <c r="AQ334" i="2"/>
  <c r="AQ559" i="2"/>
  <c r="AQ55" i="2"/>
  <c r="AQ608" i="2"/>
  <c r="AQ72" i="2"/>
  <c r="AQ617" i="2"/>
  <c r="AQ602" i="2"/>
  <c r="AQ506" i="2"/>
  <c r="AQ295" i="2"/>
  <c r="AQ504" i="2"/>
  <c r="AQ479" i="2"/>
  <c r="AQ368" i="2"/>
  <c r="AQ243" i="2"/>
  <c r="AQ174" i="2"/>
  <c r="AQ169" i="2"/>
  <c r="AQ682" i="2"/>
  <c r="AQ289" i="2"/>
  <c r="AQ131" i="2"/>
  <c r="AQ20" i="2"/>
  <c r="AQ505" i="2"/>
  <c r="AQ153" i="2"/>
  <c r="AQ161" i="2"/>
  <c r="AQ254" i="2"/>
  <c r="AQ117" i="2"/>
  <c r="AQ128" i="2"/>
  <c r="AQ247" i="2"/>
  <c r="AQ42" i="2"/>
  <c r="AQ151" i="2"/>
  <c r="AQ347" i="2"/>
  <c r="AQ265" i="2"/>
  <c r="AQ612" i="2"/>
  <c r="AQ342" i="2"/>
  <c r="AQ214" i="2"/>
  <c r="AQ175" i="2"/>
  <c r="AQ23" i="2"/>
  <c r="AQ534" i="2"/>
  <c r="AQ624" i="2"/>
  <c r="AQ76" i="2"/>
  <c r="AQ39" i="2"/>
  <c r="AQ471" i="2"/>
  <c r="AQ24" i="2"/>
  <c r="AQ571" i="2"/>
  <c r="AQ263" i="2"/>
  <c r="AQ102" i="2"/>
  <c r="AQ546" i="2"/>
  <c r="AQ138" i="2"/>
  <c r="AQ239" i="2"/>
  <c r="AQ221" i="2"/>
  <c r="AQ129" i="2"/>
  <c r="AQ330" i="2"/>
  <c r="AQ264" i="2"/>
  <c r="AQ111" i="2"/>
  <c r="AQ729" i="2"/>
  <c r="AQ633" i="2"/>
  <c r="AQ685" i="2"/>
  <c r="AQ469" i="2"/>
  <c r="AQ231" i="2"/>
  <c r="AQ590" i="2"/>
  <c r="AQ136" i="2"/>
  <c r="AQ84" i="2"/>
  <c r="AQ328" i="2"/>
  <c r="AQ22" i="2"/>
  <c r="AQ615" i="2"/>
  <c r="AQ541" i="2"/>
  <c r="AQ591" i="2"/>
  <c r="AQ566" i="2"/>
  <c r="AQ320" i="2"/>
  <c r="AQ699" i="2"/>
  <c r="AQ629" i="2"/>
  <c r="AQ415" i="2"/>
  <c r="AQ482" i="2"/>
  <c r="AQ495" i="2"/>
  <c r="AQ73" i="2"/>
  <c r="AQ529" i="2"/>
  <c r="AQ357" i="2"/>
  <c r="AQ709" i="2"/>
  <c r="AQ127" i="2"/>
  <c r="AQ634" i="2"/>
  <c r="AQ436" i="2"/>
  <c r="AQ639" i="2"/>
  <c r="AQ57" i="2"/>
  <c r="AQ162" i="2"/>
  <c r="AQ81" i="2"/>
  <c r="AQ310" i="2"/>
  <c r="AQ405" i="2"/>
  <c r="AQ696" i="2"/>
  <c r="AQ63" i="2"/>
  <c r="AQ414" i="2"/>
  <c r="AQ218" i="2"/>
  <c r="AQ595" i="2"/>
  <c r="AQ294" i="2"/>
  <c r="AQ543" i="2"/>
  <c r="AQ45" i="2"/>
  <c r="AQ235" i="2"/>
  <c r="AQ607" i="2"/>
  <c r="AQ430" i="2"/>
  <c r="AQ273" i="2"/>
  <c r="AQ472" i="2"/>
  <c r="AQ713" i="2"/>
  <c r="AQ8" i="2"/>
  <c r="AQ365" i="2"/>
  <c r="AQ575" i="2"/>
  <c r="AQ439" i="2"/>
  <c r="AQ181" i="2"/>
  <c r="AQ547" i="2"/>
  <c r="AQ520" i="2"/>
  <c r="AQ19" i="2"/>
  <c r="AQ173" i="2"/>
  <c r="AQ679" i="2"/>
  <c r="AQ139" i="2"/>
  <c r="AQ715" i="2"/>
  <c r="AQ331" i="2"/>
  <c r="AQ596" i="2"/>
  <c r="AQ108" i="2"/>
  <c r="AQ536" i="2"/>
  <c r="AQ197" i="2"/>
  <c r="AQ26" i="2"/>
  <c r="AQ512" i="2"/>
  <c r="AQ487" i="2"/>
  <c r="AQ710" i="2"/>
  <c r="AQ333" i="2"/>
  <c r="AQ609" i="2"/>
  <c r="AQ34" i="2"/>
  <c r="AQ701" i="2"/>
  <c r="AQ195" i="2"/>
  <c r="AQ198" i="2"/>
  <c r="AQ180" i="2"/>
  <c r="AQ324" i="2"/>
  <c r="AQ194" i="2"/>
  <c r="AQ32" i="2"/>
  <c r="AQ59" i="2"/>
  <c r="AQ427" i="2"/>
  <c r="AQ312" i="2"/>
  <c r="AQ80" i="2"/>
  <c r="AQ486" i="2"/>
  <c r="AQ513" i="2"/>
  <c r="AQ424" i="2"/>
  <c r="AQ465" i="2"/>
  <c r="AQ435" i="2"/>
  <c r="AQ389" i="2"/>
  <c r="AQ625" i="2"/>
  <c r="AQ177" i="2"/>
  <c r="AQ249" i="2"/>
  <c r="AQ717" i="2"/>
  <c r="AQ431" i="2"/>
  <c r="AQ573" i="2"/>
  <c r="AQ478" i="2"/>
  <c r="AQ588" i="2"/>
  <c r="AQ406" i="2"/>
  <c r="AQ130" i="2"/>
  <c r="AQ720" i="2"/>
  <c r="AQ585" i="2"/>
  <c r="AQ498" i="2"/>
  <c r="AQ332" i="2"/>
  <c r="AQ122" i="2"/>
  <c r="AQ168" i="2"/>
  <c r="AQ636" i="2"/>
  <c r="AQ343" i="2"/>
  <c r="AQ89" i="2"/>
  <c r="AQ635" i="2"/>
  <c r="AQ183" i="2"/>
  <c r="AQ581" i="2"/>
  <c r="AQ514" i="2"/>
  <c r="AQ446" i="2"/>
  <c r="AQ106" i="2"/>
  <c r="AQ723" i="2"/>
  <c r="AQ712" i="2"/>
  <c r="AQ105" i="2"/>
  <c r="AQ605" i="2"/>
  <c r="AQ597" i="2"/>
  <c r="AQ417" i="2"/>
  <c r="AQ382" i="2"/>
  <c r="AQ530" i="2"/>
  <c r="AQ90" i="2"/>
  <c r="AQ422" i="2"/>
  <c r="AQ437" i="2"/>
  <c r="AQ640" i="2"/>
  <c r="AQ304" i="2"/>
  <c r="AQ313" i="2"/>
  <c r="AQ645" i="2"/>
  <c r="AQ93" i="2"/>
  <c r="AQ647" i="2"/>
  <c r="AQ30" i="2"/>
  <c r="AQ115" i="2"/>
  <c r="AQ672" i="2"/>
  <c r="AQ207" i="2"/>
  <c r="AQ41" i="2"/>
  <c r="AQ447" i="2"/>
  <c r="AQ290" i="2"/>
  <c r="AQ570" i="2"/>
  <c r="AQ681" i="2"/>
  <c r="AQ204" i="2"/>
  <c r="AQ403" i="2"/>
  <c r="AQ664" i="2"/>
  <c r="AQ110" i="2"/>
  <c r="AQ325" i="2"/>
  <c r="AQ674" i="2"/>
  <c r="AQ473" i="2"/>
  <c r="AQ483" i="2"/>
  <c r="AQ190" i="2"/>
  <c r="AQ604" i="2"/>
  <c r="AQ641" i="2"/>
  <c r="AQ716" i="2"/>
  <c r="AQ492" i="2"/>
  <c r="AQ116" i="2"/>
  <c r="AQ149" i="2"/>
  <c r="AQ421" i="2"/>
  <c r="AQ232" i="2"/>
  <c r="AQ580" i="2"/>
  <c r="AQ344" i="2"/>
  <c r="AQ627" i="2"/>
  <c r="AQ227" i="2"/>
  <c r="AQ390" i="2"/>
  <c r="AQ97" i="2"/>
  <c r="AQ562" i="2"/>
  <c r="AQ385" i="2"/>
  <c r="AQ296" i="2"/>
  <c r="AQ364" i="2"/>
  <c r="AQ704" i="2"/>
  <c r="AQ240" i="2"/>
  <c r="AQ523" i="2"/>
  <c r="AQ648" i="2"/>
  <c r="AQ370" i="2"/>
  <c r="AQ556" i="2"/>
  <c r="AQ544" i="2"/>
  <c r="AQ144" i="2"/>
  <c r="AQ552" i="2"/>
  <c r="AQ438" i="2"/>
  <c r="AQ708" i="2"/>
  <c r="AQ337" i="2"/>
  <c r="AQ69" i="2"/>
  <c r="AQ379" i="2"/>
  <c r="AQ65" i="2"/>
  <c r="AQ630" i="2"/>
  <c r="AQ125" i="2"/>
  <c r="AQ728" i="2"/>
  <c r="AQ468" i="2"/>
  <c r="AQ203" i="2"/>
  <c r="AQ671" i="2"/>
  <c r="AQ134" i="2"/>
  <c r="AQ697" i="2"/>
  <c r="AQ730" i="2"/>
  <c r="AQ274" i="2"/>
  <c r="AQ668" i="2"/>
  <c r="AQ64" i="2"/>
  <c r="AQ481" i="2"/>
  <c r="AQ222" i="2"/>
  <c r="AQ610" i="2"/>
  <c r="AQ165" i="2"/>
  <c r="AQ29" i="2"/>
  <c r="AQ355" i="2"/>
  <c r="AQ309" i="2"/>
  <c r="AQ658" i="2"/>
  <c r="AQ303" i="2"/>
  <c r="AQ339" i="2"/>
  <c r="AQ205" i="2"/>
  <c r="AQ317" i="2"/>
  <c r="AQ496" i="2"/>
  <c r="AQ675" i="2"/>
  <c r="AQ358" i="2"/>
  <c r="AQ726" i="2"/>
  <c r="AQ442" i="2"/>
  <c r="AQ434" i="2"/>
  <c r="AQ584" i="2"/>
  <c r="AQ236" i="2"/>
  <c r="AQ680" i="2"/>
  <c r="AQ515" i="2"/>
  <c r="AQ631" i="2"/>
  <c r="AQ732" i="2"/>
  <c r="AQ250" i="2"/>
  <c r="AQ703" i="2"/>
  <c r="AQ163" i="2"/>
  <c r="AQ220" i="2"/>
  <c r="AQ567" i="2"/>
  <c r="AQ598" i="2"/>
  <c r="AQ269" i="2"/>
  <c r="AQ574" i="2"/>
  <c r="AQ649" i="2"/>
  <c r="AQ659" i="2"/>
  <c r="AQ484" i="2"/>
  <c r="AQ133" i="2"/>
  <c r="AQ378" i="2"/>
  <c r="AQ118" i="2"/>
  <c r="AQ432" i="2"/>
  <c r="AQ372" i="2"/>
  <c r="AQ176" i="2"/>
  <c r="AQ508" i="2"/>
  <c r="AQ85" i="2"/>
  <c r="AQ550" i="2"/>
  <c r="AQ284" i="2"/>
  <c r="AQ702" i="2"/>
  <c r="AQ527" i="2"/>
  <c r="AQ287" i="2"/>
  <c r="AQ345" i="2"/>
  <c r="AQ302" i="2"/>
  <c r="AQ335" i="2"/>
  <c r="AQ525" i="2"/>
  <c r="AQ433" i="2"/>
  <c r="AQ564" i="2"/>
  <c r="AQ470" i="2"/>
  <c r="AQ518" i="2"/>
  <c r="AQ429" i="2"/>
  <c r="AQ219" i="2"/>
  <c r="AQ259" i="2"/>
  <c r="AQ622" i="2"/>
  <c r="AQ722" i="2"/>
  <c r="AQ261" i="2"/>
  <c r="AQ308" i="2"/>
  <c r="AQ216" i="2"/>
  <c r="AQ374" i="2"/>
  <c r="AQ329" i="2"/>
  <c r="AQ724" i="2"/>
  <c r="AQ693" i="2"/>
  <c r="AQ670" i="2"/>
  <c r="AQ652" i="2"/>
  <c r="AQ632" i="2"/>
  <c r="AQ524" i="2"/>
  <c r="AQ386" i="2"/>
  <c r="AQ532" i="2"/>
  <c r="AQ572" i="2"/>
  <c r="AQ592" i="2"/>
  <c r="AQ466" i="2"/>
  <c r="AQ673" i="2"/>
  <c r="AQ684" i="2"/>
  <c r="AQ426" i="2"/>
  <c r="AQ455" i="2"/>
  <c r="AQ662" i="2"/>
  <c r="AQ666" i="2"/>
  <c r="AQ690" i="2"/>
  <c r="AQ452" i="2"/>
  <c r="AQ657" i="2"/>
  <c r="AQ676" i="2"/>
  <c r="AQ669" i="2"/>
  <c r="AQ555" i="2"/>
  <c r="AQ660" i="2"/>
  <c r="AQ700" i="2"/>
  <c r="AQ725" i="2"/>
  <c r="AQ711" i="2"/>
  <c r="AQ619" i="2"/>
  <c r="AQ688" i="2"/>
  <c r="AQ727" i="2"/>
  <c r="AQ714" i="2"/>
  <c r="AQ719" i="2"/>
  <c r="AQ731" i="2"/>
  <c r="AQ677" i="2"/>
  <c r="AK642" i="2"/>
  <c r="AR642" i="2" s="1"/>
  <c r="AK593" i="2"/>
  <c r="AR593" i="2" s="1"/>
  <c r="AK603" i="2"/>
  <c r="AK88" i="2"/>
  <c r="AK391" i="2"/>
  <c r="AK419" i="2"/>
  <c r="AK416" i="2"/>
  <c r="AR416" i="2" s="1"/>
  <c r="AK528" i="2"/>
  <c r="AK373" i="2"/>
  <c r="AK538" i="2"/>
  <c r="AR538" i="2" s="1"/>
  <c r="AK338" i="2"/>
  <c r="AK453" i="2"/>
  <c r="AR453" i="2" s="1"/>
  <c r="AK164" i="2"/>
  <c r="AK683" i="2"/>
  <c r="AK156" i="2"/>
  <c r="AK493" i="2"/>
  <c r="AK638" i="2"/>
  <c r="AK47" i="2"/>
  <c r="AK392" i="2"/>
  <c r="AR392" i="2" s="1"/>
  <c r="AK511" i="2"/>
  <c r="AR511" i="2" s="1"/>
  <c r="AK464" i="2"/>
  <c r="AK444" i="2"/>
  <c r="AR444" i="2" s="1"/>
  <c r="AK60" i="2"/>
  <c r="C26" i="3" s="1"/>
  <c r="AK376" i="2"/>
  <c r="AK582" i="2"/>
  <c r="AK223" i="2"/>
  <c r="AK253" i="2"/>
  <c r="AK322" i="2"/>
  <c r="AR322" i="2" s="1"/>
  <c r="AK68" i="2"/>
  <c r="AR68" i="2" s="1"/>
  <c r="AK583" i="2"/>
  <c r="AK646" i="2"/>
  <c r="AK3" i="2"/>
  <c r="AK539" i="2"/>
  <c r="AK380" i="2"/>
  <c r="AR380" i="2" s="1"/>
  <c r="AK49" i="2"/>
  <c r="AK687" i="2"/>
  <c r="AR687" i="2" s="1"/>
  <c r="AK418" i="2"/>
  <c r="AK200" i="2"/>
  <c r="AR200" i="2" s="1"/>
  <c r="AK96" i="2"/>
  <c r="AK623" i="2"/>
  <c r="AK336" i="2"/>
  <c r="AR336" i="2" s="1"/>
  <c r="AK282" i="2"/>
  <c r="AR282" i="2" s="1"/>
  <c r="AK521" i="2"/>
  <c r="AK366" i="2"/>
  <c r="AK94" i="2"/>
  <c r="AR94" i="2" s="1"/>
  <c r="AK189" i="2"/>
  <c r="AR189" i="2" s="1"/>
  <c r="AK565" i="2"/>
  <c r="AK188" i="2"/>
  <c r="AK211" i="2"/>
  <c r="AK458" i="2"/>
  <c r="AK346" i="2"/>
  <c r="AK82" i="2"/>
  <c r="AK143" i="2"/>
  <c r="C52" i="3" s="1"/>
  <c r="AK411" i="2"/>
  <c r="AK323" i="2"/>
  <c r="AK371" i="2"/>
  <c r="AK229" i="2"/>
  <c r="AK531" i="2"/>
  <c r="AK485" i="2"/>
  <c r="AK121" i="2"/>
  <c r="AR121" i="2" s="1"/>
  <c r="AK233" i="2"/>
  <c r="AK109" i="2"/>
  <c r="AK291" i="2"/>
  <c r="AK275" i="2"/>
  <c r="AK489" i="2"/>
  <c r="AR489" i="2" s="1"/>
  <c r="AK362" i="2"/>
  <c r="AK103" i="2"/>
  <c r="AR103" i="2" s="1"/>
  <c r="AK61" i="2"/>
  <c r="AK462" i="2"/>
  <c r="AR462" i="2" s="1"/>
  <c r="AK369" i="2"/>
  <c r="AR369" i="2" s="1"/>
  <c r="AK31" i="2"/>
  <c r="AK375" i="2"/>
  <c r="AK120" i="2"/>
  <c r="AK278" i="2"/>
  <c r="AK450" i="2"/>
  <c r="AR450" i="2" s="1"/>
  <c r="AK288" i="2"/>
  <c r="AK351" i="2"/>
  <c r="AK448" i="2"/>
  <c r="AR448" i="2" s="1"/>
  <c r="AK387" i="2"/>
  <c r="AR387" i="2" s="1"/>
  <c r="AK192" i="2"/>
  <c r="AK114" i="2"/>
  <c r="AK621" i="2"/>
  <c r="AR621" i="2" s="1"/>
  <c r="AK112" i="2"/>
  <c r="AK146" i="2"/>
  <c r="AK257" i="2"/>
  <c r="AK196" i="2"/>
  <c r="AK491" i="2"/>
  <c r="AR491" i="2" s="1"/>
  <c r="AK396" i="2"/>
  <c r="AK537" i="2"/>
  <c r="AR537" i="2" s="1"/>
  <c r="AK210" i="2"/>
  <c r="AK251" i="2"/>
  <c r="AR251" i="2" s="1"/>
  <c r="AK451" i="2"/>
  <c r="AK692" i="2"/>
  <c r="AR692" i="2" s="1"/>
  <c r="AK326" i="2"/>
  <c r="AK104" i="2"/>
  <c r="AK501" i="2"/>
  <c r="AR501" i="2" s="1"/>
  <c r="AK74" i="2"/>
  <c r="AK315" i="2"/>
  <c r="AK383" i="2"/>
  <c r="AK67" i="2"/>
  <c r="AK91" i="2"/>
  <c r="AR91" i="2" s="1"/>
  <c r="AK16" i="2"/>
  <c r="AK606" i="2"/>
  <c r="AR606" i="2" s="1"/>
  <c r="AK318" i="2"/>
  <c r="AK157" i="2"/>
  <c r="AK17" i="2"/>
  <c r="AK140" i="2"/>
  <c r="AK301" i="2"/>
  <c r="AK51" i="2"/>
  <c r="AK407" i="2"/>
  <c r="AR407" i="2" s="1"/>
  <c r="AK297" i="2"/>
  <c r="AR297" i="2" s="1"/>
  <c r="AK208" i="2"/>
  <c r="AR208" i="2" s="1"/>
  <c r="AK78" i="2"/>
  <c r="AK245" i="2"/>
  <c r="AK271" i="2"/>
  <c r="AR271" i="2" s="1"/>
  <c r="AK36" i="2"/>
  <c r="AK428" i="2"/>
  <c r="AK706" i="2"/>
  <c r="AR706" i="2" s="1"/>
  <c r="AK545" i="2"/>
  <c r="AK553" i="2"/>
  <c r="AR553" i="2" s="1"/>
  <c r="AK178" i="2"/>
  <c r="AK166" i="2"/>
  <c r="AK28" i="2"/>
  <c r="AR28" i="2" s="1"/>
  <c r="AK327" i="2"/>
  <c r="AK79" i="2"/>
  <c r="AK637" i="2"/>
  <c r="AR637" i="2" s="1"/>
  <c r="AK256" i="2"/>
  <c r="C59" i="3" s="1"/>
  <c r="AK44" i="2"/>
  <c r="AK408" i="2"/>
  <c r="AK13" i="2"/>
  <c r="AK212" i="2"/>
  <c r="AK237" i="2"/>
  <c r="AK137" i="2"/>
  <c r="AK654" i="2"/>
  <c r="AR654" i="2" s="1"/>
  <c r="AK397" i="2"/>
  <c r="AK694" i="2"/>
  <c r="C124" i="3" s="1"/>
  <c r="AK172" i="2"/>
  <c r="AK388" i="2"/>
  <c r="AK686" i="2"/>
  <c r="AR686" i="2" s="1"/>
  <c r="AK306" i="2"/>
  <c r="AR306" i="2" s="1"/>
  <c r="AK292" i="2"/>
  <c r="AK409" i="2"/>
  <c r="AK9" i="2"/>
  <c r="AK340" i="2"/>
  <c r="AK314" i="2"/>
  <c r="AR314" i="2" s="1"/>
  <c r="AK655" i="2"/>
  <c r="AK561" i="2"/>
  <c r="AR561" i="2" s="1"/>
  <c r="AK266" i="2"/>
  <c r="AK12" i="2"/>
  <c r="AK721" i="2"/>
  <c r="AR721" i="2" s="1"/>
  <c r="AK281" i="2"/>
  <c r="AR281" i="2" s="1"/>
  <c r="AK341" i="2"/>
  <c r="AR341" i="2" s="1"/>
  <c r="AK234" i="2"/>
  <c r="AK474" i="2"/>
  <c r="AK199" i="2"/>
  <c r="AR199" i="2" s="1"/>
  <c r="AK152" i="2"/>
  <c r="AR152" i="2" s="1"/>
  <c r="AK179" i="2"/>
  <c r="AK123" i="2"/>
  <c r="AR123" i="2" s="1"/>
  <c r="AK393" i="2"/>
  <c r="AK230" i="2"/>
  <c r="AR230" i="2" s="1"/>
  <c r="AK217" i="2"/>
  <c r="AK490" i="2"/>
  <c r="AR490" i="2" s="1"/>
  <c r="AK316" i="2"/>
  <c r="AK509" i="2"/>
  <c r="AK500" i="2"/>
  <c r="AR500" i="2" s="1"/>
  <c r="AK628" i="2"/>
  <c r="AR628" i="2" s="1"/>
  <c r="AK563" i="2"/>
  <c r="AK535" i="2"/>
  <c r="AR535" i="2" s="1"/>
  <c r="AK467" i="2"/>
  <c r="AK576" i="2"/>
  <c r="C120" i="3" s="1"/>
  <c r="AK522" i="2"/>
  <c r="AR522" i="2" s="1"/>
  <c r="AK577" i="2"/>
  <c r="AR577" i="2" s="1"/>
  <c r="AK653" i="2"/>
  <c r="AR653" i="2" s="1"/>
  <c r="AK650" i="2"/>
  <c r="AR650" i="2" s="1"/>
  <c r="AK350" i="2"/>
  <c r="AK267" i="2"/>
  <c r="AK599" i="2"/>
  <c r="AK35" i="2"/>
  <c r="AK656" i="2"/>
  <c r="AR656" i="2" s="1"/>
  <c r="AK477" i="2"/>
  <c r="AK206" i="2"/>
  <c r="AK298" i="2"/>
  <c r="AK480" i="2"/>
  <c r="AR480" i="2" s="1"/>
  <c r="AK38" i="2"/>
  <c r="AK170" i="2"/>
  <c r="AR170" i="2" s="1"/>
  <c r="AK307" i="2"/>
  <c r="AK202" i="2"/>
  <c r="AR202" i="2" s="1"/>
  <c r="AK616" i="2"/>
  <c r="AR616" i="2" s="1"/>
  <c r="AK600" i="2"/>
  <c r="AK305" i="2"/>
  <c r="AR305" i="2" s="1"/>
  <c r="AK158" i="2"/>
  <c r="AK5" i="2"/>
  <c r="AK502" i="2"/>
  <c r="AK126" i="2"/>
  <c r="AK98" i="2"/>
  <c r="AK124" i="2"/>
  <c r="AR124" i="2" s="1"/>
  <c r="AK510" i="2"/>
  <c r="AR510" i="2" s="1"/>
  <c r="AK244" i="2"/>
  <c r="AK644" i="2"/>
  <c r="AR644" i="2" s="1"/>
  <c r="AK279" i="2"/>
  <c r="C91" i="3" s="1"/>
  <c r="AK58" i="2"/>
  <c r="AK643" i="2"/>
  <c r="AR643" i="2" s="1"/>
  <c r="AK626" i="2"/>
  <c r="AK554" i="2"/>
  <c r="AR554" i="2" s="1"/>
  <c r="AK25" i="2"/>
  <c r="AK286" i="2"/>
  <c r="AK661" i="2"/>
  <c r="AR661" i="2" s="1"/>
  <c r="AK46" i="2"/>
  <c r="AK499" i="2"/>
  <c r="AR499" i="2" s="1"/>
  <c r="AK155" i="2"/>
  <c r="AK43" i="2"/>
  <c r="AK423" i="2"/>
  <c r="AK476" i="2"/>
  <c r="AK147" i="2"/>
  <c r="AK461" i="2"/>
  <c r="AR461" i="2" s="1"/>
  <c r="AK613" i="2"/>
  <c r="AR613" i="2" s="1"/>
  <c r="AK100" i="2"/>
  <c r="AK488" i="2"/>
  <c r="AK558" i="2"/>
  <c r="AR558" i="2" s="1"/>
  <c r="AK77" i="2"/>
  <c r="AK445" i="2"/>
  <c r="AR445" i="2" s="1"/>
  <c r="AK494" i="2"/>
  <c r="AK443" i="2"/>
  <c r="AR443" i="2" s="1"/>
  <c r="AK228" i="2"/>
  <c r="AK132" i="2"/>
  <c r="AK258" i="2"/>
  <c r="AK167" i="2"/>
  <c r="AK594" i="2"/>
  <c r="AK86" i="2"/>
  <c r="AK15" i="2"/>
  <c r="AK440" i="2"/>
  <c r="AK456" i="2"/>
  <c r="AR456" i="2" s="1"/>
  <c r="AK695" i="2"/>
  <c r="AR695" i="2" s="1"/>
  <c r="AK384" i="2"/>
  <c r="AR384" i="2" s="1"/>
  <c r="AK215" i="2"/>
  <c r="AK48" i="2"/>
  <c r="AK586" i="2"/>
  <c r="AR586" i="2" s="1"/>
  <c r="AK519" i="2"/>
  <c r="AK507" i="2"/>
  <c r="AR507" i="2" s="1"/>
  <c r="AK497" i="2"/>
  <c r="AR497" i="2" s="1"/>
  <c r="AK33" i="2"/>
  <c r="AK66" i="2"/>
  <c r="AK354" i="2"/>
  <c r="AR354" i="2" s="1"/>
  <c r="AK425" i="2"/>
  <c r="AK651" i="2"/>
  <c r="AR651" i="2" s="1"/>
  <c r="AK705" i="2"/>
  <c r="AR705" i="2" s="1"/>
  <c r="AK399" i="2"/>
  <c r="AK367" i="2"/>
  <c r="AK400" i="2"/>
  <c r="AK272" i="2"/>
  <c r="AR272" i="2" s="1"/>
  <c r="AK321" i="2"/>
  <c r="C97" i="3" s="1"/>
  <c r="AK11" i="2"/>
  <c r="AK101" i="2"/>
  <c r="AK707" i="2"/>
  <c r="AR707" i="2" s="1"/>
  <c r="AK401" i="2"/>
  <c r="AK70" i="2"/>
  <c r="AK71" i="2"/>
  <c r="AR71" i="2" s="1"/>
  <c r="AK394" i="2"/>
  <c r="AR394" i="2" s="1"/>
  <c r="AK349" i="2"/>
  <c r="AK398" i="2"/>
  <c r="AK454" i="2"/>
  <c r="AK557" i="2"/>
  <c r="AR557" i="2" s="1"/>
  <c r="AK276" i="2"/>
  <c r="AK226" i="2"/>
  <c r="AK160" i="2"/>
  <c r="AK503" i="2"/>
  <c r="AR503" i="2" s="1"/>
  <c r="AK614" i="2"/>
  <c r="AR614" i="2" s="1"/>
  <c r="AK311" i="2"/>
  <c r="AR311" i="2" s="1"/>
  <c r="AK381" i="2"/>
  <c r="AK420" i="2"/>
  <c r="AR420" i="2" s="1"/>
  <c r="AK620" i="2"/>
  <c r="AK601" i="2"/>
  <c r="AR601" i="2" s="1"/>
  <c r="AK21" i="2"/>
  <c r="AK402" i="2"/>
  <c r="AR402" i="2" s="1"/>
  <c r="AK691" i="2"/>
  <c r="AR691" i="2" s="1"/>
  <c r="AK377" i="2"/>
  <c r="AR377" i="2" s="1"/>
  <c r="AK457" i="2"/>
  <c r="AR457" i="2" s="1"/>
  <c r="AK517" i="2"/>
  <c r="AK363" i="2"/>
  <c r="AK193" i="2"/>
  <c r="AK293" i="2"/>
  <c r="AK361" i="2"/>
  <c r="AK459" i="2"/>
  <c r="AR459" i="2" s="1"/>
  <c r="AK4" i="2"/>
  <c r="AK578" i="2"/>
  <c r="AK441" i="2"/>
  <c r="AR441" i="2" s="1"/>
  <c r="AK260" i="2"/>
  <c r="AK92" i="2"/>
  <c r="AR92" i="2" s="1"/>
  <c r="AK209" i="2"/>
  <c r="AK50" i="2"/>
  <c r="AK87" i="2"/>
  <c r="AK270" i="2"/>
  <c r="AR270" i="2" s="1"/>
  <c r="AK135" i="2"/>
  <c r="AK542" i="2"/>
  <c r="AK460" i="2"/>
  <c r="AK248" i="2"/>
  <c r="AK113" i="2"/>
  <c r="C15" i="3" s="1"/>
  <c r="AK533" i="2"/>
  <c r="AK579" i="2"/>
  <c r="AR579" i="2" s="1"/>
  <c r="AK95" i="2"/>
  <c r="AK516" i="2"/>
  <c r="AK678" i="2"/>
  <c r="AK54" i="2"/>
  <c r="AK463" i="2"/>
  <c r="AK185" i="2"/>
  <c r="AK246" i="2"/>
  <c r="C17" i="3" s="1"/>
  <c r="AK395" i="2"/>
  <c r="AR395" i="2" s="1"/>
  <c r="AK560" i="2"/>
  <c r="AK62" i="2"/>
  <c r="AK404" i="2"/>
  <c r="AK141" i="2"/>
  <c r="AK187" i="2"/>
  <c r="AK549" i="2"/>
  <c r="AK238" i="2"/>
  <c r="AK348" i="2"/>
  <c r="AR348" i="2" s="1"/>
  <c r="AK300" i="2"/>
  <c r="AK184" i="2"/>
  <c r="AK268" i="2"/>
  <c r="AR268" i="2" s="1"/>
  <c r="AK299" i="2"/>
  <c r="AR299" i="2" s="1"/>
  <c r="AK475" i="2"/>
  <c r="AK7" i="2"/>
  <c r="AK182" i="2"/>
  <c r="AR182" i="2" s="1"/>
  <c r="AK107" i="2"/>
  <c r="AK667" i="2"/>
  <c r="AR667" i="2" s="1"/>
  <c r="AK589" i="2"/>
  <c r="AR589" i="2" s="1"/>
  <c r="AK548" i="2"/>
  <c r="AK449" i="2"/>
  <c r="AR449" i="2" s="1"/>
  <c r="AK148" i="2"/>
  <c r="AK255" i="2"/>
  <c r="AK360" i="2"/>
  <c r="AK359" i="2"/>
  <c r="AK242" i="2"/>
  <c r="AK353" i="2"/>
  <c r="AK551" i="2"/>
  <c r="AR551" i="2" s="1"/>
  <c r="AK224" i="2"/>
  <c r="AR224" i="2" s="1"/>
  <c r="AK159" i="2"/>
  <c r="AK568" i="2"/>
  <c r="AR568" i="2" s="1"/>
  <c r="AK154" i="2"/>
  <c r="AK526" i="2"/>
  <c r="AK225" i="2"/>
  <c r="AR225" i="2" s="1"/>
  <c r="AK352" i="2"/>
  <c r="AR352" i="2" s="1"/>
  <c r="AK412" i="2"/>
  <c r="AK40" i="2"/>
  <c r="AR40" i="2" s="1"/>
  <c r="AK280" i="2"/>
  <c r="AK718" i="2"/>
  <c r="AR718" i="2" s="1"/>
  <c r="AK119" i="2"/>
  <c r="AK283" i="2"/>
  <c r="AR283" i="2" s="1"/>
  <c r="AK241" i="2"/>
  <c r="AK27" i="2"/>
  <c r="AK37" i="2"/>
  <c r="AK145" i="2"/>
  <c r="AK191" i="2"/>
  <c r="AK171" i="2"/>
  <c r="AK150" i="2"/>
  <c r="AR150" i="2" s="1"/>
  <c r="AK99" i="2"/>
  <c r="AK75" i="2"/>
  <c r="AK10" i="2"/>
  <c r="AK142" i="2"/>
  <c r="AR142" i="2" s="1"/>
  <c r="AK83" i="2"/>
  <c r="AK689" i="2"/>
  <c r="AR689" i="2" s="1"/>
  <c r="AK587" i="2"/>
  <c r="AK18" i="2"/>
  <c r="AK356" i="2"/>
  <c r="AK277" i="2"/>
  <c r="AK698" i="2"/>
  <c r="AR698" i="2" s="1"/>
  <c r="AK319" i="2"/>
  <c r="AR319" i="2" s="1"/>
  <c r="AK413" i="2"/>
  <c r="AK56" i="2"/>
  <c r="AK213" i="2"/>
  <c r="AK6" i="2"/>
  <c r="C13" i="3" s="1"/>
  <c r="AK540" i="2"/>
  <c r="AR540" i="2" s="1"/>
  <c r="AK14" i="2"/>
  <c r="AK201" i="2"/>
  <c r="C16" i="3" s="1"/>
  <c r="AK569" i="2"/>
  <c r="AK665" i="2"/>
  <c r="AR665" i="2" s="1"/>
  <c r="AK53" i="2"/>
  <c r="AK186" i="2"/>
  <c r="AK663" i="2"/>
  <c r="AR663" i="2" s="1"/>
  <c r="AK611" i="2"/>
  <c r="AR611" i="2" s="1"/>
  <c r="AK262" i="2"/>
  <c r="AK410" i="2"/>
  <c r="AR410" i="2" s="1"/>
  <c r="AK2" i="2"/>
  <c r="AK618" i="2"/>
  <c r="AR618" i="2" s="1"/>
  <c r="AK52" i="2"/>
  <c r="AK252" i="2"/>
  <c r="AK285" i="2"/>
  <c r="AR285" i="2" s="1"/>
  <c r="AK334" i="2"/>
  <c r="AK559" i="2"/>
  <c r="AR559" i="2" s="1"/>
  <c r="AK55" i="2"/>
  <c r="AR55" i="2" s="1"/>
  <c r="AK608" i="2"/>
  <c r="AR608" i="2" s="1"/>
  <c r="AK72" i="2"/>
  <c r="AK617" i="2"/>
  <c r="C122" i="3" s="1"/>
  <c r="AK602" i="2"/>
  <c r="AR602" i="2" s="1"/>
  <c r="AK506" i="2"/>
  <c r="AR506" i="2" s="1"/>
  <c r="AK295" i="2"/>
  <c r="AR295" i="2" s="1"/>
  <c r="AK504" i="2"/>
  <c r="AK479" i="2"/>
  <c r="AR479" i="2" s="1"/>
  <c r="AK368" i="2"/>
  <c r="AK243" i="2"/>
  <c r="AR243" i="2" s="1"/>
  <c r="AK174" i="2"/>
  <c r="AR174" i="2" s="1"/>
  <c r="AK169" i="2"/>
  <c r="AK682" i="2"/>
  <c r="AR682" i="2" s="1"/>
  <c r="AK289" i="2"/>
  <c r="AK131" i="2"/>
  <c r="AK20" i="2"/>
  <c r="AK505" i="2"/>
  <c r="AR505" i="2" s="1"/>
  <c r="AK153" i="2"/>
  <c r="AR153" i="2" s="1"/>
  <c r="AK161" i="2"/>
  <c r="AK254" i="2"/>
  <c r="AR254" i="2" s="1"/>
  <c r="AK117" i="2"/>
  <c r="AK128" i="2"/>
  <c r="AK247" i="2"/>
  <c r="AK42" i="2"/>
  <c r="AK151" i="2"/>
  <c r="AK347" i="2"/>
  <c r="AK265" i="2"/>
  <c r="AK612" i="2"/>
  <c r="AR612" i="2" s="1"/>
  <c r="AK342" i="2"/>
  <c r="AK214" i="2"/>
  <c r="AK175" i="2"/>
  <c r="AK23" i="2"/>
  <c r="AK534" i="2"/>
  <c r="AR534" i="2" s="1"/>
  <c r="AK624" i="2"/>
  <c r="AK76" i="2"/>
  <c r="AR76" i="2" s="1"/>
  <c r="AK39" i="2"/>
  <c r="AK471" i="2"/>
  <c r="AR471" i="2" s="1"/>
  <c r="AK24" i="2"/>
  <c r="AK571" i="2"/>
  <c r="AK263" i="2"/>
  <c r="AR263" i="2" s="1"/>
  <c r="AK102" i="2"/>
  <c r="AK546" i="2"/>
  <c r="AR546" i="2" s="1"/>
  <c r="AK138" i="2"/>
  <c r="AK239" i="2"/>
  <c r="AR239" i="2" s="1"/>
  <c r="AK221" i="2"/>
  <c r="AK129" i="2"/>
  <c r="AK330" i="2"/>
  <c r="AR330" i="2" s="1"/>
  <c r="AK264" i="2"/>
  <c r="AR264" i="2" s="1"/>
  <c r="AK111" i="2"/>
  <c r="AK729" i="2"/>
  <c r="AR729" i="2" s="1"/>
  <c r="AK633" i="2"/>
  <c r="AK685" i="2"/>
  <c r="AR685" i="2" s="1"/>
  <c r="AK469" i="2"/>
  <c r="AR469" i="2" s="1"/>
  <c r="AK231" i="2"/>
  <c r="AK590" i="2"/>
  <c r="AK136" i="2"/>
  <c r="AR136" i="2" s="1"/>
  <c r="AK84" i="2"/>
  <c r="AK328" i="2"/>
  <c r="AK22" i="2"/>
  <c r="AK615" i="2"/>
  <c r="AR615" i="2" s="1"/>
  <c r="AK541" i="2"/>
  <c r="AR541" i="2" s="1"/>
  <c r="AK591" i="2"/>
  <c r="AR591" i="2" s="1"/>
  <c r="AK566" i="2"/>
  <c r="AR566" i="2" s="1"/>
  <c r="AK320" i="2"/>
  <c r="AK699" i="2"/>
  <c r="AR699" i="2" s="1"/>
  <c r="AK629" i="2"/>
  <c r="AK415" i="2"/>
  <c r="AK482" i="2"/>
  <c r="AR482" i="2" s="1"/>
  <c r="AK495" i="2"/>
  <c r="AK73" i="2"/>
  <c r="AK529" i="2"/>
  <c r="AR529" i="2" s="1"/>
  <c r="AK357" i="2"/>
  <c r="AK709" i="2"/>
  <c r="AR709" i="2" s="1"/>
  <c r="AK127" i="2"/>
  <c r="AK634" i="2"/>
  <c r="AK436" i="2"/>
  <c r="AK639" i="2"/>
  <c r="AR639" i="2" s="1"/>
  <c r="AK57" i="2"/>
  <c r="AK162" i="2"/>
  <c r="AK81" i="2"/>
  <c r="AK310" i="2"/>
  <c r="AK405" i="2"/>
  <c r="AR405" i="2" s="1"/>
  <c r="AK696" i="2"/>
  <c r="AR696" i="2" s="1"/>
  <c r="AK63" i="2"/>
  <c r="AK414" i="2"/>
  <c r="AR414" i="2" s="1"/>
  <c r="AK218" i="2"/>
  <c r="AK595" i="2"/>
  <c r="AR595" i="2" s="1"/>
  <c r="AK294" i="2"/>
  <c r="AK543" i="2"/>
  <c r="AR543" i="2" s="1"/>
  <c r="AK45" i="2"/>
  <c r="AK235" i="2"/>
  <c r="AK607" i="2"/>
  <c r="AK430" i="2"/>
  <c r="AK273" i="2"/>
  <c r="AK472" i="2"/>
  <c r="AR472" i="2" s="1"/>
  <c r="AK713" i="2"/>
  <c r="AR713" i="2" s="1"/>
  <c r="AK8" i="2"/>
  <c r="C14" i="3" s="1"/>
  <c r="AK365" i="2"/>
  <c r="AR365" i="2" s="1"/>
  <c r="AK575" i="2"/>
  <c r="AR575" i="2" s="1"/>
  <c r="AK439" i="2"/>
  <c r="AR439" i="2" s="1"/>
  <c r="AK181" i="2"/>
  <c r="AK547" i="2"/>
  <c r="AK520" i="2"/>
  <c r="AR520" i="2" s="1"/>
  <c r="AK19" i="2"/>
  <c r="AK173" i="2"/>
  <c r="AK679" i="2"/>
  <c r="AR679" i="2" s="1"/>
  <c r="AK139" i="2"/>
  <c r="AK715" i="2"/>
  <c r="AK331" i="2"/>
  <c r="AR331" i="2" s="1"/>
  <c r="AK596" i="2"/>
  <c r="AK108" i="2"/>
  <c r="AK536" i="2"/>
  <c r="AR536" i="2" s="1"/>
  <c r="AK197" i="2"/>
  <c r="AR197" i="2" s="1"/>
  <c r="AK26" i="2"/>
  <c r="AK512" i="2"/>
  <c r="AK487" i="2"/>
  <c r="AK710" i="2"/>
  <c r="AR710" i="2" s="1"/>
  <c r="AK333" i="2"/>
  <c r="AK609" i="2"/>
  <c r="AR609" i="2" s="1"/>
  <c r="AK34" i="2"/>
  <c r="AK701" i="2"/>
  <c r="AR701" i="2" s="1"/>
  <c r="AK195" i="2"/>
  <c r="AK198" i="2"/>
  <c r="AR198" i="2" s="1"/>
  <c r="AK180" i="2"/>
  <c r="AK324" i="2"/>
  <c r="AR324" i="2" s="1"/>
  <c r="AK194" i="2"/>
  <c r="AR194" i="2" s="1"/>
  <c r="AK32" i="2"/>
  <c r="AK59" i="2"/>
  <c r="AK427" i="2"/>
  <c r="AK312" i="2"/>
  <c r="AK80" i="2"/>
  <c r="AK486" i="2"/>
  <c r="AK513" i="2"/>
  <c r="AR513" i="2" s="1"/>
  <c r="AK424" i="2"/>
  <c r="AK465" i="2"/>
  <c r="AK435" i="2"/>
  <c r="AR435" i="2" s="1"/>
  <c r="AK389" i="2"/>
  <c r="AK625" i="2"/>
  <c r="AK177" i="2"/>
  <c r="C21" i="3" s="1"/>
  <c r="AK249" i="2"/>
  <c r="C46" i="3" s="1"/>
  <c r="AK717" i="2"/>
  <c r="AR717" i="2" s="1"/>
  <c r="AK431" i="2"/>
  <c r="AR431" i="2" s="1"/>
  <c r="AK573" i="2"/>
  <c r="AR573" i="2" s="1"/>
  <c r="AK478" i="2"/>
  <c r="AK588" i="2"/>
  <c r="AR588" i="2" s="1"/>
  <c r="AK406" i="2"/>
  <c r="AR406" i="2" s="1"/>
  <c r="AK130" i="2"/>
  <c r="AK720" i="2"/>
  <c r="AR720" i="2" s="1"/>
  <c r="AK585" i="2"/>
  <c r="AK498" i="2"/>
  <c r="AR498" i="2" s="1"/>
  <c r="AK332" i="2"/>
  <c r="AK122" i="2"/>
  <c r="AK168" i="2"/>
  <c r="AK636" i="2"/>
  <c r="AR636" i="2" s="1"/>
  <c r="AK343" i="2"/>
  <c r="AR343" i="2" s="1"/>
  <c r="AK89" i="2"/>
  <c r="AR89" i="2" s="1"/>
  <c r="AK635" i="2"/>
  <c r="AR635" i="2" s="1"/>
  <c r="AK183" i="2"/>
  <c r="AR183" i="2" s="1"/>
  <c r="AK581" i="2"/>
  <c r="AR581" i="2" s="1"/>
  <c r="AK514" i="2"/>
  <c r="AR514" i="2" s="1"/>
  <c r="AK446" i="2"/>
  <c r="AR446" i="2" s="1"/>
  <c r="AK106" i="2"/>
  <c r="AK723" i="2"/>
  <c r="AR723" i="2" s="1"/>
  <c r="AK712" i="2"/>
  <c r="AR712" i="2" s="1"/>
  <c r="AK105" i="2"/>
  <c r="AK605" i="2"/>
  <c r="AR605" i="2" s="1"/>
  <c r="AK597" i="2"/>
  <c r="AR597" i="2" s="1"/>
  <c r="AK417" i="2"/>
  <c r="AK382" i="2"/>
  <c r="AK530" i="2"/>
  <c r="AR530" i="2" s="1"/>
  <c r="AK90" i="2"/>
  <c r="AK422" i="2"/>
  <c r="AK437" i="2"/>
  <c r="AR437" i="2" s="1"/>
  <c r="AK640" i="2"/>
  <c r="AR640" i="2" s="1"/>
  <c r="AK304" i="2"/>
  <c r="AK313" i="2"/>
  <c r="AK645" i="2"/>
  <c r="AR645" i="2" s="1"/>
  <c r="AK93" i="2"/>
  <c r="AK647" i="2"/>
  <c r="AK30" i="2"/>
  <c r="AK115" i="2"/>
  <c r="AK672" i="2"/>
  <c r="AR672" i="2" s="1"/>
  <c r="AK207" i="2"/>
  <c r="AR207" i="2" s="1"/>
  <c r="AK41" i="2"/>
  <c r="AK447" i="2"/>
  <c r="AR447" i="2" s="1"/>
  <c r="AK290" i="2"/>
  <c r="AK570" i="2"/>
  <c r="AK681" i="2"/>
  <c r="AR681" i="2" s="1"/>
  <c r="AK204" i="2"/>
  <c r="AR204" i="2" s="1"/>
  <c r="AK403" i="2"/>
  <c r="AK664" i="2"/>
  <c r="AR664" i="2" s="1"/>
  <c r="AK110" i="2"/>
  <c r="AK325" i="2"/>
  <c r="AR325" i="2" s="1"/>
  <c r="AK674" i="2"/>
  <c r="AR674" i="2" s="1"/>
  <c r="AK473" i="2"/>
  <c r="AK483" i="2"/>
  <c r="AR483" i="2" s="1"/>
  <c r="AK190" i="2"/>
  <c r="AR190" i="2" s="1"/>
  <c r="AK604" i="2"/>
  <c r="AR604" i="2" s="1"/>
  <c r="AK641" i="2"/>
  <c r="C111" i="3" s="1"/>
  <c r="AK716" i="2"/>
  <c r="AR716" i="2" s="1"/>
  <c r="AK492" i="2"/>
  <c r="AR492" i="2" s="1"/>
  <c r="AK116" i="2"/>
  <c r="AK149" i="2"/>
  <c r="AK421" i="2"/>
  <c r="AR421" i="2" s="1"/>
  <c r="AK232" i="2"/>
  <c r="AK580" i="2"/>
  <c r="C121" i="3" s="1"/>
  <c r="AK344" i="2"/>
  <c r="AK627" i="2"/>
  <c r="AK227" i="2"/>
  <c r="AR227" i="2" s="1"/>
  <c r="AK390" i="2"/>
  <c r="AK97" i="2"/>
  <c r="AK562" i="2"/>
  <c r="AR562" i="2" s="1"/>
  <c r="AK385" i="2"/>
  <c r="AK296" i="2"/>
  <c r="AR296" i="2" s="1"/>
  <c r="AK364" i="2"/>
  <c r="AK704" i="2"/>
  <c r="AR704" i="2" s="1"/>
  <c r="AK240" i="2"/>
  <c r="AR240" i="2" s="1"/>
  <c r="AK523" i="2"/>
  <c r="AK648" i="2"/>
  <c r="AR648" i="2" s="1"/>
  <c r="AK370" i="2"/>
  <c r="AR370" i="2" s="1"/>
  <c r="AK556" i="2"/>
  <c r="AR556" i="2" s="1"/>
  <c r="AK544" i="2"/>
  <c r="AR544" i="2" s="1"/>
  <c r="AK144" i="2"/>
  <c r="AK552" i="2"/>
  <c r="AR552" i="2" s="1"/>
  <c r="AK438" i="2"/>
  <c r="AR438" i="2" s="1"/>
  <c r="AK708" i="2"/>
  <c r="AR708" i="2" s="1"/>
  <c r="AK337" i="2"/>
  <c r="AK69" i="2"/>
  <c r="AK379" i="2"/>
  <c r="AK65" i="2"/>
  <c r="AK630" i="2"/>
  <c r="AR630" i="2" s="1"/>
  <c r="AK125" i="2"/>
  <c r="AR125" i="2" s="1"/>
  <c r="AK728" i="2"/>
  <c r="AR728" i="2" s="1"/>
  <c r="AK468" i="2"/>
  <c r="AK203" i="2"/>
  <c r="AR203" i="2" s="1"/>
  <c r="AK671" i="2"/>
  <c r="AR671" i="2" s="1"/>
  <c r="AK134" i="2"/>
  <c r="AK697" i="2"/>
  <c r="AR697" i="2" s="1"/>
  <c r="AK730" i="2"/>
  <c r="AR730" i="2" s="1"/>
  <c r="AK274" i="2"/>
  <c r="AR274" i="2" s="1"/>
  <c r="AK668" i="2"/>
  <c r="AK64" i="2"/>
  <c r="AK481" i="2"/>
  <c r="AR481" i="2" s="1"/>
  <c r="AK222" i="2"/>
  <c r="AR222" i="2" s="1"/>
  <c r="AK610" i="2"/>
  <c r="AR610" i="2" s="1"/>
  <c r="AK165" i="2"/>
  <c r="AR165" i="2" s="1"/>
  <c r="AK29" i="2"/>
  <c r="AR29" i="2" s="1"/>
  <c r="AK355" i="2"/>
  <c r="AR355" i="2" s="1"/>
  <c r="AK309" i="2"/>
  <c r="AK658" i="2"/>
  <c r="AR658" i="2" s="1"/>
  <c r="AK303" i="2"/>
  <c r="AK339" i="2"/>
  <c r="AK205" i="2"/>
  <c r="AK317" i="2"/>
  <c r="AK496" i="2"/>
  <c r="AR496" i="2" s="1"/>
  <c r="AK675" i="2"/>
  <c r="AR675" i="2" s="1"/>
  <c r="AK358" i="2"/>
  <c r="AK726" i="2"/>
  <c r="AR726" i="2" s="1"/>
  <c r="AK442" i="2"/>
  <c r="AK434" i="2"/>
  <c r="AK584" i="2"/>
  <c r="AR584" i="2" s="1"/>
  <c r="AK236" i="2"/>
  <c r="AK680" i="2"/>
  <c r="AR680" i="2" s="1"/>
  <c r="AK515" i="2"/>
  <c r="AR515" i="2" s="1"/>
  <c r="AK631" i="2"/>
  <c r="AR631" i="2" s="1"/>
  <c r="AK732" i="2"/>
  <c r="AR732" i="2" s="1"/>
  <c r="AK250" i="2"/>
  <c r="AR250" i="2" s="1"/>
  <c r="AK703" i="2"/>
  <c r="AR703" i="2" s="1"/>
  <c r="AK163" i="2"/>
  <c r="AK220" i="2"/>
  <c r="AK567" i="2"/>
  <c r="AR567" i="2" s="1"/>
  <c r="AK598" i="2"/>
  <c r="AK269" i="2"/>
  <c r="AK574" i="2"/>
  <c r="AR574" i="2" s="1"/>
  <c r="AK649" i="2"/>
  <c r="AR649" i="2" s="1"/>
  <c r="AK659" i="2"/>
  <c r="AR659" i="2" s="1"/>
  <c r="AK484" i="2"/>
  <c r="AR484" i="2" s="1"/>
  <c r="AK133" i="2"/>
  <c r="AK378" i="2"/>
  <c r="AK118" i="2"/>
  <c r="AK432" i="2"/>
  <c r="AR432" i="2" s="1"/>
  <c r="AK372" i="2"/>
  <c r="AK176" i="2"/>
  <c r="AK508" i="2"/>
  <c r="AK85" i="2"/>
  <c r="AK550" i="2"/>
  <c r="AK284" i="2"/>
  <c r="AR284" i="2" s="1"/>
  <c r="AK702" i="2"/>
  <c r="AR702" i="2" s="1"/>
  <c r="AK527" i="2"/>
  <c r="AR527" i="2" s="1"/>
  <c r="AK287" i="2"/>
  <c r="AK345" i="2"/>
  <c r="AR345" i="2" s="1"/>
  <c r="AK302" i="2"/>
  <c r="AK335" i="2"/>
  <c r="AR335" i="2" s="1"/>
  <c r="AK525" i="2"/>
  <c r="AK433" i="2"/>
  <c r="AR433" i="2" s="1"/>
  <c r="AK564" i="2"/>
  <c r="AR564" i="2" s="1"/>
  <c r="AK470" i="2"/>
  <c r="AK518" i="2"/>
  <c r="AR518" i="2" s="1"/>
  <c r="AK429" i="2"/>
  <c r="AR429" i="2" s="1"/>
  <c r="AK219" i="2"/>
  <c r="AR219" i="2" s="1"/>
  <c r="AK259" i="2"/>
  <c r="AK622" i="2"/>
  <c r="AR622" i="2" s="1"/>
  <c r="AK722" i="2"/>
  <c r="AR722" i="2" s="1"/>
  <c r="AK261" i="2"/>
  <c r="AK308" i="2"/>
  <c r="AK216" i="2"/>
  <c r="AK374" i="2"/>
  <c r="AK329" i="2"/>
  <c r="AK724" i="2"/>
  <c r="AR724" i="2" s="1"/>
  <c r="AK693" i="2"/>
  <c r="AR693" i="2" s="1"/>
  <c r="AK670" i="2"/>
  <c r="AK652" i="2"/>
  <c r="AR652" i="2" s="1"/>
  <c r="AK632" i="2"/>
  <c r="AR632" i="2" s="1"/>
  <c r="AK524" i="2"/>
  <c r="AK386" i="2"/>
  <c r="AK532" i="2"/>
  <c r="AR532" i="2" s="1"/>
  <c r="AK572" i="2"/>
  <c r="AK592" i="2"/>
  <c r="AR592" i="2" s="1"/>
  <c r="AK466" i="2"/>
  <c r="AR466" i="2" s="1"/>
  <c r="AK673" i="2"/>
  <c r="AR673" i="2" s="1"/>
  <c r="AK684" i="2"/>
  <c r="AR684" i="2" s="1"/>
  <c r="AK426" i="2"/>
  <c r="AR426" i="2" s="1"/>
  <c r="AK455" i="2"/>
  <c r="AK662" i="2"/>
  <c r="AR662" i="2" s="1"/>
  <c r="AK666" i="2"/>
  <c r="AR666" i="2" s="1"/>
  <c r="AK690" i="2"/>
  <c r="AR690" i="2" s="1"/>
  <c r="AK452" i="2"/>
  <c r="AR452" i="2" s="1"/>
  <c r="AK657" i="2"/>
  <c r="AR657" i="2" s="1"/>
  <c r="AK676" i="2"/>
  <c r="AR676" i="2" s="1"/>
  <c r="AK669" i="2"/>
  <c r="AR669" i="2" s="1"/>
  <c r="AK555" i="2"/>
  <c r="AR555" i="2" s="1"/>
  <c r="AK660" i="2"/>
  <c r="AR660" i="2" s="1"/>
  <c r="AK700" i="2"/>
  <c r="AK725" i="2"/>
  <c r="AR725" i="2" s="1"/>
  <c r="AK711" i="2"/>
  <c r="AR711" i="2" s="1"/>
  <c r="AK619" i="2"/>
  <c r="AK688" i="2"/>
  <c r="AR688" i="2" s="1"/>
  <c r="AK727" i="2"/>
  <c r="AR727" i="2" s="1"/>
  <c r="AK714" i="2"/>
  <c r="AR714" i="2" s="1"/>
  <c r="AK719" i="2"/>
  <c r="AR719" i="2" s="1"/>
  <c r="AK731" i="2"/>
  <c r="AR731" i="2" s="1"/>
  <c r="AK677" i="2"/>
  <c r="AR677" i="2" s="1"/>
  <c r="AH642" i="2"/>
  <c r="AH593" i="2"/>
  <c r="AH603" i="2"/>
  <c r="AH88" i="2"/>
  <c r="AH391" i="2"/>
  <c r="AH419" i="2"/>
  <c r="AH416" i="2"/>
  <c r="AH528" i="2"/>
  <c r="AH373" i="2"/>
  <c r="AH538" i="2"/>
  <c r="AH338" i="2"/>
  <c r="AH453" i="2"/>
  <c r="AH164" i="2"/>
  <c r="AH683" i="2"/>
  <c r="AH156" i="2"/>
  <c r="AH493" i="2"/>
  <c r="AH638" i="2"/>
  <c r="AH47" i="2"/>
  <c r="AH392" i="2"/>
  <c r="AH511" i="2"/>
  <c r="AH464" i="2"/>
  <c r="AH444" i="2"/>
  <c r="AH60" i="2"/>
  <c r="AH376" i="2"/>
  <c r="AH582" i="2"/>
  <c r="AH223" i="2"/>
  <c r="AH253" i="2"/>
  <c r="O94" i="3" s="1"/>
  <c r="AH322" i="2"/>
  <c r="AH68" i="2"/>
  <c r="AH583" i="2"/>
  <c r="AH646" i="2"/>
  <c r="AH3" i="2"/>
  <c r="AH539" i="2"/>
  <c r="AH380" i="2"/>
  <c r="AH49" i="2"/>
  <c r="AH687" i="2"/>
  <c r="AH418" i="2"/>
  <c r="AH200" i="2"/>
  <c r="AH96" i="2"/>
  <c r="AH623" i="2"/>
  <c r="AH336" i="2"/>
  <c r="AH282" i="2"/>
  <c r="AH521" i="2"/>
  <c r="AH366" i="2"/>
  <c r="AH94" i="2"/>
  <c r="AH189" i="2"/>
  <c r="AH565" i="2"/>
  <c r="AH188" i="2"/>
  <c r="AH211" i="2"/>
  <c r="O58" i="3" s="1"/>
  <c r="AH458" i="2"/>
  <c r="AH346" i="2"/>
  <c r="AH82" i="2"/>
  <c r="AH143" i="2"/>
  <c r="O52" i="3" s="1"/>
  <c r="AH411" i="2"/>
  <c r="AH323" i="2"/>
  <c r="AH371" i="2"/>
  <c r="AH229" i="2"/>
  <c r="AH531" i="2"/>
  <c r="AH485" i="2"/>
  <c r="AH121" i="2"/>
  <c r="AH233" i="2"/>
  <c r="AH109" i="2"/>
  <c r="AH291" i="2"/>
  <c r="AH275" i="2"/>
  <c r="AH489" i="2"/>
  <c r="AH362" i="2"/>
  <c r="AH103" i="2"/>
  <c r="AH61" i="2"/>
  <c r="AH462" i="2"/>
  <c r="AH369" i="2"/>
  <c r="AH31" i="2"/>
  <c r="AH375" i="2"/>
  <c r="AH120" i="2"/>
  <c r="AH278" i="2"/>
  <c r="AH450" i="2"/>
  <c r="AH288" i="2"/>
  <c r="AH351" i="2"/>
  <c r="AH448" i="2"/>
  <c r="AH387" i="2"/>
  <c r="AH192" i="2"/>
  <c r="AH114" i="2"/>
  <c r="AH621" i="2"/>
  <c r="AH112" i="2"/>
  <c r="AH146" i="2"/>
  <c r="AH257" i="2"/>
  <c r="AH196" i="2"/>
  <c r="AH491" i="2"/>
  <c r="AH396" i="2"/>
  <c r="AH537" i="2"/>
  <c r="AH210" i="2"/>
  <c r="AH251" i="2"/>
  <c r="AH451" i="2"/>
  <c r="AH692" i="2"/>
  <c r="AH326" i="2"/>
  <c r="AH104" i="2"/>
  <c r="AH501" i="2"/>
  <c r="AH74" i="2"/>
  <c r="AH315" i="2"/>
  <c r="O96" i="3" s="1"/>
  <c r="AH383" i="2"/>
  <c r="AH67" i="2"/>
  <c r="AH91" i="2"/>
  <c r="AH16" i="2"/>
  <c r="AH606" i="2"/>
  <c r="AH318" i="2"/>
  <c r="AH157" i="2"/>
  <c r="AH17" i="2"/>
  <c r="AH140" i="2"/>
  <c r="AH301" i="2"/>
  <c r="AH51" i="2"/>
  <c r="AH407" i="2"/>
  <c r="AH297" i="2"/>
  <c r="AH208" i="2"/>
  <c r="AH78" i="2"/>
  <c r="AH245" i="2"/>
  <c r="AH271" i="2"/>
  <c r="AH36" i="2"/>
  <c r="AH428" i="2"/>
  <c r="AH706" i="2"/>
  <c r="AH545" i="2"/>
  <c r="O117" i="3" s="1"/>
  <c r="AH553" i="2"/>
  <c r="AH178" i="2"/>
  <c r="AH166" i="2"/>
  <c r="AH28" i="2"/>
  <c r="AH327" i="2"/>
  <c r="AH79" i="2"/>
  <c r="AH637" i="2"/>
  <c r="AH256" i="2"/>
  <c r="O59" i="3" s="1"/>
  <c r="AH44" i="2"/>
  <c r="AH408" i="2"/>
  <c r="AH13" i="2"/>
  <c r="AH212" i="2"/>
  <c r="AH237" i="2"/>
  <c r="AH137" i="2"/>
  <c r="AH654" i="2"/>
  <c r="AH397" i="2"/>
  <c r="AH694" i="2"/>
  <c r="O124" i="3" s="1"/>
  <c r="AH172" i="2"/>
  <c r="AH388" i="2"/>
  <c r="AH686" i="2"/>
  <c r="AH306" i="2"/>
  <c r="AH292" i="2"/>
  <c r="AH409" i="2"/>
  <c r="AH9" i="2"/>
  <c r="AH340" i="2"/>
  <c r="AH314" i="2"/>
  <c r="AH655" i="2"/>
  <c r="AH561" i="2"/>
  <c r="AH266" i="2"/>
  <c r="AH12" i="2"/>
  <c r="AH721" i="2"/>
  <c r="AH281" i="2"/>
  <c r="AH341" i="2"/>
  <c r="AH234" i="2"/>
  <c r="AH474" i="2"/>
  <c r="AH199" i="2"/>
  <c r="AH152" i="2"/>
  <c r="AH179" i="2"/>
  <c r="AH123" i="2"/>
  <c r="AH393" i="2"/>
  <c r="AH230" i="2"/>
  <c r="AH217" i="2"/>
  <c r="AH490" i="2"/>
  <c r="AH316" i="2"/>
  <c r="AH509" i="2"/>
  <c r="AH500" i="2"/>
  <c r="AH628" i="2"/>
  <c r="AH563" i="2"/>
  <c r="AH535" i="2"/>
  <c r="AH467" i="2"/>
  <c r="AH576" i="2"/>
  <c r="O120" i="3" s="1"/>
  <c r="AH522" i="2"/>
  <c r="AH577" i="2"/>
  <c r="AH653" i="2"/>
  <c r="AH650" i="2"/>
  <c r="AH350" i="2"/>
  <c r="AH267" i="2"/>
  <c r="AH599" i="2"/>
  <c r="AH35" i="2"/>
  <c r="AH656" i="2"/>
  <c r="AH477" i="2"/>
  <c r="AH206" i="2"/>
  <c r="AH298" i="2"/>
  <c r="AH480" i="2"/>
  <c r="AH38" i="2"/>
  <c r="AH170" i="2"/>
  <c r="AH307" i="2"/>
  <c r="AH202" i="2"/>
  <c r="AH616" i="2"/>
  <c r="AH600" i="2"/>
  <c r="AH305" i="2"/>
  <c r="AH158" i="2"/>
  <c r="AH5" i="2"/>
  <c r="AH502" i="2"/>
  <c r="AH126" i="2"/>
  <c r="AH98" i="2"/>
  <c r="AH124" i="2"/>
  <c r="AH510" i="2"/>
  <c r="AH244" i="2"/>
  <c r="AH644" i="2"/>
  <c r="AH279" i="2"/>
  <c r="O91" i="3" s="1"/>
  <c r="AH58" i="2"/>
  <c r="AH643" i="2"/>
  <c r="AH626" i="2"/>
  <c r="AH554" i="2"/>
  <c r="AH25" i="2"/>
  <c r="O32" i="3" s="1"/>
  <c r="AH286" i="2"/>
  <c r="AH661" i="2"/>
  <c r="AH46" i="2"/>
  <c r="AH499" i="2"/>
  <c r="AH155" i="2"/>
  <c r="AH43" i="2"/>
  <c r="AH423" i="2"/>
  <c r="O92" i="3" s="1"/>
  <c r="AH476" i="2"/>
  <c r="AH147" i="2"/>
  <c r="AH461" i="2"/>
  <c r="AH613" i="2"/>
  <c r="AH100" i="2"/>
  <c r="AH488" i="2"/>
  <c r="AH558" i="2"/>
  <c r="AH77" i="2"/>
  <c r="AH445" i="2"/>
  <c r="AH494" i="2"/>
  <c r="O99" i="3" s="1"/>
  <c r="AH443" i="2"/>
  <c r="AH228" i="2"/>
  <c r="AH132" i="2"/>
  <c r="AH258" i="2"/>
  <c r="AH167" i="2"/>
  <c r="AH594" i="2"/>
  <c r="AH86" i="2"/>
  <c r="AH15" i="2"/>
  <c r="AH440" i="2"/>
  <c r="AH456" i="2"/>
  <c r="AH695" i="2"/>
  <c r="AH384" i="2"/>
  <c r="AH215" i="2"/>
  <c r="AH48" i="2"/>
  <c r="AH586" i="2"/>
  <c r="AH519" i="2"/>
  <c r="AH507" i="2"/>
  <c r="AH497" i="2"/>
  <c r="AH33" i="2"/>
  <c r="AH66" i="2"/>
  <c r="AH354" i="2"/>
  <c r="AH425" i="2"/>
  <c r="AH651" i="2"/>
  <c r="AH705" i="2"/>
  <c r="AH399" i="2"/>
  <c r="AH367" i="2"/>
  <c r="AH400" i="2"/>
  <c r="AH272" i="2"/>
  <c r="AH321" i="2"/>
  <c r="O97" i="3" s="1"/>
  <c r="AH11" i="2"/>
  <c r="AH101" i="2"/>
  <c r="AH707" i="2"/>
  <c r="AH401" i="2"/>
  <c r="AH70" i="2"/>
  <c r="AH71" i="2"/>
  <c r="AH394" i="2"/>
  <c r="AH349" i="2"/>
  <c r="AH398" i="2"/>
  <c r="AH454" i="2"/>
  <c r="AH557" i="2"/>
  <c r="AH276" i="2"/>
  <c r="AH226" i="2"/>
  <c r="AH160" i="2"/>
  <c r="AH503" i="2"/>
  <c r="AH614" i="2"/>
  <c r="AH311" i="2"/>
  <c r="AH381" i="2"/>
  <c r="AH420" i="2"/>
  <c r="AH620" i="2"/>
  <c r="AH601" i="2"/>
  <c r="AH21" i="2"/>
  <c r="AH402" i="2"/>
  <c r="AH691" i="2"/>
  <c r="AH377" i="2"/>
  <c r="AH457" i="2"/>
  <c r="AH517" i="2"/>
  <c r="AH363" i="2"/>
  <c r="AH193" i="2"/>
  <c r="AH293" i="2"/>
  <c r="AH361" i="2"/>
  <c r="AH459" i="2"/>
  <c r="AH4" i="2"/>
  <c r="AH578" i="2"/>
  <c r="AH441" i="2"/>
  <c r="AH260" i="2"/>
  <c r="AH92" i="2"/>
  <c r="AH209" i="2"/>
  <c r="AH50" i="2"/>
  <c r="AH87" i="2"/>
  <c r="AH270" i="2"/>
  <c r="AH135" i="2"/>
  <c r="AH542" i="2"/>
  <c r="AH460" i="2"/>
  <c r="AH248" i="2"/>
  <c r="AH113" i="2"/>
  <c r="O15" i="3" s="1"/>
  <c r="AH533" i="2"/>
  <c r="AH579" i="2"/>
  <c r="AH95" i="2"/>
  <c r="AH516" i="2"/>
  <c r="AH678" i="2"/>
  <c r="AH54" i="2"/>
  <c r="AH463" i="2"/>
  <c r="AH185" i="2"/>
  <c r="AH246" i="2"/>
  <c r="O17" i="3" s="1"/>
  <c r="AH395" i="2"/>
  <c r="AH560" i="2"/>
  <c r="AH62" i="2"/>
  <c r="AH404" i="2"/>
  <c r="AH141" i="2"/>
  <c r="AH187" i="2"/>
  <c r="AH549" i="2"/>
  <c r="AH238" i="2"/>
  <c r="AH348" i="2"/>
  <c r="AH300" i="2"/>
  <c r="AH184" i="2"/>
  <c r="AH268" i="2"/>
  <c r="AH299" i="2"/>
  <c r="AH475" i="2"/>
  <c r="AH7" i="2"/>
  <c r="AH182" i="2"/>
  <c r="AH107" i="2"/>
  <c r="AH667" i="2"/>
  <c r="AH589" i="2"/>
  <c r="AH548" i="2"/>
  <c r="AH449" i="2"/>
  <c r="AH148" i="2"/>
  <c r="AH255" i="2"/>
  <c r="AH360" i="2"/>
  <c r="AH359" i="2"/>
  <c r="AH242" i="2"/>
  <c r="AH353" i="2"/>
  <c r="AH551" i="2"/>
  <c r="AH224" i="2"/>
  <c r="AH159" i="2"/>
  <c r="AH568" i="2"/>
  <c r="AH154" i="2"/>
  <c r="AH526" i="2"/>
  <c r="AH225" i="2"/>
  <c r="AH352" i="2"/>
  <c r="AH412" i="2"/>
  <c r="AH40" i="2"/>
  <c r="AH280" i="2"/>
  <c r="AH718" i="2"/>
  <c r="AH119" i="2"/>
  <c r="AH283" i="2"/>
  <c r="AH241" i="2"/>
  <c r="AH27" i="2"/>
  <c r="AH37" i="2"/>
  <c r="AH145" i="2"/>
  <c r="AH191" i="2"/>
  <c r="AH171" i="2"/>
  <c r="AH150" i="2"/>
  <c r="AH99" i="2"/>
  <c r="AH75" i="2"/>
  <c r="AH10" i="2"/>
  <c r="AH142" i="2"/>
  <c r="AH83" i="2"/>
  <c r="AH689" i="2"/>
  <c r="AH587" i="2"/>
  <c r="AH18" i="2"/>
  <c r="AH356" i="2"/>
  <c r="AH277" i="2"/>
  <c r="AH698" i="2"/>
  <c r="AH319" i="2"/>
  <c r="AH413" i="2"/>
  <c r="AH56" i="2"/>
  <c r="AH213" i="2"/>
  <c r="AH6" i="2"/>
  <c r="O13" i="3" s="1"/>
  <c r="AH540" i="2"/>
  <c r="AH14" i="2"/>
  <c r="AH201" i="2"/>
  <c r="O16" i="3" s="1"/>
  <c r="AH569" i="2"/>
  <c r="AH665" i="2"/>
  <c r="AH53" i="2"/>
  <c r="AH186" i="2"/>
  <c r="AH663" i="2"/>
  <c r="AH611" i="2"/>
  <c r="AH262" i="2"/>
  <c r="AH410" i="2"/>
  <c r="AH2" i="2"/>
  <c r="AH618" i="2"/>
  <c r="AH52" i="2"/>
  <c r="AH252" i="2"/>
  <c r="AH285" i="2"/>
  <c r="AH334" i="2"/>
  <c r="AH559" i="2"/>
  <c r="AH55" i="2"/>
  <c r="AH608" i="2"/>
  <c r="AH72" i="2"/>
  <c r="AH617" i="2"/>
  <c r="O122" i="3" s="1"/>
  <c r="AH602" i="2"/>
  <c r="AH506" i="2"/>
  <c r="AH295" i="2"/>
  <c r="AH504" i="2"/>
  <c r="AH479" i="2"/>
  <c r="AH368" i="2"/>
  <c r="AH243" i="2"/>
  <c r="AH174" i="2"/>
  <c r="AH169" i="2"/>
  <c r="AH682" i="2"/>
  <c r="AH289" i="2"/>
  <c r="AH131" i="2"/>
  <c r="AH20" i="2"/>
  <c r="AH505" i="2"/>
  <c r="AH153" i="2"/>
  <c r="AH161" i="2"/>
  <c r="AH254" i="2"/>
  <c r="AH117" i="2"/>
  <c r="O47" i="3" s="1"/>
  <c r="AH128" i="2"/>
  <c r="AH247" i="2"/>
  <c r="AH42" i="2"/>
  <c r="AH151" i="2"/>
  <c r="AH347" i="2"/>
  <c r="AH265" i="2"/>
  <c r="AH612" i="2"/>
  <c r="AH342" i="2"/>
  <c r="AH214" i="2"/>
  <c r="AH175" i="2"/>
  <c r="AH23" i="2"/>
  <c r="AH534" i="2"/>
  <c r="AH624" i="2"/>
  <c r="AH76" i="2"/>
  <c r="AH39" i="2"/>
  <c r="AH471" i="2"/>
  <c r="AH24" i="2"/>
  <c r="AH571" i="2"/>
  <c r="AH263" i="2"/>
  <c r="AH102" i="2"/>
  <c r="AH546" i="2"/>
  <c r="AH138" i="2"/>
  <c r="AH239" i="2"/>
  <c r="AH221" i="2"/>
  <c r="AH129" i="2"/>
  <c r="AH330" i="2"/>
  <c r="AH264" i="2"/>
  <c r="AH111" i="2"/>
  <c r="AH729" i="2"/>
  <c r="AH633" i="2"/>
  <c r="AH685" i="2"/>
  <c r="AH469" i="2"/>
  <c r="AH231" i="2"/>
  <c r="AH590" i="2"/>
  <c r="AH136" i="2"/>
  <c r="AH84" i="2"/>
  <c r="AH328" i="2"/>
  <c r="AH22" i="2"/>
  <c r="AH615" i="2"/>
  <c r="AH541" i="2"/>
  <c r="AH591" i="2"/>
  <c r="AH566" i="2"/>
  <c r="AH320" i="2"/>
  <c r="AH699" i="2"/>
  <c r="AH629" i="2"/>
  <c r="AH415" i="2"/>
  <c r="AH482" i="2"/>
  <c r="AH495" i="2"/>
  <c r="AH73" i="2"/>
  <c r="AH529" i="2"/>
  <c r="AH357" i="2"/>
  <c r="AH709" i="2"/>
  <c r="AH127" i="2"/>
  <c r="AH634" i="2"/>
  <c r="AH436" i="2"/>
  <c r="AH639" i="2"/>
  <c r="AH57" i="2"/>
  <c r="AH162" i="2"/>
  <c r="AH81" i="2"/>
  <c r="AH310" i="2"/>
  <c r="AH405" i="2"/>
  <c r="AH696" i="2"/>
  <c r="AH63" i="2"/>
  <c r="AH414" i="2"/>
  <c r="AH218" i="2"/>
  <c r="AH595" i="2"/>
  <c r="AH294" i="2"/>
  <c r="AH543" i="2"/>
  <c r="AH45" i="2"/>
  <c r="AH235" i="2"/>
  <c r="AH607" i="2"/>
  <c r="O100" i="3" s="1"/>
  <c r="AH430" i="2"/>
  <c r="O109" i="3" s="1"/>
  <c r="AH273" i="2"/>
  <c r="AH472" i="2"/>
  <c r="AH713" i="2"/>
  <c r="AH8" i="2"/>
  <c r="O14" i="3" s="1"/>
  <c r="AH365" i="2"/>
  <c r="AH575" i="2"/>
  <c r="AH439" i="2"/>
  <c r="AH181" i="2"/>
  <c r="AH547" i="2"/>
  <c r="AH520" i="2"/>
  <c r="AH19" i="2"/>
  <c r="AH173" i="2"/>
  <c r="AH679" i="2"/>
  <c r="AH139" i="2"/>
  <c r="AH715" i="2"/>
  <c r="AH331" i="2"/>
  <c r="AH596" i="2"/>
  <c r="AH108" i="2"/>
  <c r="AH536" i="2"/>
  <c r="AH197" i="2"/>
  <c r="AH26" i="2"/>
  <c r="AH512" i="2"/>
  <c r="AH487" i="2"/>
  <c r="AH710" i="2"/>
  <c r="AH333" i="2"/>
  <c r="AH609" i="2"/>
  <c r="AH34" i="2"/>
  <c r="AH701" i="2"/>
  <c r="AH195" i="2"/>
  <c r="AH198" i="2"/>
  <c r="AH180" i="2"/>
  <c r="AH324" i="2"/>
  <c r="AH194" i="2"/>
  <c r="AH32" i="2"/>
  <c r="AH59" i="2"/>
  <c r="AH427" i="2"/>
  <c r="AH312" i="2"/>
  <c r="AH80" i="2"/>
  <c r="AH486" i="2"/>
  <c r="AH513" i="2"/>
  <c r="AH424" i="2"/>
  <c r="AH465" i="2"/>
  <c r="AH435" i="2"/>
  <c r="AH389" i="2"/>
  <c r="AH625" i="2"/>
  <c r="AH177" i="2"/>
  <c r="O21" i="3" s="1"/>
  <c r="AH249" i="2"/>
  <c r="O46" i="3" s="1"/>
  <c r="AH717" i="2"/>
  <c r="AH431" i="2"/>
  <c r="AH573" i="2"/>
  <c r="AH478" i="2"/>
  <c r="AH588" i="2"/>
  <c r="AH406" i="2"/>
  <c r="AH130" i="2"/>
  <c r="AH720" i="2"/>
  <c r="AH585" i="2"/>
  <c r="AH498" i="2"/>
  <c r="AH332" i="2"/>
  <c r="AH122" i="2"/>
  <c r="AH168" i="2"/>
  <c r="AH636" i="2"/>
  <c r="AH343" i="2"/>
  <c r="AH89" i="2"/>
  <c r="AH635" i="2"/>
  <c r="AH183" i="2"/>
  <c r="AH581" i="2"/>
  <c r="AH514" i="2"/>
  <c r="AH446" i="2"/>
  <c r="AH106" i="2"/>
  <c r="AH723" i="2"/>
  <c r="AH712" i="2"/>
  <c r="AH105" i="2"/>
  <c r="AH605" i="2"/>
  <c r="AH597" i="2"/>
  <c r="AH417" i="2"/>
  <c r="AH382" i="2"/>
  <c r="O114" i="3" s="1"/>
  <c r="AH530" i="2"/>
  <c r="AH90" i="2"/>
  <c r="AH422" i="2"/>
  <c r="AH437" i="2"/>
  <c r="AH640" i="2"/>
  <c r="AH304" i="2"/>
  <c r="AH313" i="2"/>
  <c r="O95" i="3" s="1"/>
  <c r="AH645" i="2"/>
  <c r="AH93" i="2"/>
  <c r="AH647" i="2"/>
  <c r="AH30" i="2"/>
  <c r="AH115" i="2"/>
  <c r="AH672" i="2"/>
  <c r="AH207" i="2"/>
  <c r="AH41" i="2"/>
  <c r="AH447" i="2"/>
  <c r="AH290" i="2"/>
  <c r="AH570" i="2"/>
  <c r="O119" i="3" s="1"/>
  <c r="AH681" i="2"/>
  <c r="AH204" i="2"/>
  <c r="AH403" i="2"/>
  <c r="AH664" i="2"/>
  <c r="AH110" i="2"/>
  <c r="AH325" i="2"/>
  <c r="AH674" i="2"/>
  <c r="AH473" i="2"/>
  <c r="AH483" i="2"/>
  <c r="AH190" i="2"/>
  <c r="AH604" i="2"/>
  <c r="AH641" i="2"/>
  <c r="AH716" i="2"/>
  <c r="AH492" i="2"/>
  <c r="AH116" i="2"/>
  <c r="AH149" i="2"/>
  <c r="AH421" i="2"/>
  <c r="AH232" i="2"/>
  <c r="AH580" i="2"/>
  <c r="O121" i="3" s="1"/>
  <c r="AH344" i="2"/>
  <c r="AH627" i="2"/>
  <c r="AH227" i="2"/>
  <c r="AH390" i="2"/>
  <c r="AH97" i="2"/>
  <c r="AH562" i="2"/>
  <c r="AH385" i="2"/>
  <c r="AH296" i="2"/>
  <c r="AH364" i="2"/>
  <c r="AH704" i="2"/>
  <c r="AH240" i="2"/>
  <c r="AH523" i="2"/>
  <c r="AH648" i="2"/>
  <c r="AH370" i="2"/>
  <c r="AH556" i="2"/>
  <c r="AH544" i="2"/>
  <c r="AH144" i="2"/>
  <c r="AH552" i="2"/>
  <c r="AH438" i="2"/>
  <c r="AH708" i="2"/>
  <c r="AH337" i="2"/>
  <c r="AH69" i="2"/>
  <c r="AH379" i="2"/>
  <c r="AH65" i="2"/>
  <c r="AH630" i="2"/>
  <c r="AH125" i="2"/>
  <c r="AH728" i="2"/>
  <c r="AH468" i="2"/>
  <c r="AH203" i="2"/>
  <c r="AH671" i="2"/>
  <c r="AH134" i="2"/>
  <c r="AH697" i="2"/>
  <c r="AH730" i="2"/>
  <c r="AH274" i="2"/>
  <c r="AH668" i="2"/>
  <c r="AH64" i="2"/>
  <c r="AH481" i="2"/>
  <c r="AH222" i="2"/>
  <c r="AH610" i="2"/>
  <c r="AH165" i="2"/>
  <c r="AH29" i="2"/>
  <c r="AH355" i="2"/>
  <c r="AH309" i="2"/>
  <c r="AH658" i="2"/>
  <c r="AH303" i="2"/>
  <c r="AH339" i="2"/>
  <c r="AH205" i="2"/>
  <c r="AH317" i="2"/>
  <c r="AH496" i="2"/>
  <c r="AH675" i="2"/>
  <c r="AH358" i="2"/>
  <c r="AH726" i="2"/>
  <c r="AH442" i="2"/>
  <c r="AH434" i="2"/>
  <c r="AH584" i="2"/>
  <c r="AH236" i="2"/>
  <c r="AH680" i="2"/>
  <c r="AH515" i="2"/>
  <c r="AH631" i="2"/>
  <c r="AH732" i="2"/>
  <c r="AH250" i="2"/>
  <c r="AH703" i="2"/>
  <c r="AH163" i="2"/>
  <c r="AH220" i="2"/>
  <c r="AH567" i="2"/>
  <c r="AH598" i="2"/>
  <c r="AH269" i="2"/>
  <c r="O53" i="3" s="1"/>
  <c r="AH574" i="2"/>
  <c r="AH649" i="2"/>
  <c r="AH659" i="2"/>
  <c r="AH484" i="2"/>
  <c r="AH133" i="2"/>
  <c r="AH378" i="2"/>
  <c r="AH118" i="2"/>
  <c r="AH432" i="2"/>
  <c r="AH372" i="2"/>
  <c r="AH176" i="2"/>
  <c r="AH508" i="2"/>
  <c r="AH85" i="2"/>
  <c r="AH550" i="2"/>
  <c r="AH284" i="2"/>
  <c r="AH702" i="2"/>
  <c r="AH527" i="2"/>
  <c r="AH287" i="2"/>
  <c r="AH345" i="2"/>
  <c r="AH302" i="2"/>
  <c r="AH335" i="2"/>
  <c r="AH525" i="2"/>
  <c r="O116" i="3" s="1"/>
  <c r="AH433" i="2"/>
  <c r="AH564" i="2"/>
  <c r="AH470" i="2"/>
  <c r="AH518" i="2"/>
  <c r="AH429" i="2"/>
  <c r="AH219" i="2"/>
  <c r="AH259" i="2"/>
  <c r="AH622" i="2"/>
  <c r="AH722" i="2"/>
  <c r="AH261" i="2"/>
  <c r="AH308" i="2"/>
  <c r="AH216" i="2"/>
  <c r="AH374" i="2"/>
  <c r="AH329" i="2"/>
  <c r="AH724" i="2"/>
  <c r="AH693" i="2"/>
  <c r="AH670" i="2"/>
  <c r="O123" i="3" s="1"/>
  <c r="AH652" i="2"/>
  <c r="AH632" i="2"/>
  <c r="AH524" i="2"/>
  <c r="AH386" i="2"/>
  <c r="AH532" i="2"/>
  <c r="AH572" i="2"/>
  <c r="AH592" i="2"/>
  <c r="AH466" i="2"/>
  <c r="AH673" i="2"/>
  <c r="AH684" i="2"/>
  <c r="AH426" i="2"/>
  <c r="AH455" i="2"/>
  <c r="AH662" i="2"/>
  <c r="AH666" i="2"/>
  <c r="AH690" i="2"/>
  <c r="AH452" i="2"/>
  <c r="AH657" i="2"/>
  <c r="AH676" i="2"/>
  <c r="AH669" i="2"/>
  <c r="AH555" i="2"/>
  <c r="AH660" i="2"/>
  <c r="AH700" i="2"/>
  <c r="O101" i="3" s="1"/>
  <c r="AH725" i="2"/>
  <c r="AH711" i="2"/>
  <c r="AH619" i="2"/>
  <c r="O77" i="3" s="1"/>
  <c r="AH688" i="2"/>
  <c r="AH727" i="2"/>
  <c r="AH714" i="2"/>
  <c r="AH719" i="2"/>
  <c r="AH731" i="2"/>
  <c r="AH677" i="2"/>
  <c r="AG642" i="2"/>
  <c r="AG593" i="2"/>
  <c r="AG603" i="2"/>
  <c r="AG88" i="2"/>
  <c r="AG391" i="2"/>
  <c r="AG419" i="2"/>
  <c r="AG416" i="2"/>
  <c r="AG528" i="2"/>
  <c r="AG373" i="2"/>
  <c r="AG538" i="2"/>
  <c r="AG338" i="2"/>
  <c r="AG453" i="2"/>
  <c r="AG164" i="2"/>
  <c r="AG683" i="2"/>
  <c r="AG156" i="2"/>
  <c r="AG493" i="2"/>
  <c r="AG638" i="2"/>
  <c r="AG47" i="2"/>
  <c r="AG392" i="2"/>
  <c r="AG511" i="2"/>
  <c r="AG464" i="2"/>
  <c r="AG444" i="2"/>
  <c r="AG60" i="2"/>
  <c r="AG376" i="2"/>
  <c r="AG582" i="2"/>
  <c r="AG223" i="2"/>
  <c r="AG253" i="2"/>
  <c r="N94" i="3" s="1"/>
  <c r="AG322" i="2"/>
  <c r="AG68" i="2"/>
  <c r="AG583" i="2"/>
  <c r="AG646" i="2"/>
  <c r="AG3" i="2"/>
  <c r="AG539" i="2"/>
  <c r="AG380" i="2"/>
  <c r="AG49" i="2"/>
  <c r="AG687" i="2"/>
  <c r="AG418" i="2"/>
  <c r="AG200" i="2"/>
  <c r="AG96" i="2"/>
  <c r="AG623" i="2"/>
  <c r="AG336" i="2"/>
  <c r="AG282" i="2"/>
  <c r="AG521" i="2"/>
  <c r="AG366" i="2"/>
  <c r="AG94" i="2"/>
  <c r="AG189" i="2"/>
  <c r="AG565" i="2"/>
  <c r="AG188" i="2"/>
  <c r="AG211" i="2"/>
  <c r="N58" i="3" s="1"/>
  <c r="AG458" i="2"/>
  <c r="AG346" i="2"/>
  <c r="AG82" i="2"/>
  <c r="AG143" i="2"/>
  <c r="N52" i="3" s="1"/>
  <c r="AG411" i="2"/>
  <c r="AG323" i="2"/>
  <c r="AG371" i="2"/>
  <c r="AG229" i="2"/>
  <c r="AG531" i="2"/>
  <c r="AG485" i="2"/>
  <c r="AG121" i="2"/>
  <c r="AG233" i="2"/>
  <c r="AG109" i="2"/>
  <c r="AG291" i="2"/>
  <c r="AG275" i="2"/>
  <c r="AG489" i="2"/>
  <c r="AG362" i="2"/>
  <c r="AG103" i="2"/>
  <c r="AG61" i="2"/>
  <c r="AG462" i="2"/>
  <c r="AG369" i="2"/>
  <c r="AG31" i="2"/>
  <c r="AG375" i="2"/>
  <c r="AG120" i="2"/>
  <c r="AG278" i="2"/>
  <c r="AG450" i="2"/>
  <c r="AG288" i="2"/>
  <c r="AG351" i="2"/>
  <c r="AG448" i="2"/>
  <c r="AG387" i="2"/>
  <c r="AG192" i="2"/>
  <c r="AG114" i="2"/>
  <c r="AG621" i="2"/>
  <c r="AG112" i="2"/>
  <c r="AG146" i="2"/>
  <c r="AG257" i="2"/>
  <c r="AG196" i="2"/>
  <c r="AG491" i="2"/>
  <c r="AG396" i="2"/>
  <c r="AG537" i="2"/>
  <c r="AG210" i="2"/>
  <c r="AG251" i="2"/>
  <c r="AG451" i="2"/>
  <c r="AG692" i="2"/>
  <c r="AG326" i="2"/>
  <c r="AG104" i="2"/>
  <c r="AG501" i="2"/>
  <c r="AG74" i="2"/>
  <c r="AG315" i="2"/>
  <c r="N96" i="3" s="1"/>
  <c r="AG383" i="2"/>
  <c r="AG67" i="2"/>
  <c r="AG91" i="2"/>
  <c r="AG16" i="2"/>
  <c r="AG606" i="2"/>
  <c r="AG318" i="2"/>
  <c r="AG157" i="2"/>
  <c r="AG17" i="2"/>
  <c r="AG140" i="2"/>
  <c r="AG301" i="2"/>
  <c r="AG51" i="2"/>
  <c r="AG407" i="2"/>
  <c r="AG297" i="2"/>
  <c r="AG208" i="2"/>
  <c r="AG78" i="2"/>
  <c r="AG245" i="2"/>
  <c r="AG271" i="2"/>
  <c r="AG36" i="2"/>
  <c r="AG428" i="2"/>
  <c r="AG706" i="2"/>
  <c r="AG545" i="2"/>
  <c r="N117" i="3" s="1"/>
  <c r="AG553" i="2"/>
  <c r="AG178" i="2"/>
  <c r="AG166" i="2"/>
  <c r="AG28" i="2"/>
  <c r="AG327" i="2"/>
  <c r="AG79" i="2"/>
  <c r="AG637" i="2"/>
  <c r="AG256" i="2"/>
  <c r="N59" i="3" s="1"/>
  <c r="AG44" i="2"/>
  <c r="AG408" i="2"/>
  <c r="AG13" i="2"/>
  <c r="AG212" i="2"/>
  <c r="AG237" i="2"/>
  <c r="AG137" i="2"/>
  <c r="AG654" i="2"/>
  <c r="AG397" i="2"/>
  <c r="AG694" i="2"/>
  <c r="N124" i="3" s="1"/>
  <c r="AG172" i="2"/>
  <c r="AG388" i="2"/>
  <c r="AG686" i="2"/>
  <c r="AG306" i="2"/>
  <c r="AG292" i="2"/>
  <c r="AG409" i="2"/>
  <c r="AG9" i="2"/>
  <c r="AG340" i="2"/>
  <c r="AG314" i="2"/>
  <c r="AG655" i="2"/>
  <c r="AG561" i="2"/>
  <c r="AG266" i="2"/>
  <c r="AG12" i="2"/>
  <c r="AG721" i="2"/>
  <c r="AG281" i="2"/>
  <c r="AG341" i="2"/>
  <c r="AG234" i="2"/>
  <c r="AG474" i="2"/>
  <c r="AG199" i="2"/>
  <c r="AG152" i="2"/>
  <c r="AG179" i="2"/>
  <c r="AG123" i="2"/>
  <c r="AG393" i="2"/>
  <c r="AG230" i="2"/>
  <c r="AG217" i="2"/>
  <c r="AG490" i="2"/>
  <c r="AG316" i="2"/>
  <c r="AG509" i="2"/>
  <c r="AG500" i="2"/>
  <c r="AG628" i="2"/>
  <c r="AG563" i="2"/>
  <c r="AG535" i="2"/>
  <c r="AG467" i="2"/>
  <c r="AG576" i="2"/>
  <c r="N120" i="3" s="1"/>
  <c r="AG522" i="2"/>
  <c r="AG577" i="2"/>
  <c r="AG653" i="2"/>
  <c r="AG650" i="2"/>
  <c r="AG350" i="2"/>
  <c r="AG267" i="2"/>
  <c r="AG599" i="2"/>
  <c r="AG35" i="2"/>
  <c r="AG656" i="2"/>
  <c r="AG477" i="2"/>
  <c r="AG206" i="2"/>
  <c r="AG298" i="2"/>
  <c r="AG480" i="2"/>
  <c r="AG38" i="2"/>
  <c r="AG170" i="2"/>
  <c r="AG307" i="2"/>
  <c r="AG202" i="2"/>
  <c r="AG616" i="2"/>
  <c r="AG600" i="2"/>
  <c r="AG305" i="2"/>
  <c r="AG158" i="2"/>
  <c r="AG5" i="2"/>
  <c r="AG502" i="2"/>
  <c r="AG126" i="2"/>
  <c r="AG98" i="2"/>
  <c r="AG124" i="2"/>
  <c r="AG510" i="2"/>
  <c r="AG244" i="2"/>
  <c r="AG644" i="2"/>
  <c r="AG279" i="2"/>
  <c r="N91" i="3" s="1"/>
  <c r="AG58" i="2"/>
  <c r="AG643" i="2"/>
  <c r="AG626" i="2"/>
  <c r="AG554" i="2"/>
  <c r="AG25" i="2"/>
  <c r="AG286" i="2"/>
  <c r="AG661" i="2"/>
  <c r="AG46" i="2"/>
  <c r="AG499" i="2"/>
  <c r="AG155" i="2"/>
  <c r="AG43" i="2"/>
  <c r="AG423" i="2"/>
  <c r="N92" i="3" s="1"/>
  <c r="AG476" i="2"/>
  <c r="AG147" i="2"/>
  <c r="AG461" i="2"/>
  <c r="AG613" i="2"/>
  <c r="AG100" i="2"/>
  <c r="AG488" i="2"/>
  <c r="AG558" i="2"/>
  <c r="AG77" i="2"/>
  <c r="AG445" i="2"/>
  <c r="AG494" i="2"/>
  <c r="N99" i="3" s="1"/>
  <c r="AG443" i="2"/>
  <c r="AG228" i="2"/>
  <c r="AG132" i="2"/>
  <c r="AG258" i="2"/>
  <c r="AG167" i="2"/>
  <c r="AG594" i="2"/>
  <c r="AG86" i="2"/>
  <c r="AG15" i="2"/>
  <c r="N105" i="3" s="1"/>
  <c r="AG440" i="2"/>
  <c r="AG456" i="2"/>
  <c r="AG695" i="2"/>
  <c r="AG384" i="2"/>
  <c r="AG215" i="2"/>
  <c r="AG48" i="2"/>
  <c r="AG586" i="2"/>
  <c r="AG519" i="2"/>
  <c r="AG507" i="2"/>
  <c r="AG497" i="2"/>
  <c r="AG33" i="2"/>
  <c r="AG66" i="2"/>
  <c r="AG354" i="2"/>
  <c r="AG425" i="2"/>
  <c r="AG651" i="2"/>
  <c r="AG705" i="2"/>
  <c r="AG399" i="2"/>
  <c r="AG367" i="2"/>
  <c r="AG400" i="2"/>
  <c r="AG272" i="2"/>
  <c r="AG321" i="2"/>
  <c r="N97" i="3" s="1"/>
  <c r="AG11" i="2"/>
  <c r="AG101" i="2"/>
  <c r="AG707" i="2"/>
  <c r="AG401" i="2"/>
  <c r="AG70" i="2"/>
  <c r="AG71" i="2"/>
  <c r="AG394" i="2"/>
  <c r="AG349" i="2"/>
  <c r="AG398" i="2"/>
  <c r="AG454" i="2"/>
  <c r="AG557" i="2"/>
  <c r="AG276" i="2"/>
  <c r="AG226" i="2"/>
  <c r="AG160" i="2"/>
  <c r="AG503" i="2"/>
  <c r="AG614" i="2"/>
  <c r="AG311" i="2"/>
  <c r="AG381" i="2"/>
  <c r="AG420" i="2"/>
  <c r="AG620" i="2"/>
  <c r="AG601" i="2"/>
  <c r="AG21" i="2"/>
  <c r="AG402" i="2"/>
  <c r="AG691" i="2"/>
  <c r="AG377" i="2"/>
  <c r="AG457" i="2"/>
  <c r="AG517" i="2"/>
  <c r="AG363" i="2"/>
  <c r="AG193" i="2"/>
  <c r="AG293" i="2"/>
  <c r="AG361" i="2"/>
  <c r="AG459" i="2"/>
  <c r="AG4" i="2"/>
  <c r="AG578" i="2"/>
  <c r="AG441" i="2"/>
  <c r="AG260" i="2"/>
  <c r="AG92" i="2"/>
  <c r="AG209" i="2"/>
  <c r="AG50" i="2"/>
  <c r="AG87" i="2"/>
  <c r="AG270" i="2"/>
  <c r="AG135" i="2"/>
  <c r="AG542" i="2"/>
  <c r="AG460" i="2"/>
  <c r="AG248" i="2"/>
  <c r="AG113" i="2"/>
  <c r="N15" i="3" s="1"/>
  <c r="AG533" i="2"/>
  <c r="AG579" i="2"/>
  <c r="AG95" i="2"/>
  <c r="AG516" i="2"/>
  <c r="AG678" i="2"/>
  <c r="AG54" i="2"/>
  <c r="AG463" i="2"/>
  <c r="AG185" i="2"/>
  <c r="AG246" i="2"/>
  <c r="N17" i="3" s="1"/>
  <c r="AG395" i="2"/>
  <c r="AG560" i="2"/>
  <c r="AG62" i="2"/>
  <c r="AG404" i="2"/>
  <c r="AG141" i="2"/>
  <c r="AG187" i="2"/>
  <c r="AG549" i="2"/>
  <c r="AG238" i="2"/>
  <c r="AG348" i="2"/>
  <c r="AG300" i="2"/>
  <c r="AG184" i="2"/>
  <c r="AG268" i="2"/>
  <c r="AG299" i="2"/>
  <c r="AG475" i="2"/>
  <c r="AG7" i="2"/>
  <c r="AG182" i="2"/>
  <c r="AG107" i="2"/>
  <c r="AG667" i="2"/>
  <c r="AG589" i="2"/>
  <c r="AG548" i="2"/>
  <c r="AG449" i="2"/>
  <c r="AG148" i="2"/>
  <c r="AG255" i="2"/>
  <c r="AG360" i="2"/>
  <c r="AG359" i="2"/>
  <c r="AG242" i="2"/>
  <c r="AG353" i="2"/>
  <c r="AG551" i="2"/>
  <c r="AG224" i="2"/>
  <c r="AG159" i="2"/>
  <c r="AG568" i="2"/>
  <c r="AG154" i="2"/>
  <c r="N69" i="3" s="1"/>
  <c r="AG526" i="2"/>
  <c r="AG225" i="2"/>
  <c r="AG352" i="2"/>
  <c r="AG412" i="2"/>
  <c r="AG40" i="2"/>
  <c r="AG280" i="2"/>
  <c r="AG718" i="2"/>
  <c r="AG119" i="2"/>
  <c r="AG283" i="2"/>
  <c r="AG241" i="2"/>
  <c r="AG27" i="2"/>
  <c r="AG37" i="2"/>
  <c r="AG145" i="2"/>
  <c r="AG191" i="2"/>
  <c r="AG171" i="2"/>
  <c r="AG150" i="2"/>
  <c r="AG99" i="2"/>
  <c r="AG75" i="2"/>
  <c r="AG10" i="2"/>
  <c r="AG142" i="2"/>
  <c r="AG83" i="2"/>
  <c r="AG689" i="2"/>
  <c r="AG587" i="2"/>
  <c r="AG18" i="2"/>
  <c r="AG356" i="2"/>
  <c r="AG277" i="2"/>
  <c r="AG698" i="2"/>
  <c r="AG319" i="2"/>
  <c r="AG413" i="2"/>
  <c r="AG56" i="2"/>
  <c r="AG213" i="2"/>
  <c r="AG6" i="2"/>
  <c r="N13" i="3" s="1"/>
  <c r="AG540" i="2"/>
  <c r="AG14" i="2"/>
  <c r="AG201" i="2"/>
  <c r="N16" i="3" s="1"/>
  <c r="AG569" i="2"/>
  <c r="AG665" i="2"/>
  <c r="AG53" i="2"/>
  <c r="AG186" i="2"/>
  <c r="AG663" i="2"/>
  <c r="AG611" i="2"/>
  <c r="AG262" i="2"/>
  <c r="AG410" i="2"/>
  <c r="AG2" i="2"/>
  <c r="AG618" i="2"/>
  <c r="AG52" i="2"/>
  <c r="AG252" i="2"/>
  <c r="AG285" i="2"/>
  <c r="AG334" i="2"/>
  <c r="AG559" i="2"/>
  <c r="AG55" i="2"/>
  <c r="AG608" i="2"/>
  <c r="AG72" i="2"/>
  <c r="AG617" i="2"/>
  <c r="N122" i="3" s="1"/>
  <c r="AG602" i="2"/>
  <c r="AG506" i="2"/>
  <c r="AG295" i="2"/>
  <c r="AG504" i="2"/>
  <c r="AG479" i="2"/>
  <c r="AG368" i="2"/>
  <c r="AG243" i="2"/>
  <c r="AG174" i="2"/>
  <c r="AG169" i="2"/>
  <c r="AG682" i="2"/>
  <c r="AG289" i="2"/>
  <c r="AG131" i="2"/>
  <c r="AG20" i="2"/>
  <c r="AG505" i="2"/>
  <c r="AG153" i="2"/>
  <c r="AG161" i="2"/>
  <c r="AG254" i="2"/>
  <c r="AG117" i="2"/>
  <c r="N47" i="3" s="1"/>
  <c r="AG128" i="2"/>
  <c r="AG247" i="2"/>
  <c r="AG42" i="2"/>
  <c r="AG151" i="2"/>
  <c r="AG347" i="2"/>
  <c r="AG265" i="2"/>
  <c r="AG612" i="2"/>
  <c r="AG342" i="2"/>
  <c r="AG214" i="2"/>
  <c r="AG175" i="2"/>
  <c r="AG23" i="2"/>
  <c r="AG534" i="2"/>
  <c r="AG624" i="2"/>
  <c r="AG76" i="2"/>
  <c r="AG39" i="2"/>
  <c r="AG471" i="2"/>
  <c r="AG24" i="2"/>
  <c r="AG571" i="2"/>
  <c r="AG263" i="2"/>
  <c r="AG102" i="2"/>
  <c r="AG546" i="2"/>
  <c r="AG138" i="2"/>
  <c r="AG239" i="2"/>
  <c r="AG221" i="2"/>
  <c r="AG129" i="2"/>
  <c r="AG330" i="2"/>
  <c r="AG264" i="2"/>
  <c r="AG111" i="2"/>
  <c r="AG729" i="2"/>
  <c r="AG633" i="2"/>
  <c r="AG685" i="2"/>
  <c r="AG469" i="2"/>
  <c r="AG231" i="2"/>
  <c r="AG590" i="2"/>
  <c r="AG136" i="2"/>
  <c r="AG84" i="2"/>
  <c r="AG328" i="2"/>
  <c r="AG22" i="2"/>
  <c r="AG615" i="2"/>
  <c r="AG541" i="2"/>
  <c r="AG591" i="2"/>
  <c r="AG566" i="2"/>
  <c r="AG320" i="2"/>
  <c r="AG699" i="2"/>
  <c r="AG629" i="2"/>
  <c r="AG415" i="2"/>
  <c r="AG482" i="2"/>
  <c r="AG495" i="2"/>
  <c r="AG73" i="2"/>
  <c r="AG529" i="2"/>
  <c r="AG357" i="2"/>
  <c r="AG709" i="2"/>
  <c r="AG127" i="2"/>
  <c r="AG634" i="2"/>
  <c r="AG436" i="2"/>
  <c r="AG639" i="2"/>
  <c r="AG57" i="2"/>
  <c r="AG162" i="2"/>
  <c r="AG81" i="2"/>
  <c r="AG310" i="2"/>
  <c r="AG405" i="2"/>
  <c r="AG696" i="2"/>
  <c r="AG63" i="2"/>
  <c r="AG414" i="2"/>
  <c r="AG218" i="2"/>
  <c r="AG595" i="2"/>
  <c r="AG294" i="2"/>
  <c r="AG543" i="2"/>
  <c r="AG45" i="2"/>
  <c r="AG235" i="2"/>
  <c r="AG607" i="2"/>
  <c r="N100" i="3" s="1"/>
  <c r="AG430" i="2"/>
  <c r="N109" i="3" s="1"/>
  <c r="AG273" i="2"/>
  <c r="AG472" i="2"/>
  <c r="AG713" i="2"/>
  <c r="AG8" i="2"/>
  <c r="N14" i="3" s="1"/>
  <c r="AG365" i="2"/>
  <c r="AG575" i="2"/>
  <c r="AG439" i="2"/>
  <c r="AG181" i="2"/>
  <c r="AG547" i="2"/>
  <c r="AG520" i="2"/>
  <c r="AG19" i="2"/>
  <c r="AG173" i="2"/>
  <c r="AG679" i="2"/>
  <c r="AG139" i="2"/>
  <c r="AG715" i="2"/>
  <c r="AG331" i="2"/>
  <c r="AG596" i="2"/>
  <c r="AG108" i="2"/>
  <c r="AG536" i="2"/>
  <c r="AG197" i="2"/>
  <c r="AG26" i="2"/>
  <c r="AG512" i="2"/>
  <c r="AG487" i="2"/>
  <c r="AG710" i="2"/>
  <c r="AG333" i="2"/>
  <c r="AG609" i="2"/>
  <c r="AG34" i="2"/>
  <c r="AG701" i="2"/>
  <c r="AG195" i="2"/>
  <c r="AG198" i="2"/>
  <c r="AG180" i="2"/>
  <c r="AG324" i="2"/>
  <c r="AG194" i="2"/>
  <c r="AG32" i="2"/>
  <c r="AG59" i="2"/>
  <c r="AG427" i="2"/>
  <c r="AG312" i="2"/>
  <c r="AG80" i="2"/>
  <c r="AG486" i="2"/>
  <c r="AG513" i="2"/>
  <c r="AG424" i="2"/>
  <c r="AG465" i="2"/>
  <c r="AG435" i="2"/>
  <c r="AG389" i="2"/>
  <c r="AG625" i="2"/>
  <c r="AG177" i="2"/>
  <c r="N21" i="3" s="1"/>
  <c r="AG249" i="2"/>
  <c r="AG717" i="2"/>
  <c r="AG431" i="2"/>
  <c r="AG573" i="2"/>
  <c r="AG478" i="2"/>
  <c r="AG588" i="2"/>
  <c r="AG406" i="2"/>
  <c r="AG130" i="2"/>
  <c r="AG720" i="2"/>
  <c r="AG585" i="2"/>
  <c r="AG498" i="2"/>
  <c r="AG332" i="2"/>
  <c r="N20" i="3" s="1"/>
  <c r="AG122" i="2"/>
  <c r="AG168" i="2"/>
  <c r="AG636" i="2"/>
  <c r="AG343" i="2"/>
  <c r="AG89" i="2"/>
  <c r="AG635" i="2"/>
  <c r="AG183" i="2"/>
  <c r="AG581" i="2"/>
  <c r="AG514" i="2"/>
  <c r="AG446" i="2"/>
  <c r="AG106" i="2"/>
  <c r="AG723" i="2"/>
  <c r="AG712" i="2"/>
  <c r="AG105" i="2"/>
  <c r="AG605" i="2"/>
  <c r="AG597" i="2"/>
  <c r="AG417" i="2"/>
  <c r="AG382" i="2"/>
  <c r="N114" i="3" s="1"/>
  <c r="AG530" i="2"/>
  <c r="AG90" i="2"/>
  <c r="AG422" i="2"/>
  <c r="AG437" i="2"/>
  <c r="AG640" i="2"/>
  <c r="AG304" i="2"/>
  <c r="AG313" i="2"/>
  <c r="N95" i="3" s="1"/>
  <c r="AG645" i="2"/>
  <c r="AG93" i="2"/>
  <c r="AG647" i="2"/>
  <c r="AG30" i="2"/>
  <c r="AG115" i="2"/>
  <c r="AG672" i="2"/>
  <c r="AG207" i="2"/>
  <c r="AG41" i="2"/>
  <c r="AG447" i="2"/>
  <c r="AG290" i="2"/>
  <c r="AG570" i="2"/>
  <c r="N119" i="3" s="1"/>
  <c r="AG681" i="2"/>
  <c r="AG204" i="2"/>
  <c r="AG403" i="2"/>
  <c r="AG664" i="2"/>
  <c r="AG110" i="2"/>
  <c r="AG325" i="2"/>
  <c r="AG674" i="2"/>
  <c r="AG473" i="2"/>
  <c r="AG483" i="2"/>
  <c r="AG190" i="2"/>
  <c r="AG604" i="2"/>
  <c r="AG641" i="2"/>
  <c r="AG716" i="2"/>
  <c r="AG492" i="2"/>
  <c r="AG116" i="2"/>
  <c r="AG149" i="2"/>
  <c r="AG421" i="2"/>
  <c r="AG232" i="2"/>
  <c r="AG580" i="2"/>
  <c r="N121" i="3" s="1"/>
  <c r="AG344" i="2"/>
  <c r="AG627" i="2"/>
  <c r="AG227" i="2"/>
  <c r="AG390" i="2"/>
  <c r="AG97" i="2"/>
  <c r="AG562" i="2"/>
  <c r="AG385" i="2"/>
  <c r="AG296" i="2"/>
  <c r="AG364" i="2"/>
  <c r="AG704" i="2"/>
  <c r="AG240" i="2"/>
  <c r="AG523" i="2"/>
  <c r="AG648" i="2"/>
  <c r="AG370" i="2"/>
  <c r="AG556" i="2"/>
  <c r="AG544" i="2"/>
  <c r="AG144" i="2"/>
  <c r="AG552" i="2"/>
  <c r="AG438" i="2"/>
  <c r="AG708" i="2"/>
  <c r="AG337" i="2"/>
  <c r="AG69" i="2"/>
  <c r="AG379" i="2"/>
  <c r="AG65" i="2"/>
  <c r="AG630" i="2"/>
  <c r="AG125" i="2"/>
  <c r="AG728" i="2"/>
  <c r="AG468" i="2"/>
  <c r="AG203" i="2"/>
  <c r="AG671" i="2"/>
  <c r="AG134" i="2"/>
  <c r="AG697" i="2"/>
  <c r="AG730" i="2"/>
  <c r="AG274" i="2"/>
  <c r="AG668" i="2"/>
  <c r="AG64" i="2"/>
  <c r="AG481" i="2"/>
  <c r="AG222" i="2"/>
  <c r="AG610" i="2"/>
  <c r="AG165" i="2"/>
  <c r="AG29" i="2"/>
  <c r="AG355" i="2"/>
  <c r="AG309" i="2"/>
  <c r="AG658" i="2"/>
  <c r="AG303" i="2"/>
  <c r="AG339" i="2"/>
  <c r="AG205" i="2"/>
  <c r="AG317" i="2"/>
  <c r="AG496" i="2"/>
  <c r="AG675" i="2"/>
  <c r="AG358" i="2"/>
  <c r="AG726" i="2"/>
  <c r="AG442" i="2"/>
  <c r="AG434" i="2"/>
  <c r="AG584" i="2"/>
  <c r="AG236" i="2"/>
  <c r="AG680" i="2"/>
  <c r="AG515" i="2"/>
  <c r="AG631" i="2"/>
  <c r="AG732" i="2"/>
  <c r="AG250" i="2"/>
  <c r="AG703" i="2"/>
  <c r="AG163" i="2"/>
  <c r="AG220" i="2"/>
  <c r="AG567" i="2"/>
  <c r="AG598" i="2"/>
  <c r="AG269" i="2"/>
  <c r="N53" i="3" s="1"/>
  <c r="AG574" i="2"/>
  <c r="AG649" i="2"/>
  <c r="AG659" i="2"/>
  <c r="AG484" i="2"/>
  <c r="AG133" i="2"/>
  <c r="AG378" i="2"/>
  <c r="AG118" i="2"/>
  <c r="AG432" i="2"/>
  <c r="AG372" i="2"/>
  <c r="AG176" i="2"/>
  <c r="AG508" i="2"/>
  <c r="AG85" i="2"/>
  <c r="AG550" i="2"/>
  <c r="AG284" i="2"/>
  <c r="AG702" i="2"/>
  <c r="AG527" i="2"/>
  <c r="AG287" i="2"/>
  <c r="AG345" i="2"/>
  <c r="AG302" i="2"/>
  <c r="AG335" i="2"/>
  <c r="AG525" i="2"/>
  <c r="N116" i="3" s="1"/>
  <c r="AG433" i="2"/>
  <c r="AG564" i="2"/>
  <c r="AG470" i="2"/>
  <c r="AG518" i="2"/>
  <c r="AG429" i="2"/>
  <c r="AG219" i="2"/>
  <c r="AG259" i="2"/>
  <c r="AG622" i="2"/>
  <c r="AG722" i="2"/>
  <c r="AG261" i="2"/>
  <c r="AG308" i="2"/>
  <c r="AG216" i="2"/>
  <c r="AG374" i="2"/>
  <c r="AG329" i="2"/>
  <c r="AG724" i="2"/>
  <c r="AG693" i="2"/>
  <c r="AG670" i="2"/>
  <c r="N123" i="3" s="1"/>
  <c r="AG652" i="2"/>
  <c r="AG632" i="2"/>
  <c r="AG524" i="2"/>
  <c r="AG386" i="2"/>
  <c r="AG532" i="2"/>
  <c r="AG572" i="2"/>
  <c r="AG592" i="2"/>
  <c r="AG466" i="2"/>
  <c r="AG673" i="2"/>
  <c r="AG684" i="2"/>
  <c r="AG426" i="2"/>
  <c r="AG455" i="2"/>
  <c r="AG662" i="2"/>
  <c r="AG666" i="2"/>
  <c r="AG690" i="2"/>
  <c r="AG452" i="2"/>
  <c r="AG657" i="2"/>
  <c r="AG676" i="2"/>
  <c r="AG669" i="2"/>
  <c r="AG555" i="2"/>
  <c r="AG660" i="2"/>
  <c r="AG700" i="2"/>
  <c r="N101" i="3" s="1"/>
  <c r="AG725" i="2"/>
  <c r="AG711" i="2"/>
  <c r="AG619" i="2"/>
  <c r="AG688" i="2"/>
  <c r="AG727" i="2"/>
  <c r="AG714" i="2"/>
  <c r="AG719" i="2"/>
  <c r="AG731" i="2"/>
  <c r="AG677" i="2"/>
  <c r="AF642" i="2"/>
  <c r="AF593" i="2"/>
  <c r="AF603" i="2"/>
  <c r="AF88" i="2"/>
  <c r="AF391" i="2"/>
  <c r="AF419" i="2"/>
  <c r="AF416" i="2"/>
  <c r="AF528" i="2"/>
  <c r="AF373" i="2"/>
  <c r="AF538" i="2"/>
  <c r="AF338" i="2"/>
  <c r="AF453" i="2"/>
  <c r="AF164" i="2"/>
  <c r="AF683" i="2"/>
  <c r="AF156" i="2"/>
  <c r="AF493" i="2"/>
  <c r="AF638" i="2"/>
  <c r="AF47" i="2"/>
  <c r="AF392" i="2"/>
  <c r="AF511" i="2"/>
  <c r="AF464" i="2"/>
  <c r="AF444" i="2"/>
  <c r="AF60" i="2"/>
  <c r="AF376" i="2"/>
  <c r="AF582" i="2"/>
  <c r="AF223" i="2"/>
  <c r="AF253" i="2"/>
  <c r="M94" i="3" s="1"/>
  <c r="AF322" i="2"/>
  <c r="AF68" i="2"/>
  <c r="AF583" i="2"/>
  <c r="AF646" i="2"/>
  <c r="AF3" i="2"/>
  <c r="AF539" i="2"/>
  <c r="AF380" i="2"/>
  <c r="AF49" i="2"/>
  <c r="AF687" i="2"/>
  <c r="AF418" i="2"/>
  <c r="AF200" i="2"/>
  <c r="AF96" i="2"/>
  <c r="AF623" i="2"/>
  <c r="AF336" i="2"/>
  <c r="AF282" i="2"/>
  <c r="AF521" i="2"/>
  <c r="AF366" i="2"/>
  <c r="AF94" i="2"/>
  <c r="AF189" i="2"/>
  <c r="AF565" i="2"/>
  <c r="AF188" i="2"/>
  <c r="AF211" i="2"/>
  <c r="M58" i="3" s="1"/>
  <c r="AF458" i="2"/>
  <c r="AF346" i="2"/>
  <c r="AF82" i="2"/>
  <c r="AF143" i="2"/>
  <c r="M52" i="3" s="1"/>
  <c r="AF411" i="2"/>
  <c r="AF323" i="2"/>
  <c r="AF371" i="2"/>
  <c r="AF229" i="2"/>
  <c r="AF531" i="2"/>
  <c r="AF485" i="2"/>
  <c r="AF121" i="2"/>
  <c r="AF233" i="2"/>
  <c r="AF109" i="2"/>
  <c r="AF291" i="2"/>
  <c r="AF275" i="2"/>
  <c r="AF489" i="2"/>
  <c r="AF362" i="2"/>
  <c r="AF103" i="2"/>
  <c r="AF61" i="2"/>
  <c r="AF462" i="2"/>
  <c r="AF369" i="2"/>
  <c r="AF31" i="2"/>
  <c r="AF375" i="2"/>
  <c r="AF120" i="2"/>
  <c r="AF278" i="2"/>
  <c r="AF450" i="2"/>
  <c r="AF288" i="2"/>
  <c r="AF351" i="2"/>
  <c r="AF448" i="2"/>
  <c r="AF387" i="2"/>
  <c r="AF192" i="2"/>
  <c r="AF114" i="2"/>
  <c r="AF621" i="2"/>
  <c r="AF112" i="2"/>
  <c r="AF146" i="2"/>
  <c r="AF257" i="2"/>
  <c r="AF196" i="2"/>
  <c r="AF491" i="2"/>
  <c r="AF396" i="2"/>
  <c r="AF537" i="2"/>
  <c r="AF210" i="2"/>
  <c r="AF251" i="2"/>
  <c r="AF451" i="2"/>
  <c r="AF692" i="2"/>
  <c r="AF326" i="2"/>
  <c r="AF104" i="2"/>
  <c r="AF501" i="2"/>
  <c r="AF74" i="2"/>
  <c r="AF315" i="2"/>
  <c r="M96" i="3" s="1"/>
  <c r="AF383" i="2"/>
  <c r="AF67" i="2"/>
  <c r="AF91" i="2"/>
  <c r="AF16" i="2"/>
  <c r="AF606" i="2"/>
  <c r="AF318" i="2"/>
  <c r="AF157" i="2"/>
  <c r="AF17" i="2"/>
  <c r="AF140" i="2"/>
  <c r="AF301" i="2"/>
  <c r="AF51" i="2"/>
  <c r="AF407" i="2"/>
  <c r="AF297" i="2"/>
  <c r="AF208" i="2"/>
  <c r="AF78" i="2"/>
  <c r="AF245" i="2"/>
  <c r="AF271" i="2"/>
  <c r="AF36" i="2"/>
  <c r="AF428" i="2"/>
  <c r="AF706" i="2"/>
  <c r="AF545" i="2"/>
  <c r="M117" i="3" s="1"/>
  <c r="AF553" i="2"/>
  <c r="AF178" i="2"/>
  <c r="AF166" i="2"/>
  <c r="AF28" i="2"/>
  <c r="AF327" i="2"/>
  <c r="AF79" i="2"/>
  <c r="AF637" i="2"/>
  <c r="AF256" i="2"/>
  <c r="M59" i="3" s="1"/>
  <c r="AF44" i="2"/>
  <c r="AF408" i="2"/>
  <c r="AF13" i="2"/>
  <c r="AF212" i="2"/>
  <c r="AF237" i="2"/>
  <c r="AF137" i="2"/>
  <c r="AF654" i="2"/>
  <c r="AF397" i="2"/>
  <c r="AF694" i="2"/>
  <c r="M124" i="3" s="1"/>
  <c r="AF172" i="2"/>
  <c r="AF388" i="2"/>
  <c r="AF686" i="2"/>
  <c r="AF306" i="2"/>
  <c r="AF292" i="2"/>
  <c r="AF409" i="2"/>
  <c r="AF9" i="2"/>
  <c r="AF340" i="2"/>
  <c r="AF314" i="2"/>
  <c r="AF655" i="2"/>
  <c r="AF561" i="2"/>
  <c r="AF266" i="2"/>
  <c r="M80" i="3" s="1"/>
  <c r="AF12" i="2"/>
  <c r="AF721" i="2"/>
  <c r="AF281" i="2"/>
  <c r="AF341" i="2"/>
  <c r="AF234" i="2"/>
  <c r="AF474" i="2"/>
  <c r="AF199" i="2"/>
  <c r="AF152" i="2"/>
  <c r="AF179" i="2"/>
  <c r="AF123" i="2"/>
  <c r="AF393" i="2"/>
  <c r="AF230" i="2"/>
  <c r="AF217" i="2"/>
  <c r="AF490" i="2"/>
  <c r="AF316" i="2"/>
  <c r="AF509" i="2"/>
  <c r="AF500" i="2"/>
  <c r="AF628" i="2"/>
  <c r="AF563" i="2"/>
  <c r="AF535" i="2"/>
  <c r="AF467" i="2"/>
  <c r="AF576" i="2"/>
  <c r="M120" i="3" s="1"/>
  <c r="AF522" i="2"/>
  <c r="AF577" i="2"/>
  <c r="AF653" i="2"/>
  <c r="AF650" i="2"/>
  <c r="AF350" i="2"/>
  <c r="AF267" i="2"/>
  <c r="AF599" i="2"/>
  <c r="AF35" i="2"/>
  <c r="AF656" i="2"/>
  <c r="AF477" i="2"/>
  <c r="AF206" i="2"/>
  <c r="AF298" i="2"/>
  <c r="AF480" i="2"/>
  <c r="AF38" i="2"/>
  <c r="AF170" i="2"/>
  <c r="AF307" i="2"/>
  <c r="AF202" i="2"/>
  <c r="AF616" i="2"/>
  <c r="AF600" i="2"/>
  <c r="AF305" i="2"/>
  <c r="AF158" i="2"/>
  <c r="AF5" i="2"/>
  <c r="AF502" i="2"/>
  <c r="AF126" i="2"/>
  <c r="AF98" i="2"/>
  <c r="AF124" i="2"/>
  <c r="AF510" i="2"/>
  <c r="AF244" i="2"/>
  <c r="AF644" i="2"/>
  <c r="AF279" i="2"/>
  <c r="M91" i="3" s="1"/>
  <c r="AF58" i="2"/>
  <c r="AF643" i="2"/>
  <c r="AF626" i="2"/>
  <c r="AF554" i="2"/>
  <c r="AF25" i="2"/>
  <c r="AF286" i="2"/>
  <c r="AF661" i="2"/>
  <c r="AF46" i="2"/>
  <c r="AF499" i="2"/>
  <c r="AF155" i="2"/>
  <c r="AF43" i="2"/>
  <c r="AF423" i="2"/>
  <c r="M92" i="3" s="1"/>
  <c r="AF476" i="2"/>
  <c r="AF147" i="2"/>
  <c r="AF461" i="2"/>
  <c r="AF613" i="2"/>
  <c r="AF100" i="2"/>
  <c r="AF488" i="2"/>
  <c r="AF558" i="2"/>
  <c r="AF77" i="2"/>
  <c r="AF445" i="2"/>
  <c r="AF494" i="2"/>
  <c r="M99" i="3" s="1"/>
  <c r="AF443" i="2"/>
  <c r="AF228" i="2"/>
  <c r="AF132" i="2"/>
  <c r="AF258" i="2"/>
  <c r="AF167" i="2"/>
  <c r="AF594" i="2"/>
  <c r="AF86" i="2"/>
  <c r="AF15" i="2"/>
  <c r="M105" i="3" s="1"/>
  <c r="AF440" i="2"/>
  <c r="AF456" i="2"/>
  <c r="AF695" i="2"/>
  <c r="AF384" i="2"/>
  <c r="AF215" i="2"/>
  <c r="AF48" i="2"/>
  <c r="AF586" i="2"/>
  <c r="AF519" i="2"/>
  <c r="AF507" i="2"/>
  <c r="AF497" i="2"/>
  <c r="AF33" i="2"/>
  <c r="AF66" i="2"/>
  <c r="AF354" i="2"/>
  <c r="AF425" i="2"/>
  <c r="M115" i="3" s="1"/>
  <c r="AF651" i="2"/>
  <c r="AF705" i="2"/>
  <c r="AF399" i="2"/>
  <c r="AF367" i="2"/>
  <c r="AF400" i="2"/>
  <c r="AF272" i="2"/>
  <c r="AF321" i="2"/>
  <c r="M97" i="3" s="1"/>
  <c r="AF11" i="2"/>
  <c r="AF101" i="2"/>
  <c r="AF707" i="2"/>
  <c r="AF401" i="2"/>
  <c r="AF70" i="2"/>
  <c r="AF71" i="2"/>
  <c r="AF394" i="2"/>
  <c r="AF349" i="2"/>
  <c r="AF398" i="2"/>
  <c r="AF454" i="2"/>
  <c r="AF557" i="2"/>
  <c r="AF276" i="2"/>
  <c r="AF226" i="2"/>
  <c r="AF160" i="2"/>
  <c r="AF503" i="2"/>
  <c r="AF614" i="2"/>
  <c r="AF311" i="2"/>
  <c r="AF381" i="2"/>
  <c r="AF420" i="2"/>
  <c r="AF620" i="2"/>
  <c r="AF601" i="2"/>
  <c r="AF21" i="2"/>
  <c r="AF402" i="2"/>
  <c r="AF691" i="2"/>
  <c r="AF377" i="2"/>
  <c r="AF457" i="2"/>
  <c r="AF517" i="2"/>
  <c r="AF363" i="2"/>
  <c r="AF193" i="2"/>
  <c r="AF293" i="2"/>
  <c r="AF361" i="2"/>
  <c r="AF459" i="2"/>
  <c r="AF4" i="2"/>
  <c r="AF578" i="2"/>
  <c r="AF441" i="2"/>
  <c r="AF260" i="2"/>
  <c r="AF92" i="2"/>
  <c r="AF209" i="2"/>
  <c r="AF50" i="2"/>
  <c r="AF87" i="2"/>
  <c r="AF270" i="2"/>
  <c r="AF135" i="2"/>
  <c r="AF542" i="2"/>
  <c r="AF460" i="2"/>
  <c r="AF248" i="2"/>
  <c r="AF113" i="2"/>
  <c r="M15" i="3" s="1"/>
  <c r="AF533" i="2"/>
  <c r="AF579" i="2"/>
  <c r="AF95" i="2"/>
  <c r="AF516" i="2"/>
  <c r="AF678" i="2"/>
  <c r="AF54" i="2"/>
  <c r="AF463" i="2"/>
  <c r="AF185" i="2"/>
  <c r="AF246" i="2"/>
  <c r="M17" i="3" s="1"/>
  <c r="AF395" i="2"/>
  <c r="AF560" i="2"/>
  <c r="AF62" i="2"/>
  <c r="AF404" i="2"/>
  <c r="AF141" i="2"/>
  <c r="AF187" i="2"/>
  <c r="AF549" i="2"/>
  <c r="AF238" i="2"/>
  <c r="AF348" i="2"/>
  <c r="AF300" i="2"/>
  <c r="AF184" i="2"/>
  <c r="AF268" i="2"/>
  <c r="AF299" i="2"/>
  <c r="AF475" i="2"/>
  <c r="AF7" i="2"/>
  <c r="AF182" i="2"/>
  <c r="AF107" i="2"/>
  <c r="AF667" i="2"/>
  <c r="AF589" i="2"/>
  <c r="AF548" i="2"/>
  <c r="AF449" i="2"/>
  <c r="AF148" i="2"/>
  <c r="AF255" i="2"/>
  <c r="AF360" i="2"/>
  <c r="AF359" i="2"/>
  <c r="AF242" i="2"/>
  <c r="AF353" i="2"/>
  <c r="AF551" i="2"/>
  <c r="AF224" i="2"/>
  <c r="AF159" i="2"/>
  <c r="AF568" i="2"/>
  <c r="AF154" i="2"/>
  <c r="AF526" i="2"/>
  <c r="AF225" i="2"/>
  <c r="AF352" i="2"/>
  <c r="AF412" i="2"/>
  <c r="AF40" i="2"/>
  <c r="AF280" i="2"/>
  <c r="AF718" i="2"/>
  <c r="AF119" i="2"/>
  <c r="AF283" i="2"/>
  <c r="AF241" i="2"/>
  <c r="AF27" i="2"/>
  <c r="AF37" i="2"/>
  <c r="AF145" i="2"/>
  <c r="AF191" i="2"/>
  <c r="AF171" i="2"/>
  <c r="AF150" i="2"/>
  <c r="AF99" i="2"/>
  <c r="AF75" i="2"/>
  <c r="AF10" i="2"/>
  <c r="AF142" i="2"/>
  <c r="AF83" i="2"/>
  <c r="AF689" i="2"/>
  <c r="AF587" i="2"/>
  <c r="AF18" i="2"/>
  <c r="AF356" i="2"/>
  <c r="AF277" i="2"/>
  <c r="AF698" i="2"/>
  <c r="AF319" i="2"/>
  <c r="AF413" i="2"/>
  <c r="AF56" i="2"/>
  <c r="AF213" i="2"/>
  <c r="AF6" i="2"/>
  <c r="M13" i="3" s="1"/>
  <c r="AF540" i="2"/>
  <c r="AF14" i="2"/>
  <c r="AF201" i="2"/>
  <c r="M16" i="3" s="1"/>
  <c r="AF569" i="2"/>
  <c r="AF665" i="2"/>
  <c r="AF53" i="2"/>
  <c r="AF186" i="2"/>
  <c r="AF663" i="2"/>
  <c r="AF611" i="2"/>
  <c r="AF262" i="2"/>
  <c r="AF410" i="2"/>
  <c r="AF2" i="2"/>
  <c r="AF618" i="2"/>
  <c r="AF52" i="2"/>
  <c r="AF252" i="2"/>
  <c r="AF285" i="2"/>
  <c r="AF334" i="2"/>
  <c r="AF559" i="2"/>
  <c r="AF55" i="2"/>
  <c r="AF608" i="2"/>
  <c r="AF72" i="2"/>
  <c r="AF617" i="2"/>
  <c r="M122" i="3" s="1"/>
  <c r="AF602" i="2"/>
  <c r="AF506" i="2"/>
  <c r="AF295" i="2"/>
  <c r="AF504" i="2"/>
  <c r="AF479" i="2"/>
  <c r="AF368" i="2"/>
  <c r="AF243" i="2"/>
  <c r="AF174" i="2"/>
  <c r="AF169" i="2"/>
  <c r="AF682" i="2"/>
  <c r="AF289" i="2"/>
  <c r="AF131" i="2"/>
  <c r="AF20" i="2"/>
  <c r="AF505" i="2"/>
  <c r="AF153" i="2"/>
  <c r="AF161" i="2"/>
  <c r="AF254" i="2"/>
  <c r="AF117" i="2"/>
  <c r="AF128" i="2"/>
  <c r="AF247" i="2"/>
  <c r="AF42" i="2"/>
  <c r="AF151" i="2"/>
  <c r="AF347" i="2"/>
  <c r="AF265" i="2"/>
  <c r="AF612" i="2"/>
  <c r="AF342" i="2"/>
  <c r="AF214" i="2"/>
  <c r="AF175" i="2"/>
  <c r="AF23" i="2"/>
  <c r="AF534" i="2"/>
  <c r="AF624" i="2"/>
  <c r="AF76" i="2"/>
  <c r="AF39" i="2"/>
  <c r="AF471" i="2"/>
  <c r="AF24" i="2"/>
  <c r="AF571" i="2"/>
  <c r="AF263" i="2"/>
  <c r="AF102" i="2"/>
  <c r="AF546" i="2"/>
  <c r="AF138" i="2"/>
  <c r="AF239" i="2"/>
  <c r="AF221" i="2"/>
  <c r="AF129" i="2"/>
  <c r="AF330" i="2"/>
  <c r="AF264" i="2"/>
  <c r="AF111" i="2"/>
  <c r="AF729" i="2"/>
  <c r="AF633" i="2"/>
  <c r="AF685" i="2"/>
  <c r="AF469" i="2"/>
  <c r="AF231" i="2"/>
  <c r="AF590" i="2"/>
  <c r="AF136" i="2"/>
  <c r="AF84" i="2"/>
  <c r="AF328" i="2"/>
  <c r="AF22" i="2"/>
  <c r="AF615" i="2"/>
  <c r="AF541" i="2"/>
  <c r="AF591" i="2"/>
  <c r="AF566" i="2"/>
  <c r="AF320" i="2"/>
  <c r="AF699" i="2"/>
  <c r="AF629" i="2"/>
  <c r="AF415" i="2"/>
  <c r="AF482" i="2"/>
  <c r="AF495" i="2"/>
  <c r="AF73" i="2"/>
  <c r="AF529" i="2"/>
  <c r="AF357" i="2"/>
  <c r="AF709" i="2"/>
  <c r="AF127" i="2"/>
  <c r="AF634" i="2"/>
  <c r="AF436" i="2"/>
  <c r="AF639" i="2"/>
  <c r="AF57" i="2"/>
  <c r="AF162" i="2"/>
  <c r="AF81" i="2"/>
  <c r="AF310" i="2"/>
  <c r="AF405" i="2"/>
  <c r="AF696" i="2"/>
  <c r="AF63" i="2"/>
  <c r="AF414" i="2"/>
  <c r="AF218" i="2"/>
  <c r="AF595" i="2"/>
  <c r="AF294" i="2"/>
  <c r="AF543" i="2"/>
  <c r="AF45" i="2"/>
  <c r="AF235" i="2"/>
  <c r="AF607" i="2"/>
  <c r="M100" i="3" s="1"/>
  <c r="AF430" i="2"/>
  <c r="AF273" i="2"/>
  <c r="AF472" i="2"/>
  <c r="AF713" i="2"/>
  <c r="AF8" i="2"/>
  <c r="M14" i="3" s="1"/>
  <c r="AF365" i="2"/>
  <c r="AF575" i="2"/>
  <c r="AF439" i="2"/>
  <c r="AF181" i="2"/>
  <c r="AF547" i="2"/>
  <c r="AF520" i="2"/>
  <c r="AF19" i="2"/>
  <c r="AF173" i="2"/>
  <c r="AF679" i="2"/>
  <c r="AF139" i="2"/>
  <c r="AF715" i="2"/>
  <c r="AF331" i="2"/>
  <c r="AF596" i="2"/>
  <c r="AF108" i="2"/>
  <c r="AF536" i="2"/>
  <c r="AF197" i="2"/>
  <c r="AF26" i="2"/>
  <c r="AF512" i="2"/>
  <c r="AF487" i="2"/>
  <c r="AF710" i="2"/>
  <c r="AF333" i="2"/>
  <c r="AF609" i="2"/>
  <c r="AF34" i="2"/>
  <c r="AF701" i="2"/>
  <c r="AF195" i="2"/>
  <c r="AF198" i="2"/>
  <c r="AF180" i="2"/>
  <c r="AF324" i="2"/>
  <c r="AF194" i="2"/>
  <c r="AF32" i="2"/>
  <c r="AF59" i="2"/>
  <c r="AF427" i="2"/>
  <c r="AF312" i="2"/>
  <c r="AF80" i="2"/>
  <c r="AF486" i="2"/>
  <c r="AF513" i="2"/>
  <c r="AF424" i="2"/>
  <c r="AF465" i="2"/>
  <c r="AF435" i="2"/>
  <c r="AF389" i="2"/>
  <c r="AF625" i="2"/>
  <c r="AF177" i="2"/>
  <c r="M21" i="3" s="1"/>
  <c r="AF249" i="2"/>
  <c r="AF717" i="2"/>
  <c r="AF431" i="2"/>
  <c r="AF573" i="2"/>
  <c r="AF478" i="2"/>
  <c r="AF588" i="2"/>
  <c r="AF406" i="2"/>
  <c r="AF130" i="2"/>
  <c r="AF720" i="2"/>
  <c r="AF585" i="2"/>
  <c r="AF498" i="2"/>
  <c r="AF332" i="2"/>
  <c r="AF122" i="2"/>
  <c r="AF168" i="2"/>
  <c r="AF636" i="2"/>
  <c r="AF343" i="2"/>
  <c r="AF89" i="2"/>
  <c r="AF635" i="2"/>
  <c r="AF183" i="2"/>
  <c r="AF581" i="2"/>
  <c r="AF514" i="2"/>
  <c r="AF446" i="2"/>
  <c r="AF106" i="2"/>
  <c r="AF723" i="2"/>
  <c r="AF712" i="2"/>
  <c r="AF105" i="2"/>
  <c r="AF605" i="2"/>
  <c r="AF597" i="2"/>
  <c r="AF417" i="2"/>
  <c r="AF382" i="2"/>
  <c r="M114" i="3" s="1"/>
  <c r="AF530" i="2"/>
  <c r="AF90" i="2"/>
  <c r="AF422" i="2"/>
  <c r="AF437" i="2"/>
  <c r="AF640" i="2"/>
  <c r="AF304" i="2"/>
  <c r="AF313" i="2"/>
  <c r="AF645" i="2"/>
  <c r="AF93" i="2"/>
  <c r="AF647" i="2"/>
  <c r="AF30" i="2"/>
  <c r="AF115" i="2"/>
  <c r="AF672" i="2"/>
  <c r="AF207" i="2"/>
  <c r="AF41" i="2"/>
  <c r="AF447" i="2"/>
  <c r="AF290" i="2"/>
  <c r="AF570" i="2"/>
  <c r="M119" i="3" s="1"/>
  <c r="AF681" i="2"/>
  <c r="AF204" i="2"/>
  <c r="AF403" i="2"/>
  <c r="AF664" i="2"/>
  <c r="AF110" i="2"/>
  <c r="AF325" i="2"/>
  <c r="AF674" i="2"/>
  <c r="AF473" i="2"/>
  <c r="AF483" i="2"/>
  <c r="AF190" i="2"/>
  <c r="AF604" i="2"/>
  <c r="AF641" i="2"/>
  <c r="AF716" i="2"/>
  <c r="AF492" i="2"/>
  <c r="AF116" i="2"/>
  <c r="AF149" i="2"/>
  <c r="AF421" i="2"/>
  <c r="AF232" i="2"/>
  <c r="AF580" i="2"/>
  <c r="M121" i="3" s="1"/>
  <c r="AF344" i="2"/>
  <c r="AF627" i="2"/>
  <c r="AF227" i="2"/>
  <c r="AF390" i="2"/>
  <c r="AF97" i="2"/>
  <c r="AF562" i="2"/>
  <c r="AF385" i="2"/>
  <c r="AF296" i="2"/>
  <c r="AF364" i="2"/>
  <c r="AF704" i="2"/>
  <c r="AF240" i="2"/>
  <c r="AF523" i="2"/>
  <c r="AF648" i="2"/>
  <c r="AF370" i="2"/>
  <c r="AF556" i="2"/>
  <c r="AF544" i="2"/>
  <c r="AF144" i="2"/>
  <c r="AF552" i="2"/>
  <c r="AF438" i="2"/>
  <c r="AF708" i="2"/>
  <c r="AF337" i="2"/>
  <c r="AF69" i="2"/>
  <c r="AF379" i="2"/>
  <c r="AF65" i="2"/>
  <c r="AF630" i="2"/>
  <c r="AF125" i="2"/>
  <c r="AF728" i="2"/>
  <c r="AF468" i="2"/>
  <c r="AF203" i="2"/>
  <c r="AF671" i="2"/>
  <c r="AF134" i="2"/>
  <c r="AF697" i="2"/>
  <c r="AF730" i="2"/>
  <c r="AF274" i="2"/>
  <c r="AF668" i="2"/>
  <c r="AF64" i="2"/>
  <c r="AF481" i="2"/>
  <c r="AF222" i="2"/>
  <c r="AF610" i="2"/>
  <c r="AF165" i="2"/>
  <c r="AF29" i="2"/>
  <c r="AF355" i="2"/>
  <c r="AF309" i="2"/>
  <c r="AF658" i="2"/>
  <c r="AF303" i="2"/>
  <c r="AF339" i="2"/>
  <c r="AF205" i="2"/>
  <c r="AF317" i="2"/>
  <c r="AF496" i="2"/>
  <c r="AF675" i="2"/>
  <c r="AF358" i="2"/>
  <c r="AF726" i="2"/>
  <c r="AF442" i="2"/>
  <c r="AF434" i="2"/>
  <c r="AF584" i="2"/>
  <c r="AF236" i="2"/>
  <c r="AF680" i="2"/>
  <c r="AF515" i="2"/>
  <c r="AF631" i="2"/>
  <c r="AF732" i="2"/>
  <c r="AF250" i="2"/>
  <c r="AF703" i="2"/>
  <c r="AF163" i="2"/>
  <c r="AF220" i="2"/>
  <c r="AF567" i="2"/>
  <c r="AF598" i="2"/>
  <c r="AF269" i="2"/>
  <c r="M53" i="3" s="1"/>
  <c r="AF574" i="2"/>
  <c r="AF649" i="2"/>
  <c r="AF659" i="2"/>
  <c r="AF484" i="2"/>
  <c r="AF133" i="2"/>
  <c r="AF378" i="2"/>
  <c r="AF118" i="2"/>
  <c r="AF432" i="2"/>
  <c r="AF372" i="2"/>
  <c r="AF176" i="2"/>
  <c r="AF508" i="2"/>
  <c r="AF85" i="2"/>
  <c r="AF550" i="2"/>
  <c r="AF284" i="2"/>
  <c r="AF702" i="2"/>
  <c r="AF527" i="2"/>
  <c r="AF287" i="2"/>
  <c r="AF345" i="2"/>
  <c r="AF302" i="2"/>
  <c r="AF335" i="2"/>
  <c r="AF525" i="2"/>
  <c r="M116" i="3" s="1"/>
  <c r="AF433" i="2"/>
  <c r="AF564" i="2"/>
  <c r="AF470" i="2"/>
  <c r="AF518" i="2"/>
  <c r="AF429" i="2"/>
  <c r="AF219" i="2"/>
  <c r="AF259" i="2"/>
  <c r="AF622" i="2"/>
  <c r="AF722" i="2"/>
  <c r="AF261" i="2"/>
  <c r="AF308" i="2"/>
  <c r="AF216" i="2"/>
  <c r="AF374" i="2"/>
  <c r="AF329" i="2"/>
  <c r="AF724" i="2"/>
  <c r="AF693" i="2"/>
  <c r="AF670" i="2"/>
  <c r="M123" i="3" s="1"/>
  <c r="AF652" i="2"/>
  <c r="AF632" i="2"/>
  <c r="AF524" i="2"/>
  <c r="AF386" i="2"/>
  <c r="AF532" i="2"/>
  <c r="AF572" i="2"/>
  <c r="AF592" i="2"/>
  <c r="AF466" i="2"/>
  <c r="AF673" i="2"/>
  <c r="AF684" i="2"/>
  <c r="AF426" i="2"/>
  <c r="AF455" i="2"/>
  <c r="AF662" i="2"/>
  <c r="AF666" i="2"/>
  <c r="AF690" i="2"/>
  <c r="AF452" i="2"/>
  <c r="AF657" i="2"/>
  <c r="AF676" i="2"/>
  <c r="AF669" i="2"/>
  <c r="AF555" i="2"/>
  <c r="AF660" i="2"/>
  <c r="AF700" i="2"/>
  <c r="M101" i="3" s="1"/>
  <c r="AF725" i="2"/>
  <c r="AF711" i="2"/>
  <c r="AF619" i="2"/>
  <c r="AF688" i="2"/>
  <c r="AF727" i="2"/>
  <c r="AF714" i="2"/>
  <c r="AF719" i="2"/>
  <c r="AF731" i="2"/>
  <c r="AF677" i="2"/>
  <c r="AE642" i="2"/>
  <c r="AE593" i="2"/>
  <c r="AE603" i="2"/>
  <c r="AE88" i="2"/>
  <c r="AE391" i="2"/>
  <c r="AE419" i="2"/>
  <c r="AE416" i="2"/>
  <c r="AE528" i="2"/>
  <c r="AE373" i="2"/>
  <c r="AE538" i="2"/>
  <c r="AE338" i="2"/>
  <c r="AE453" i="2"/>
  <c r="AE164" i="2"/>
  <c r="AE683" i="2"/>
  <c r="AE156" i="2"/>
  <c r="AE493" i="2"/>
  <c r="AE638" i="2"/>
  <c r="AE47" i="2"/>
  <c r="AE392" i="2"/>
  <c r="AE511" i="2"/>
  <c r="AE464" i="2"/>
  <c r="AE444" i="2"/>
  <c r="AE60" i="2"/>
  <c r="AE376" i="2"/>
  <c r="AE582" i="2"/>
  <c r="AE223" i="2"/>
  <c r="AE253" i="2"/>
  <c r="L94" i="3" s="1"/>
  <c r="AE322" i="2"/>
  <c r="AE68" i="2"/>
  <c r="AE583" i="2"/>
  <c r="AE646" i="2"/>
  <c r="AE3" i="2"/>
  <c r="AE539" i="2"/>
  <c r="AE380" i="2"/>
  <c r="AE49" i="2"/>
  <c r="AE687" i="2"/>
  <c r="AE418" i="2"/>
  <c r="AE200" i="2"/>
  <c r="AE96" i="2"/>
  <c r="AE623" i="2"/>
  <c r="AE336" i="2"/>
  <c r="AE282" i="2"/>
  <c r="AE521" i="2"/>
  <c r="AE366" i="2"/>
  <c r="AE94" i="2"/>
  <c r="AE189" i="2"/>
  <c r="AE565" i="2"/>
  <c r="AE188" i="2"/>
  <c r="AE211" i="2"/>
  <c r="L58" i="3" s="1"/>
  <c r="AE458" i="2"/>
  <c r="AE346" i="2"/>
  <c r="AE82" i="2"/>
  <c r="AE143" i="2"/>
  <c r="L52" i="3" s="1"/>
  <c r="AE411" i="2"/>
  <c r="AE323" i="2"/>
  <c r="AE371" i="2"/>
  <c r="AE229" i="2"/>
  <c r="AE531" i="2"/>
  <c r="AE485" i="2"/>
  <c r="AE121" i="2"/>
  <c r="AE233" i="2"/>
  <c r="AE109" i="2"/>
  <c r="AE291" i="2"/>
  <c r="AE275" i="2"/>
  <c r="AE489" i="2"/>
  <c r="AE362" i="2"/>
  <c r="AE103" i="2"/>
  <c r="AE61" i="2"/>
  <c r="AE462" i="2"/>
  <c r="AE369" i="2"/>
  <c r="AE31" i="2"/>
  <c r="AE375" i="2"/>
  <c r="AE120" i="2"/>
  <c r="AE278" i="2"/>
  <c r="AE450" i="2"/>
  <c r="AE288" i="2"/>
  <c r="AE351" i="2"/>
  <c r="AE448" i="2"/>
  <c r="AE387" i="2"/>
  <c r="AE192" i="2"/>
  <c r="AE114" i="2"/>
  <c r="AE621" i="2"/>
  <c r="AE112" i="2"/>
  <c r="AE146" i="2"/>
  <c r="AE257" i="2"/>
  <c r="AE196" i="2"/>
  <c r="AE491" i="2"/>
  <c r="AE396" i="2"/>
  <c r="AE537" i="2"/>
  <c r="AE210" i="2"/>
  <c r="AE251" i="2"/>
  <c r="AE451" i="2"/>
  <c r="AE692" i="2"/>
  <c r="AE326" i="2"/>
  <c r="AE104" i="2"/>
  <c r="AE501" i="2"/>
  <c r="AE74" i="2"/>
  <c r="AE315" i="2"/>
  <c r="L96" i="3" s="1"/>
  <c r="AE383" i="2"/>
  <c r="AE67" i="2"/>
  <c r="AE91" i="2"/>
  <c r="AE16" i="2"/>
  <c r="AE606" i="2"/>
  <c r="AE318" i="2"/>
  <c r="AE157" i="2"/>
  <c r="AE17" i="2"/>
  <c r="AE140" i="2"/>
  <c r="AE301" i="2"/>
  <c r="AE51" i="2"/>
  <c r="AE407" i="2"/>
  <c r="AE297" i="2"/>
  <c r="AE208" i="2"/>
  <c r="AE78" i="2"/>
  <c r="AE245" i="2"/>
  <c r="AE271" i="2"/>
  <c r="AE36" i="2"/>
  <c r="AE428" i="2"/>
  <c r="AE706" i="2"/>
  <c r="AE545" i="2"/>
  <c r="L117" i="3" s="1"/>
  <c r="AE553" i="2"/>
  <c r="AE178" i="2"/>
  <c r="AE166" i="2"/>
  <c r="AE28" i="2"/>
  <c r="AE327" i="2"/>
  <c r="AE79" i="2"/>
  <c r="AE637" i="2"/>
  <c r="AE256" i="2"/>
  <c r="L59" i="3" s="1"/>
  <c r="AE44" i="2"/>
  <c r="AE408" i="2"/>
  <c r="AE13" i="2"/>
  <c r="AE212" i="2"/>
  <c r="AE237" i="2"/>
  <c r="AE137" i="2"/>
  <c r="AE654" i="2"/>
  <c r="AE397" i="2"/>
  <c r="AE694" i="2"/>
  <c r="L124" i="3" s="1"/>
  <c r="AE172" i="2"/>
  <c r="AE388" i="2"/>
  <c r="AE686" i="2"/>
  <c r="AE306" i="2"/>
  <c r="AE292" i="2"/>
  <c r="AE409" i="2"/>
  <c r="AE9" i="2"/>
  <c r="AE340" i="2"/>
  <c r="AE314" i="2"/>
  <c r="AE655" i="2"/>
  <c r="AE561" i="2"/>
  <c r="AE266" i="2"/>
  <c r="AE12" i="2"/>
  <c r="AE721" i="2"/>
  <c r="AE281" i="2"/>
  <c r="AE341" i="2"/>
  <c r="AE234" i="2"/>
  <c r="AE474" i="2"/>
  <c r="AE199" i="2"/>
  <c r="AE152" i="2"/>
  <c r="AE179" i="2"/>
  <c r="AE123" i="2"/>
  <c r="AE393" i="2"/>
  <c r="AE230" i="2"/>
  <c r="AE217" i="2"/>
  <c r="AE490" i="2"/>
  <c r="AE316" i="2"/>
  <c r="AE509" i="2"/>
  <c r="AE500" i="2"/>
  <c r="AE628" i="2"/>
  <c r="AE563" i="2"/>
  <c r="AE535" i="2"/>
  <c r="AE467" i="2"/>
  <c r="AE576" i="2"/>
  <c r="L120" i="3" s="1"/>
  <c r="AE522" i="2"/>
  <c r="AE577" i="2"/>
  <c r="AE653" i="2"/>
  <c r="AE650" i="2"/>
  <c r="AE350" i="2"/>
  <c r="AE267" i="2"/>
  <c r="L7" i="3" s="1"/>
  <c r="AE599" i="2"/>
  <c r="AE35" i="2"/>
  <c r="AE656" i="2"/>
  <c r="AE477" i="2"/>
  <c r="AE206" i="2"/>
  <c r="AE298" i="2"/>
  <c r="AE480" i="2"/>
  <c r="AE38" i="2"/>
  <c r="AE170" i="2"/>
  <c r="AE307" i="2"/>
  <c r="AE202" i="2"/>
  <c r="AE616" i="2"/>
  <c r="AE600" i="2"/>
  <c r="AE305" i="2"/>
  <c r="AE158" i="2"/>
  <c r="AE5" i="2"/>
  <c r="AE502" i="2"/>
  <c r="AE126" i="2"/>
  <c r="AE98" i="2"/>
  <c r="AE124" i="2"/>
  <c r="AE510" i="2"/>
  <c r="AE244" i="2"/>
  <c r="AE644" i="2"/>
  <c r="AE279" i="2"/>
  <c r="L91" i="3" s="1"/>
  <c r="AE58" i="2"/>
  <c r="AE643" i="2"/>
  <c r="AE626" i="2"/>
  <c r="AE554" i="2"/>
  <c r="AE25" i="2"/>
  <c r="AE286" i="2"/>
  <c r="AE661" i="2"/>
  <c r="AE46" i="2"/>
  <c r="AE499" i="2"/>
  <c r="AE155" i="2"/>
  <c r="AE43" i="2"/>
  <c r="AE423" i="2"/>
  <c r="L92" i="3" s="1"/>
  <c r="AE476" i="2"/>
  <c r="AE147" i="2"/>
  <c r="AE461" i="2"/>
  <c r="AE613" i="2"/>
  <c r="AE100" i="2"/>
  <c r="AE488" i="2"/>
  <c r="AE558" i="2"/>
  <c r="AE77" i="2"/>
  <c r="AE445" i="2"/>
  <c r="AE494" i="2"/>
  <c r="L99" i="3" s="1"/>
  <c r="AE443" i="2"/>
  <c r="AE228" i="2"/>
  <c r="AE132" i="2"/>
  <c r="AE258" i="2"/>
  <c r="AE167" i="2"/>
  <c r="AE594" i="2"/>
  <c r="AE86" i="2"/>
  <c r="AE15" i="2"/>
  <c r="AE440" i="2"/>
  <c r="AE456" i="2"/>
  <c r="AE695" i="2"/>
  <c r="AE384" i="2"/>
  <c r="AE215" i="2"/>
  <c r="AE48" i="2"/>
  <c r="AE586" i="2"/>
  <c r="AE519" i="2"/>
  <c r="AE507" i="2"/>
  <c r="AE497" i="2"/>
  <c r="AE33" i="2"/>
  <c r="AE66" i="2"/>
  <c r="AE354" i="2"/>
  <c r="AE425" i="2"/>
  <c r="L115" i="3" s="1"/>
  <c r="AE651" i="2"/>
  <c r="AE705" i="2"/>
  <c r="AE399" i="2"/>
  <c r="AE367" i="2"/>
  <c r="AE400" i="2"/>
  <c r="AE272" i="2"/>
  <c r="AE321" i="2"/>
  <c r="L97" i="3" s="1"/>
  <c r="AE11" i="2"/>
  <c r="AE101" i="2"/>
  <c r="AE707" i="2"/>
  <c r="AE401" i="2"/>
  <c r="AE70" i="2"/>
  <c r="AE71" i="2"/>
  <c r="AE394" i="2"/>
  <c r="AE349" i="2"/>
  <c r="AE398" i="2"/>
  <c r="AE454" i="2"/>
  <c r="AE557" i="2"/>
  <c r="AE276" i="2"/>
  <c r="AE226" i="2"/>
  <c r="AE160" i="2"/>
  <c r="AE503" i="2"/>
  <c r="AE614" i="2"/>
  <c r="AE311" i="2"/>
  <c r="AE381" i="2"/>
  <c r="AE420" i="2"/>
  <c r="AE620" i="2"/>
  <c r="AE601" i="2"/>
  <c r="AE21" i="2"/>
  <c r="AE402" i="2"/>
  <c r="AE691" i="2"/>
  <c r="AE377" i="2"/>
  <c r="AE457" i="2"/>
  <c r="AE517" i="2"/>
  <c r="AE363" i="2"/>
  <c r="AE193" i="2"/>
  <c r="AE293" i="2"/>
  <c r="AE361" i="2"/>
  <c r="AE459" i="2"/>
  <c r="AE4" i="2"/>
  <c r="AE578" i="2"/>
  <c r="AE441" i="2"/>
  <c r="AE260" i="2"/>
  <c r="AE92" i="2"/>
  <c r="AE209" i="2"/>
  <c r="AE50" i="2"/>
  <c r="AE87" i="2"/>
  <c r="AE270" i="2"/>
  <c r="AE135" i="2"/>
  <c r="AE542" i="2"/>
  <c r="AE460" i="2"/>
  <c r="AE248" i="2"/>
  <c r="AE113" i="2"/>
  <c r="L15" i="3" s="1"/>
  <c r="AE533" i="2"/>
  <c r="AE579" i="2"/>
  <c r="AE95" i="2"/>
  <c r="AE516" i="2"/>
  <c r="AE678" i="2"/>
  <c r="AE54" i="2"/>
  <c r="AE463" i="2"/>
  <c r="AE185" i="2"/>
  <c r="AE246" i="2"/>
  <c r="L17" i="3" s="1"/>
  <c r="AE395" i="2"/>
  <c r="AE560" i="2"/>
  <c r="AE62" i="2"/>
  <c r="AE404" i="2"/>
  <c r="AE141" i="2"/>
  <c r="AE187" i="2"/>
  <c r="AE549" i="2"/>
  <c r="AE238" i="2"/>
  <c r="AE348" i="2"/>
  <c r="AE300" i="2"/>
  <c r="AE184" i="2"/>
  <c r="AE268" i="2"/>
  <c r="AE299" i="2"/>
  <c r="AE475" i="2"/>
  <c r="AE7" i="2"/>
  <c r="AE182" i="2"/>
  <c r="AE107" i="2"/>
  <c r="AE667" i="2"/>
  <c r="AE589" i="2"/>
  <c r="AE548" i="2"/>
  <c r="AE449" i="2"/>
  <c r="AE148" i="2"/>
  <c r="AE255" i="2"/>
  <c r="AE360" i="2"/>
  <c r="AE359" i="2"/>
  <c r="AE242" i="2"/>
  <c r="AE353" i="2"/>
  <c r="AE551" i="2"/>
  <c r="AE224" i="2"/>
  <c r="AE159" i="2"/>
  <c r="AE568" i="2"/>
  <c r="AE154" i="2"/>
  <c r="AE526" i="2"/>
  <c r="AE225" i="2"/>
  <c r="AE352" i="2"/>
  <c r="AE412" i="2"/>
  <c r="AE40" i="2"/>
  <c r="AE280" i="2"/>
  <c r="AE718" i="2"/>
  <c r="AE119" i="2"/>
  <c r="AE283" i="2"/>
  <c r="AE241" i="2"/>
  <c r="AE27" i="2"/>
  <c r="AE37" i="2"/>
  <c r="AE145" i="2"/>
  <c r="AE191" i="2"/>
  <c r="AE171" i="2"/>
  <c r="L33" i="3" s="1"/>
  <c r="AE150" i="2"/>
  <c r="AE99" i="2"/>
  <c r="AE75" i="2"/>
  <c r="AE10" i="2"/>
  <c r="AE142" i="2"/>
  <c r="AE83" i="2"/>
  <c r="AE689" i="2"/>
  <c r="AE587" i="2"/>
  <c r="AE18" i="2"/>
  <c r="AE356" i="2"/>
  <c r="AE277" i="2"/>
  <c r="AE698" i="2"/>
  <c r="AE319" i="2"/>
  <c r="AE413" i="2"/>
  <c r="AE56" i="2"/>
  <c r="AE213" i="2"/>
  <c r="AE6" i="2"/>
  <c r="L13" i="3" s="1"/>
  <c r="AE540" i="2"/>
  <c r="AE14" i="2"/>
  <c r="AE201" i="2"/>
  <c r="L16" i="3" s="1"/>
  <c r="AE569" i="2"/>
  <c r="AE665" i="2"/>
  <c r="AE53" i="2"/>
  <c r="AE186" i="2"/>
  <c r="AE663" i="2"/>
  <c r="AE611" i="2"/>
  <c r="AE262" i="2"/>
  <c r="AE410" i="2"/>
  <c r="AE2" i="2"/>
  <c r="AE618" i="2"/>
  <c r="AE52" i="2"/>
  <c r="AE252" i="2"/>
  <c r="AE285" i="2"/>
  <c r="AE334" i="2"/>
  <c r="AE559" i="2"/>
  <c r="AE55" i="2"/>
  <c r="AE608" i="2"/>
  <c r="AE72" i="2"/>
  <c r="AE617" i="2"/>
  <c r="L122" i="3" s="1"/>
  <c r="AE602" i="2"/>
  <c r="AE506" i="2"/>
  <c r="AE295" i="2"/>
  <c r="AE504" i="2"/>
  <c r="AE479" i="2"/>
  <c r="AE368" i="2"/>
  <c r="AE243" i="2"/>
  <c r="AE174" i="2"/>
  <c r="AE169" i="2"/>
  <c r="AE682" i="2"/>
  <c r="AE289" i="2"/>
  <c r="AE131" i="2"/>
  <c r="AE20" i="2"/>
  <c r="AE505" i="2"/>
  <c r="AE153" i="2"/>
  <c r="AE161" i="2"/>
  <c r="AE254" i="2"/>
  <c r="AE117" i="2"/>
  <c r="AE128" i="2"/>
  <c r="AE247" i="2"/>
  <c r="AE42" i="2"/>
  <c r="AE151" i="2"/>
  <c r="AE347" i="2"/>
  <c r="AE265" i="2"/>
  <c r="AE612" i="2"/>
  <c r="AE342" i="2"/>
  <c r="AE214" i="2"/>
  <c r="AE175" i="2"/>
  <c r="AE23" i="2"/>
  <c r="AE534" i="2"/>
  <c r="AE624" i="2"/>
  <c r="AE76" i="2"/>
  <c r="AE39" i="2"/>
  <c r="AE471" i="2"/>
  <c r="AE24" i="2"/>
  <c r="AE571" i="2"/>
  <c r="AE263" i="2"/>
  <c r="AE102" i="2"/>
  <c r="AE546" i="2"/>
  <c r="AE138" i="2"/>
  <c r="AE239" i="2"/>
  <c r="AE221" i="2"/>
  <c r="AE129" i="2"/>
  <c r="AE330" i="2"/>
  <c r="AE264" i="2"/>
  <c r="AE111" i="2"/>
  <c r="AE729" i="2"/>
  <c r="AE633" i="2"/>
  <c r="AE685" i="2"/>
  <c r="AE469" i="2"/>
  <c r="AE231" i="2"/>
  <c r="AE590" i="2"/>
  <c r="AE136" i="2"/>
  <c r="AE84" i="2"/>
  <c r="AE328" i="2"/>
  <c r="AE22" i="2"/>
  <c r="AE615" i="2"/>
  <c r="AE541" i="2"/>
  <c r="AE591" i="2"/>
  <c r="AE566" i="2"/>
  <c r="AE320" i="2"/>
  <c r="AE699" i="2"/>
  <c r="AE629" i="2"/>
  <c r="AE415" i="2"/>
  <c r="AE482" i="2"/>
  <c r="AE495" i="2"/>
  <c r="AE73" i="2"/>
  <c r="AE529" i="2"/>
  <c r="AE357" i="2"/>
  <c r="AE709" i="2"/>
  <c r="AE127" i="2"/>
  <c r="AE634" i="2"/>
  <c r="AE436" i="2"/>
  <c r="AE639" i="2"/>
  <c r="AE57" i="2"/>
  <c r="AE162" i="2"/>
  <c r="AE81" i="2"/>
  <c r="AE310" i="2"/>
  <c r="AE405" i="2"/>
  <c r="AE696" i="2"/>
  <c r="AE63" i="2"/>
  <c r="AE414" i="2"/>
  <c r="AE218" i="2"/>
  <c r="AE595" i="2"/>
  <c r="AE294" i="2"/>
  <c r="AE543" i="2"/>
  <c r="AE45" i="2"/>
  <c r="AE235" i="2"/>
  <c r="AE607" i="2"/>
  <c r="L100" i="3" s="1"/>
  <c r="AE430" i="2"/>
  <c r="AE273" i="2"/>
  <c r="AE472" i="2"/>
  <c r="AE713" i="2"/>
  <c r="AE8" i="2"/>
  <c r="L14" i="3" s="1"/>
  <c r="AE365" i="2"/>
  <c r="AE575" i="2"/>
  <c r="AE439" i="2"/>
  <c r="AE181" i="2"/>
  <c r="AE547" i="2"/>
  <c r="AE520" i="2"/>
  <c r="AE19" i="2"/>
  <c r="AE173" i="2"/>
  <c r="AE679" i="2"/>
  <c r="AE139" i="2"/>
  <c r="AE715" i="2"/>
  <c r="L103" i="3" s="1"/>
  <c r="AE331" i="2"/>
  <c r="AE596" i="2"/>
  <c r="AE108" i="2"/>
  <c r="AE536" i="2"/>
  <c r="AE197" i="2"/>
  <c r="AE26" i="2"/>
  <c r="AE512" i="2"/>
  <c r="AE487" i="2"/>
  <c r="AE710" i="2"/>
  <c r="AE333" i="2"/>
  <c r="AE609" i="2"/>
  <c r="AE34" i="2"/>
  <c r="L36" i="3" s="1"/>
  <c r="AE701" i="2"/>
  <c r="AE195" i="2"/>
  <c r="AE198" i="2"/>
  <c r="AE180" i="2"/>
  <c r="AE324" i="2"/>
  <c r="AE194" i="2"/>
  <c r="AE32" i="2"/>
  <c r="AE59" i="2"/>
  <c r="AE427" i="2"/>
  <c r="AE312" i="2"/>
  <c r="AE80" i="2"/>
  <c r="AE486" i="2"/>
  <c r="AE513" i="2"/>
  <c r="AE424" i="2"/>
  <c r="AE465" i="2"/>
  <c r="AE435" i="2"/>
  <c r="AE389" i="2"/>
  <c r="AE625" i="2"/>
  <c r="AE177" i="2"/>
  <c r="L21" i="3" s="1"/>
  <c r="AE249" i="2"/>
  <c r="AE717" i="2"/>
  <c r="AE431" i="2"/>
  <c r="AE573" i="2"/>
  <c r="AE478" i="2"/>
  <c r="AE588" i="2"/>
  <c r="AE406" i="2"/>
  <c r="AE130" i="2"/>
  <c r="AE720" i="2"/>
  <c r="AE585" i="2"/>
  <c r="AE498" i="2"/>
  <c r="AE332" i="2"/>
  <c r="AE122" i="2"/>
  <c r="AE168" i="2"/>
  <c r="AE636" i="2"/>
  <c r="AE343" i="2"/>
  <c r="AE89" i="2"/>
  <c r="AE635" i="2"/>
  <c r="AE183" i="2"/>
  <c r="AE581" i="2"/>
  <c r="AE514" i="2"/>
  <c r="AE446" i="2"/>
  <c r="AE106" i="2"/>
  <c r="AE723" i="2"/>
  <c r="AE712" i="2"/>
  <c r="AE105" i="2"/>
  <c r="AE605" i="2"/>
  <c r="AE597" i="2"/>
  <c r="AE417" i="2"/>
  <c r="AE382" i="2"/>
  <c r="L114" i="3" s="1"/>
  <c r="AE530" i="2"/>
  <c r="AE90" i="2"/>
  <c r="AE422" i="2"/>
  <c r="AE437" i="2"/>
  <c r="AE640" i="2"/>
  <c r="AE304" i="2"/>
  <c r="AE313" i="2"/>
  <c r="AE645" i="2"/>
  <c r="AE93" i="2"/>
  <c r="AE647" i="2"/>
  <c r="AE30" i="2"/>
  <c r="AE115" i="2"/>
  <c r="AE672" i="2"/>
  <c r="AE207" i="2"/>
  <c r="AE41" i="2"/>
  <c r="AE447" i="2"/>
  <c r="AE290" i="2"/>
  <c r="AE570" i="2"/>
  <c r="L119" i="3" s="1"/>
  <c r="AE681" i="2"/>
  <c r="AE204" i="2"/>
  <c r="AE403" i="2"/>
  <c r="AE664" i="2"/>
  <c r="AE110" i="2"/>
  <c r="AE325" i="2"/>
  <c r="AE674" i="2"/>
  <c r="AE473" i="2"/>
  <c r="AE483" i="2"/>
  <c r="AE190" i="2"/>
  <c r="AE604" i="2"/>
  <c r="AE641" i="2"/>
  <c r="AE716" i="2"/>
  <c r="AE492" i="2"/>
  <c r="AE116" i="2"/>
  <c r="AE149" i="2"/>
  <c r="AE421" i="2"/>
  <c r="AE232" i="2"/>
  <c r="AE580" i="2"/>
  <c r="L121" i="3" s="1"/>
  <c r="AE344" i="2"/>
  <c r="AE627" i="2"/>
  <c r="AE227" i="2"/>
  <c r="AE390" i="2"/>
  <c r="AE97" i="2"/>
  <c r="AE562" i="2"/>
  <c r="AE385" i="2"/>
  <c r="AE296" i="2"/>
  <c r="AE364" i="2"/>
  <c r="AE704" i="2"/>
  <c r="AE240" i="2"/>
  <c r="AE523" i="2"/>
  <c r="AE648" i="2"/>
  <c r="AE370" i="2"/>
  <c r="AE556" i="2"/>
  <c r="AE544" i="2"/>
  <c r="AE144" i="2"/>
  <c r="AE552" i="2"/>
  <c r="AE438" i="2"/>
  <c r="AE708" i="2"/>
  <c r="AE337" i="2"/>
  <c r="AE69" i="2"/>
  <c r="AE379" i="2"/>
  <c r="AE65" i="2"/>
  <c r="AE630" i="2"/>
  <c r="AE125" i="2"/>
  <c r="AE728" i="2"/>
  <c r="AE468" i="2"/>
  <c r="AE203" i="2"/>
  <c r="AE671" i="2"/>
  <c r="AE134" i="2"/>
  <c r="AE697" i="2"/>
  <c r="AE730" i="2"/>
  <c r="AE274" i="2"/>
  <c r="AE668" i="2"/>
  <c r="AE64" i="2"/>
  <c r="AE481" i="2"/>
  <c r="AE222" i="2"/>
  <c r="AE610" i="2"/>
  <c r="AE165" i="2"/>
  <c r="AE29" i="2"/>
  <c r="AE355" i="2"/>
  <c r="AE309" i="2"/>
  <c r="AE658" i="2"/>
  <c r="AE303" i="2"/>
  <c r="AE339" i="2"/>
  <c r="AE205" i="2"/>
  <c r="AE317" i="2"/>
  <c r="AE496" i="2"/>
  <c r="AE675" i="2"/>
  <c r="AE358" i="2"/>
  <c r="AE726" i="2"/>
  <c r="AE442" i="2"/>
  <c r="AE434" i="2"/>
  <c r="AE584" i="2"/>
  <c r="AE236" i="2"/>
  <c r="AE680" i="2"/>
  <c r="AE515" i="2"/>
  <c r="AE631" i="2"/>
  <c r="AE732" i="2"/>
  <c r="AE250" i="2"/>
  <c r="AE703" i="2"/>
  <c r="AE163" i="2"/>
  <c r="AE220" i="2"/>
  <c r="AE567" i="2"/>
  <c r="AE598" i="2"/>
  <c r="AE269" i="2"/>
  <c r="L53" i="3" s="1"/>
  <c r="AE574" i="2"/>
  <c r="AE649" i="2"/>
  <c r="AE659" i="2"/>
  <c r="AE484" i="2"/>
  <c r="AE133" i="2"/>
  <c r="AE378" i="2"/>
  <c r="AE118" i="2"/>
  <c r="AE432" i="2"/>
  <c r="AE372" i="2"/>
  <c r="AE176" i="2"/>
  <c r="AE508" i="2"/>
  <c r="AE85" i="2"/>
  <c r="AE550" i="2"/>
  <c r="AE284" i="2"/>
  <c r="AE702" i="2"/>
  <c r="AE527" i="2"/>
  <c r="AE287" i="2"/>
  <c r="AE345" i="2"/>
  <c r="AE302" i="2"/>
  <c r="AE335" i="2"/>
  <c r="AE525" i="2"/>
  <c r="L116" i="3" s="1"/>
  <c r="AE433" i="2"/>
  <c r="AE564" i="2"/>
  <c r="AE470" i="2"/>
  <c r="AE518" i="2"/>
  <c r="AE429" i="2"/>
  <c r="AE219" i="2"/>
  <c r="AE259" i="2"/>
  <c r="AE622" i="2"/>
  <c r="AE722" i="2"/>
  <c r="AE261" i="2"/>
  <c r="AE308" i="2"/>
  <c r="AE216" i="2"/>
  <c r="AE374" i="2"/>
  <c r="AE329" i="2"/>
  <c r="AE724" i="2"/>
  <c r="AE693" i="2"/>
  <c r="AE670" i="2"/>
  <c r="L123" i="3" s="1"/>
  <c r="AE652" i="2"/>
  <c r="AE632" i="2"/>
  <c r="AE524" i="2"/>
  <c r="AE386" i="2"/>
  <c r="AE532" i="2"/>
  <c r="AE572" i="2"/>
  <c r="AE592" i="2"/>
  <c r="AE466" i="2"/>
  <c r="AE673" i="2"/>
  <c r="AE684" i="2"/>
  <c r="AE426" i="2"/>
  <c r="AE455" i="2"/>
  <c r="AE662" i="2"/>
  <c r="AE666" i="2"/>
  <c r="AE690" i="2"/>
  <c r="AE452" i="2"/>
  <c r="AE657" i="2"/>
  <c r="AE676" i="2"/>
  <c r="AE669" i="2"/>
  <c r="AE555" i="2"/>
  <c r="AE660" i="2"/>
  <c r="AE700" i="2"/>
  <c r="L101" i="3" s="1"/>
  <c r="AE725" i="2"/>
  <c r="AE711" i="2"/>
  <c r="AE619" i="2"/>
  <c r="AE688" i="2"/>
  <c r="AE727" i="2"/>
  <c r="AE714" i="2"/>
  <c r="AE719" i="2"/>
  <c r="AE731" i="2"/>
  <c r="AE677" i="2"/>
  <c r="AD642" i="2"/>
  <c r="AD593" i="2"/>
  <c r="AD603" i="2"/>
  <c r="AD88" i="2"/>
  <c r="AD391" i="2"/>
  <c r="AD419" i="2"/>
  <c r="AD416" i="2"/>
  <c r="AD528" i="2"/>
  <c r="AD373" i="2"/>
  <c r="AD538" i="2"/>
  <c r="AD338" i="2"/>
  <c r="AD453" i="2"/>
  <c r="AD164" i="2"/>
  <c r="AD683" i="2"/>
  <c r="AD156" i="2"/>
  <c r="AD493" i="2"/>
  <c r="AD638" i="2"/>
  <c r="AD47" i="2"/>
  <c r="AD392" i="2"/>
  <c r="AD511" i="2"/>
  <c r="AD464" i="2"/>
  <c r="AD444" i="2"/>
  <c r="AD60" i="2"/>
  <c r="AD376" i="2"/>
  <c r="AD582" i="2"/>
  <c r="AD223" i="2"/>
  <c r="AD253" i="2"/>
  <c r="K94" i="3" s="1"/>
  <c r="AD322" i="2"/>
  <c r="AD68" i="2"/>
  <c r="AD583" i="2"/>
  <c r="AD646" i="2"/>
  <c r="AD3" i="2"/>
  <c r="AD539" i="2"/>
  <c r="AD380" i="2"/>
  <c r="AD49" i="2"/>
  <c r="AD687" i="2"/>
  <c r="AD418" i="2"/>
  <c r="AD200" i="2"/>
  <c r="AD96" i="2"/>
  <c r="AD623" i="2"/>
  <c r="AD336" i="2"/>
  <c r="AD282" i="2"/>
  <c r="AD521" i="2"/>
  <c r="AD366" i="2"/>
  <c r="AD94" i="2"/>
  <c r="AD189" i="2"/>
  <c r="AD565" i="2"/>
  <c r="AD188" i="2"/>
  <c r="AD211" i="2"/>
  <c r="K58" i="3" s="1"/>
  <c r="AD458" i="2"/>
  <c r="AD346" i="2"/>
  <c r="AD82" i="2"/>
  <c r="AD143" i="2"/>
  <c r="K52" i="3" s="1"/>
  <c r="AD411" i="2"/>
  <c r="AD323" i="2"/>
  <c r="AD371" i="2"/>
  <c r="AD229" i="2"/>
  <c r="AD531" i="2"/>
  <c r="AD485" i="2"/>
  <c r="AD121" i="2"/>
  <c r="AD233" i="2"/>
  <c r="AD109" i="2"/>
  <c r="AD291" i="2"/>
  <c r="AD275" i="2"/>
  <c r="AD489" i="2"/>
  <c r="AD362" i="2"/>
  <c r="AD103" i="2"/>
  <c r="AD61" i="2"/>
  <c r="AD462" i="2"/>
  <c r="AD369" i="2"/>
  <c r="AD31" i="2"/>
  <c r="AD375" i="2"/>
  <c r="AD120" i="2"/>
  <c r="AD278" i="2"/>
  <c r="AD450" i="2"/>
  <c r="AD288" i="2"/>
  <c r="AD351" i="2"/>
  <c r="AD448" i="2"/>
  <c r="AD387" i="2"/>
  <c r="AD192" i="2"/>
  <c r="AD114" i="2"/>
  <c r="AD621" i="2"/>
  <c r="AD112" i="2"/>
  <c r="AD146" i="2"/>
  <c r="AD257" i="2"/>
  <c r="AD196" i="2"/>
  <c r="AD491" i="2"/>
  <c r="AD396" i="2"/>
  <c r="AD537" i="2"/>
  <c r="AD210" i="2"/>
  <c r="AD251" i="2"/>
  <c r="AD451" i="2"/>
  <c r="AD692" i="2"/>
  <c r="AD326" i="2"/>
  <c r="AD104" i="2"/>
  <c r="AD501" i="2"/>
  <c r="AD74" i="2"/>
  <c r="AD315" i="2"/>
  <c r="K96" i="3" s="1"/>
  <c r="AD383" i="2"/>
  <c r="AD67" i="2"/>
  <c r="AD91" i="2"/>
  <c r="AD16" i="2"/>
  <c r="AD606" i="2"/>
  <c r="AD318" i="2"/>
  <c r="AD157" i="2"/>
  <c r="AD17" i="2"/>
  <c r="AD140" i="2"/>
  <c r="AD301" i="2"/>
  <c r="AD51" i="2"/>
  <c r="AD407" i="2"/>
  <c r="AD297" i="2"/>
  <c r="AD208" i="2"/>
  <c r="AD78" i="2"/>
  <c r="AD245" i="2"/>
  <c r="AD271" i="2"/>
  <c r="AD36" i="2"/>
  <c r="AD428" i="2"/>
  <c r="AD706" i="2"/>
  <c r="AD545" i="2"/>
  <c r="K117" i="3" s="1"/>
  <c r="AD553" i="2"/>
  <c r="AD178" i="2"/>
  <c r="AD166" i="2"/>
  <c r="AD28" i="2"/>
  <c r="AD327" i="2"/>
  <c r="AD79" i="2"/>
  <c r="AD637" i="2"/>
  <c r="AD256" i="2"/>
  <c r="K59" i="3" s="1"/>
  <c r="AD44" i="2"/>
  <c r="AD408" i="2"/>
  <c r="AD13" i="2"/>
  <c r="AD212" i="2"/>
  <c r="AD237" i="2"/>
  <c r="AD137" i="2"/>
  <c r="AD654" i="2"/>
  <c r="AD397" i="2"/>
  <c r="AD694" i="2"/>
  <c r="K124" i="3" s="1"/>
  <c r="AD172" i="2"/>
  <c r="AD388" i="2"/>
  <c r="AD686" i="2"/>
  <c r="AD306" i="2"/>
  <c r="AD292" i="2"/>
  <c r="AD409" i="2"/>
  <c r="AD9" i="2"/>
  <c r="AD340" i="2"/>
  <c r="AD314" i="2"/>
  <c r="AD655" i="2"/>
  <c r="AD561" i="2"/>
  <c r="AD266" i="2"/>
  <c r="K80" i="3" s="1"/>
  <c r="AD12" i="2"/>
  <c r="K3" i="3" s="1"/>
  <c r="AD721" i="2"/>
  <c r="AD281" i="2"/>
  <c r="AD341" i="2"/>
  <c r="AD234" i="2"/>
  <c r="AD474" i="2"/>
  <c r="AD199" i="2"/>
  <c r="AD152" i="2"/>
  <c r="AD179" i="2"/>
  <c r="AD123" i="2"/>
  <c r="AD393" i="2"/>
  <c r="AD230" i="2"/>
  <c r="AD217" i="2"/>
  <c r="AD490" i="2"/>
  <c r="AD316" i="2"/>
  <c r="AD509" i="2"/>
  <c r="AD500" i="2"/>
  <c r="AD628" i="2"/>
  <c r="AD563" i="2"/>
  <c r="AD535" i="2"/>
  <c r="AD467" i="2"/>
  <c r="AD576" i="2"/>
  <c r="K120" i="3" s="1"/>
  <c r="AD522" i="2"/>
  <c r="AD577" i="2"/>
  <c r="AD653" i="2"/>
  <c r="AD650" i="2"/>
  <c r="AD350" i="2"/>
  <c r="AD267" i="2"/>
  <c r="AD599" i="2"/>
  <c r="AD35" i="2"/>
  <c r="AD656" i="2"/>
  <c r="AD477" i="2"/>
  <c r="AD206" i="2"/>
  <c r="AD298" i="2"/>
  <c r="AD480" i="2"/>
  <c r="AD38" i="2"/>
  <c r="AD170" i="2"/>
  <c r="AD307" i="2"/>
  <c r="AD202" i="2"/>
  <c r="AD616" i="2"/>
  <c r="AD600" i="2"/>
  <c r="AD305" i="2"/>
  <c r="AD158" i="2"/>
  <c r="AD5" i="2"/>
  <c r="AD502" i="2"/>
  <c r="AD126" i="2"/>
  <c r="AD98" i="2"/>
  <c r="AD124" i="2"/>
  <c r="AD510" i="2"/>
  <c r="AD244" i="2"/>
  <c r="AD644" i="2"/>
  <c r="AD279" i="2"/>
  <c r="K91" i="3" s="1"/>
  <c r="AD58" i="2"/>
  <c r="AD643" i="2"/>
  <c r="AD626" i="2"/>
  <c r="AD554" i="2"/>
  <c r="AD25" i="2"/>
  <c r="AD286" i="2"/>
  <c r="AD661" i="2"/>
  <c r="AD46" i="2"/>
  <c r="AD499" i="2"/>
  <c r="AD155" i="2"/>
  <c r="K6" i="3" s="1"/>
  <c r="AD43" i="2"/>
  <c r="AD423" i="2"/>
  <c r="K92" i="3" s="1"/>
  <c r="AD476" i="2"/>
  <c r="AD147" i="2"/>
  <c r="AD461" i="2"/>
  <c r="AD613" i="2"/>
  <c r="AD100" i="2"/>
  <c r="AD488" i="2"/>
  <c r="AD558" i="2"/>
  <c r="AD77" i="2"/>
  <c r="AD445" i="2"/>
  <c r="AD494" i="2"/>
  <c r="K99" i="3" s="1"/>
  <c r="AD443" i="2"/>
  <c r="AD228" i="2"/>
  <c r="AD132" i="2"/>
  <c r="AD258" i="2"/>
  <c r="AD167" i="2"/>
  <c r="AD594" i="2"/>
  <c r="AD86" i="2"/>
  <c r="AD15" i="2"/>
  <c r="AD440" i="2"/>
  <c r="AD456" i="2"/>
  <c r="AD695" i="2"/>
  <c r="AD384" i="2"/>
  <c r="AD215" i="2"/>
  <c r="AD48" i="2"/>
  <c r="AD586" i="2"/>
  <c r="AD519" i="2"/>
  <c r="AD507" i="2"/>
  <c r="AD497" i="2"/>
  <c r="AD33" i="2"/>
  <c r="AD66" i="2"/>
  <c r="AD354" i="2"/>
  <c r="AD425" i="2"/>
  <c r="AD651" i="2"/>
  <c r="AD705" i="2"/>
  <c r="AD399" i="2"/>
  <c r="AD367" i="2"/>
  <c r="AD400" i="2"/>
  <c r="AD272" i="2"/>
  <c r="AD321" i="2"/>
  <c r="K97" i="3" s="1"/>
  <c r="AD11" i="2"/>
  <c r="AD101" i="2"/>
  <c r="AD707" i="2"/>
  <c r="AD401" i="2"/>
  <c r="AD70" i="2"/>
  <c r="AD71" i="2"/>
  <c r="AD394" i="2"/>
  <c r="AD349" i="2"/>
  <c r="AD398" i="2"/>
  <c r="AD454" i="2"/>
  <c r="AD557" i="2"/>
  <c r="AD276" i="2"/>
  <c r="AD226" i="2"/>
  <c r="AD160" i="2"/>
  <c r="AD503" i="2"/>
  <c r="AD614" i="2"/>
  <c r="AD311" i="2"/>
  <c r="AD381" i="2"/>
  <c r="AD420" i="2"/>
  <c r="AD620" i="2"/>
  <c r="AD601" i="2"/>
  <c r="AD21" i="2"/>
  <c r="AD402" i="2"/>
  <c r="AD691" i="2"/>
  <c r="AD377" i="2"/>
  <c r="AD457" i="2"/>
  <c r="AD517" i="2"/>
  <c r="AD363" i="2"/>
  <c r="AD193" i="2"/>
  <c r="AD293" i="2"/>
  <c r="AD361" i="2"/>
  <c r="AD459" i="2"/>
  <c r="AD4" i="2"/>
  <c r="AD578" i="2"/>
  <c r="AD441" i="2"/>
  <c r="AD260" i="2"/>
  <c r="AD92" i="2"/>
  <c r="AD209" i="2"/>
  <c r="AD50" i="2"/>
  <c r="AD87" i="2"/>
  <c r="AD270" i="2"/>
  <c r="AD135" i="2"/>
  <c r="AD542" i="2"/>
  <c r="AD460" i="2"/>
  <c r="AD248" i="2"/>
  <c r="AD113" i="2"/>
  <c r="K15" i="3" s="1"/>
  <c r="AD533" i="2"/>
  <c r="AD579" i="2"/>
  <c r="AD95" i="2"/>
  <c r="AD516" i="2"/>
  <c r="AD678" i="2"/>
  <c r="AD54" i="2"/>
  <c r="AD463" i="2"/>
  <c r="AD185" i="2"/>
  <c r="AD246" i="2"/>
  <c r="K17" i="3" s="1"/>
  <c r="AD395" i="2"/>
  <c r="AD560" i="2"/>
  <c r="AD62" i="2"/>
  <c r="AD404" i="2"/>
  <c r="AD141" i="2"/>
  <c r="AD187" i="2"/>
  <c r="AD549" i="2"/>
  <c r="AD238" i="2"/>
  <c r="AD348" i="2"/>
  <c r="AD300" i="2"/>
  <c r="AD184" i="2"/>
  <c r="AD268" i="2"/>
  <c r="AD299" i="2"/>
  <c r="AD475" i="2"/>
  <c r="AD7" i="2"/>
  <c r="AD182" i="2"/>
  <c r="AD107" i="2"/>
  <c r="AD667" i="2"/>
  <c r="AD589" i="2"/>
  <c r="AD548" i="2"/>
  <c r="AD449" i="2"/>
  <c r="AD148" i="2"/>
  <c r="AD255" i="2"/>
  <c r="AD360" i="2"/>
  <c r="AD359" i="2"/>
  <c r="AD242" i="2"/>
  <c r="AD353" i="2"/>
  <c r="AD551" i="2"/>
  <c r="AD224" i="2"/>
  <c r="AD159" i="2"/>
  <c r="AD568" i="2"/>
  <c r="AD154" i="2"/>
  <c r="AD526" i="2"/>
  <c r="AD225" i="2"/>
  <c r="AD352" i="2"/>
  <c r="AD412" i="2"/>
  <c r="AD40" i="2"/>
  <c r="AD280" i="2"/>
  <c r="AD718" i="2"/>
  <c r="AD119" i="2"/>
  <c r="AD283" i="2"/>
  <c r="AD241" i="2"/>
  <c r="AD27" i="2"/>
  <c r="AD37" i="2"/>
  <c r="AD145" i="2"/>
  <c r="AD191" i="2"/>
  <c r="AD171" i="2"/>
  <c r="K33" i="3" s="1"/>
  <c r="AD150" i="2"/>
  <c r="AD99" i="2"/>
  <c r="AD75" i="2"/>
  <c r="AD10" i="2"/>
  <c r="AD142" i="2"/>
  <c r="AD83" i="2"/>
  <c r="AD689" i="2"/>
  <c r="AD587" i="2"/>
  <c r="AD18" i="2"/>
  <c r="AD356" i="2"/>
  <c r="AD277" i="2"/>
  <c r="AD698" i="2"/>
  <c r="AD319" i="2"/>
  <c r="AD413" i="2"/>
  <c r="AD56" i="2"/>
  <c r="AD213" i="2"/>
  <c r="AD6" i="2"/>
  <c r="K13" i="3" s="1"/>
  <c r="AD540" i="2"/>
  <c r="AD14" i="2"/>
  <c r="AD201" i="2"/>
  <c r="K16" i="3" s="1"/>
  <c r="AD569" i="2"/>
  <c r="AD665" i="2"/>
  <c r="AD53" i="2"/>
  <c r="AD186" i="2"/>
  <c r="AD663" i="2"/>
  <c r="AD611" i="2"/>
  <c r="AD262" i="2"/>
  <c r="AD410" i="2"/>
  <c r="AD2" i="2"/>
  <c r="AD618" i="2"/>
  <c r="AD52" i="2"/>
  <c r="AD252" i="2"/>
  <c r="AD285" i="2"/>
  <c r="AD334" i="2"/>
  <c r="AD559" i="2"/>
  <c r="AD55" i="2"/>
  <c r="AD608" i="2"/>
  <c r="AD72" i="2"/>
  <c r="AD617" i="2"/>
  <c r="K122" i="3" s="1"/>
  <c r="AD602" i="2"/>
  <c r="AD506" i="2"/>
  <c r="AD295" i="2"/>
  <c r="AD504" i="2"/>
  <c r="AD479" i="2"/>
  <c r="AD368" i="2"/>
  <c r="AD243" i="2"/>
  <c r="AD174" i="2"/>
  <c r="AD169" i="2"/>
  <c r="AD682" i="2"/>
  <c r="AD289" i="2"/>
  <c r="AD131" i="2"/>
  <c r="AD20" i="2"/>
  <c r="AD505" i="2"/>
  <c r="AD153" i="2"/>
  <c r="AD161" i="2"/>
  <c r="AD254" i="2"/>
  <c r="AD117" i="2"/>
  <c r="AD128" i="2"/>
  <c r="AD247" i="2"/>
  <c r="AD42" i="2"/>
  <c r="AD151" i="2"/>
  <c r="AD347" i="2"/>
  <c r="AD265" i="2"/>
  <c r="AD612" i="2"/>
  <c r="AD342" i="2"/>
  <c r="AD214" i="2"/>
  <c r="AD175" i="2"/>
  <c r="AD23" i="2"/>
  <c r="AD534" i="2"/>
  <c r="AD624" i="2"/>
  <c r="AD76" i="2"/>
  <c r="AD39" i="2"/>
  <c r="AD471" i="2"/>
  <c r="AD24" i="2"/>
  <c r="AD571" i="2"/>
  <c r="AD263" i="2"/>
  <c r="AD102" i="2"/>
  <c r="AD546" i="2"/>
  <c r="AD138" i="2"/>
  <c r="AD239" i="2"/>
  <c r="AD221" i="2"/>
  <c r="AD129" i="2"/>
  <c r="AD330" i="2"/>
  <c r="AD264" i="2"/>
  <c r="AD111" i="2"/>
  <c r="AD729" i="2"/>
  <c r="AD633" i="2"/>
  <c r="AD685" i="2"/>
  <c r="AD469" i="2"/>
  <c r="AD231" i="2"/>
  <c r="AD590" i="2"/>
  <c r="AD136" i="2"/>
  <c r="AD84" i="2"/>
  <c r="AD328" i="2"/>
  <c r="AD22" i="2"/>
  <c r="AD615" i="2"/>
  <c r="AD541" i="2"/>
  <c r="AD591" i="2"/>
  <c r="AD566" i="2"/>
  <c r="AD320" i="2"/>
  <c r="AD699" i="2"/>
  <c r="AD629" i="2"/>
  <c r="AD415" i="2"/>
  <c r="AD482" i="2"/>
  <c r="AD495" i="2"/>
  <c r="AD73" i="2"/>
  <c r="AD529" i="2"/>
  <c r="AD357" i="2"/>
  <c r="AD709" i="2"/>
  <c r="AD127" i="2"/>
  <c r="AD634" i="2"/>
  <c r="AD436" i="2"/>
  <c r="AD639" i="2"/>
  <c r="AD57" i="2"/>
  <c r="AD162" i="2"/>
  <c r="AD81" i="2"/>
  <c r="AD310" i="2"/>
  <c r="AD405" i="2"/>
  <c r="AD696" i="2"/>
  <c r="AD63" i="2"/>
  <c r="AD414" i="2"/>
  <c r="AD218" i="2"/>
  <c r="AD595" i="2"/>
  <c r="AD294" i="2"/>
  <c r="AD543" i="2"/>
  <c r="AD45" i="2"/>
  <c r="AD235" i="2"/>
  <c r="AD607" i="2"/>
  <c r="K100" i="3" s="1"/>
  <c r="AD430" i="2"/>
  <c r="AD273" i="2"/>
  <c r="AD472" i="2"/>
  <c r="AD713" i="2"/>
  <c r="AD8" i="2"/>
  <c r="K14" i="3" s="1"/>
  <c r="AD365" i="2"/>
  <c r="AD575" i="2"/>
  <c r="AD439" i="2"/>
  <c r="AD181" i="2"/>
  <c r="AD547" i="2"/>
  <c r="AD520" i="2"/>
  <c r="AD19" i="2"/>
  <c r="AD173" i="2"/>
  <c r="K72" i="3" s="1"/>
  <c r="AD679" i="2"/>
  <c r="AD139" i="2"/>
  <c r="AD715" i="2"/>
  <c r="K103" i="3" s="1"/>
  <c r="AD331" i="2"/>
  <c r="AD596" i="2"/>
  <c r="AD108" i="2"/>
  <c r="AD536" i="2"/>
  <c r="AD197" i="2"/>
  <c r="AD26" i="2"/>
  <c r="AD512" i="2"/>
  <c r="AD487" i="2"/>
  <c r="AD710" i="2"/>
  <c r="AD333" i="2"/>
  <c r="AD609" i="2"/>
  <c r="AD34" i="2"/>
  <c r="K36" i="3" s="1"/>
  <c r="AD701" i="2"/>
  <c r="AD195" i="2"/>
  <c r="AD198" i="2"/>
  <c r="AD180" i="2"/>
  <c r="AD324" i="2"/>
  <c r="AD194" i="2"/>
  <c r="AD32" i="2"/>
  <c r="AD59" i="2"/>
  <c r="AD427" i="2"/>
  <c r="AD312" i="2"/>
  <c r="AD80" i="2"/>
  <c r="AD486" i="2"/>
  <c r="AD513" i="2"/>
  <c r="AD424" i="2"/>
  <c r="AD465" i="2"/>
  <c r="AD435" i="2"/>
  <c r="AD389" i="2"/>
  <c r="AD625" i="2"/>
  <c r="AD177" i="2"/>
  <c r="K21" i="3" s="1"/>
  <c r="AD249" i="2"/>
  <c r="AD717" i="2"/>
  <c r="AD431" i="2"/>
  <c r="AD573" i="2"/>
  <c r="AD478" i="2"/>
  <c r="AD588" i="2"/>
  <c r="AD406" i="2"/>
  <c r="AD130" i="2"/>
  <c r="AD720" i="2"/>
  <c r="AD585" i="2"/>
  <c r="AD498" i="2"/>
  <c r="AD332" i="2"/>
  <c r="AD122" i="2"/>
  <c r="AD168" i="2"/>
  <c r="AD636" i="2"/>
  <c r="AD343" i="2"/>
  <c r="AD89" i="2"/>
  <c r="AD635" i="2"/>
  <c r="AD183" i="2"/>
  <c r="AD581" i="2"/>
  <c r="AD514" i="2"/>
  <c r="AD446" i="2"/>
  <c r="AD106" i="2"/>
  <c r="AD723" i="2"/>
  <c r="AD712" i="2"/>
  <c r="AD105" i="2"/>
  <c r="AD605" i="2"/>
  <c r="AD597" i="2"/>
  <c r="AD417" i="2"/>
  <c r="AD382" i="2"/>
  <c r="K114" i="3" s="1"/>
  <c r="AD530" i="2"/>
  <c r="AD90" i="2"/>
  <c r="AD422" i="2"/>
  <c r="AD437" i="2"/>
  <c r="AD640" i="2"/>
  <c r="AD304" i="2"/>
  <c r="AD313" i="2"/>
  <c r="AD645" i="2"/>
  <c r="AD93" i="2"/>
  <c r="AD647" i="2"/>
  <c r="AD30" i="2"/>
  <c r="AD115" i="2"/>
  <c r="AD672" i="2"/>
  <c r="AD207" i="2"/>
  <c r="AD41" i="2"/>
  <c r="AD447" i="2"/>
  <c r="AD290" i="2"/>
  <c r="AD570" i="2"/>
  <c r="K119" i="3" s="1"/>
  <c r="AD681" i="2"/>
  <c r="AD204" i="2"/>
  <c r="AD403" i="2"/>
  <c r="AD664" i="2"/>
  <c r="AD110" i="2"/>
  <c r="AD325" i="2"/>
  <c r="AD674" i="2"/>
  <c r="AD473" i="2"/>
  <c r="AD483" i="2"/>
  <c r="AD190" i="2"/>
  <c r="AD604" i="2"/>
  <c r="AD641" i="2"/>
  <c r="AD716" i="2"/>
  <c r="AD492" i="2"/>
  <c r="AD116" i="2"/>
  <c r="AD149" i="2"/>
  <c r="AD421" i="2"/>
  <c r="AD232" i="2"/>
  <c r="AD580" i="2"/>
  <c r="K121" i="3" s="1"/>
  <c r="AD344" i="2"/>
  <c r="AD627" i="2"/>
  <c r="AD227" i="2"/>
  <c r="AD390" i="2"/>
  <c r="AD97" i="2"/>
  <c r="AD562" i="2"/>
  <c r="AD385" i="2"/>
  <c r="AD296" i="2"/>
  <c r="AD364" i="2"/>
  <c r="AD704" i="2"/>
  <c r="AD240" i="2"/>
  <c r="AD523" i="2"/>
  <c r="AD648" i="2"/>
  <c r="AD370" i="2"/>
  <c r="AD556" i="2"/>
  <c r="AD544" i="2"/>
  <c r="AD144" i="2"/>
  <c r="AD552" i="2"/>
  <c r="AD438" i="2"/>
  <c r="AD708" i="2"/>
  <c r="AD337" i="2"/>
  <c r="AD69" i="2"/>
  <c r="AD379" i="2"/>
  <c r="AD65" i="2"/>
  <c r="AD630" i="2"/>
  <c r="AD125" i="2"/>
  <c r="AD728" i="2"/>
  <c r="AD468" i="2"/>
  <c r="AD203" i="2"/>
  <c r="AD671" i="2"/>
  <c r="AD134" i="2"/>
  <c r="AD697" i="2"/>
  <c r="AD730" i="2"/>
  <c r="AD274" i="2"/>
  <c r="AD668" i="2"/>
  <c r="AD64" i="2"/>
  <c r="AD481" i="2"/>
  <c r="AD222" i="2"/>
  <c r="AD610" i="2"/>
  <c r="AD165" i="2"/>
  <c r="AD29" i="2"/>
  <c r="AD355" i="2"/>
  <c r="AD309" i="2"/>
  <c r="AD658" i="2"/>
  <c r="AD303" i="2"/>
  <c r="AD339" i="2"/>
  <c r="AD205" i="2"/>
  <c r="AD317" i="2"/>
  <c r="AD496" i="2"/>
  <c r="AD675" i="2"/>
  <c r="AD358" i="2"/>
  <c r="AD726" i="2"/>
  <c r="AD442" i="2"/>
  <c r="AD434" i="2"/>
  <c r="AD584" i="2"/>
  <c r="AD236" i="2"/>
  <c r="AD680" i="2"/>
  <c r="AD515" i="2"/>
  <c r="AD631" i="2"/>
  <c r="AD732" i="2"/>
  <c r="AD250" i="2"/>
  <c r="AD703" i="2"/>
  <c r="AD163" i="2"/>
  <c r="AD220" i="2"/>
  <c r="AD567" i="2"/>
  <c r="AD598" i="2"/>
  <c r="AD269" i="2"/>
  <c r="K53" i="3" s="1"/>
  <c r="AD574" i="2"/>
  <c r="AD649" i="2"/>
  <c r="AD659" i="2"/>
  <c r="AD484" i="2"/>
  <c r="AD133" i="2"/>
  <c r="AD378" i="2"/>
  <c r="AD118" i="2"/>
  <c r="AD432" i="2"/>
  <c r="AD372" i="2"/>
  <c r="AD176" i="2"/>
  <c r="AD508" i="2"/>
  <c r="AD85" i="2"/>
  <c r="AD550" i="2"/>
  <c r="AD284" i="2"/>
  <c r="AD702" i="2"/>
  <c r="AD527" i="2"/>
  <c r="AD287" i="2"/>
  <c r="AD345" i="2"/>
  <c r="AD302" i="2"/>
  <c r="AD335" i="2"/>
  <c r="AD525" i="2"/>
  <c r="K116" i="3" s="1"/>
  <c r="AD433" i="2"/>
  <c r="AD564" i="2"/>
  <c r="AD470" i="2"/>
  <c r="AD518" i="2"/>
  <c r="AD429" i="2"/>
  <c r="AD219" i="2"/>
  <c r="AD259" i="2"/>
  <c r="AD622" i="2"/>
  <c r="AD722" i="2"/>
  <c r="AD261" i="2"/>
  <c r="AD308" i="2"/>
  <c r="AD216" i="2"/>
  <c r="AD374" i="2"/>
  <c r="AD329" i="2"/>
  <c r="AD724" i="2"/>
  <c r="AD693" i="2"/>
  <c r="AD670" i="2"/>
  <c r="K123" i="3" s="1"/>
  <c r="AD652" i="2"/>
  <c r="AD632" i="2"/>
  <c r="AD524" i="2"/>
  <c r="AD386" i="2"/>
  <c r="AD532" i="2"/>
  <c r="AD572" i="2"/>
  <c r="AD592" i="2"/>
  <c r="AD466" i="2"/>
  <c r="AD673" i="2"/>
  <c r="AD684" i="2"/>
  <c r="AD426" i="2"/>
  <c r="AD455" i="2"/>
  <c r="AD662" i="2"/>
  <c r="AD666" i="2"/>
  <c r="AD690" i="2"/>
  <c r="AD452" i="2"/>
  <c r="AD657" i="2"/>
  <c r="AD676" i="2"/>
  <c r="AD669" i="2"/>
  <c r="AD555" i="2"/>
  <c r="AD660" i="2"/>
  <c r="AD700" i="2"/>
  <c r="K101" i="3" s="1"/>
  <c r="AD725" i="2"/>
  <c r="AD711" i="2"/>
  <c r="AD619" i="2"/>
  <c r="AD688" i="2"/>
  <c r="AD727" i="2"/>
  <c r="AD714" i="2"/>
  <c r="AD719" i="2"/>
  <c r="AD731" i="2"/>
  <c r="AD677" i="2"/>
  <c r="AC642" i="2"/>
  <c r="AC593" i="2"/>
  <c r="AC603" i="2"/>
  <c r="AC88" i="2"/>
  <c r="AC391" i="2"/>
  <c r="AC419" i="2"/>
  <c r="AC416" i="2"/>
  <c r="AC528" i="2"/>
  <c r="AC373" i="2"/>
  <c r="AC538" i="2"/>
  <c r="AC338" i="2"/>
  <c r="AC453" i="2"/>
  <c r="AC164" i="2"/>
  <c r="AC683" i="2"/>
  <c r="AC156" i="2"/>
  <c r="AC493" i="2"/>
  <c r="AC638" i="2"/>
  <c r="AC47" i="2"/>
  <c r="AC392" i="2"/>
  <c r="AC511" i="2"/>
  <c r="AC464" i="2"/>
  <c r="AC444" i="2"/>
  <c r="AC60" i="2"/>
  <c r="AC376" i="2"/>
  <c r="AC582" i="2"/>
  <c r="AC223" i="2"/>
  <c r="AC253" i="2"/>
  <c r="J94" i="3" s="1"/>
  <c r="AC322" i="2"/>
  <c r="AC68" i="2"/>
  <c r="AC583" i="2"/>
  <c r="AC646" i="2"/>
  <c r="AC3" i="2"/>
  <c r="AC539" i="2"/>
  <c r="AC380" i="2"/>
  <c r="AC49" i="2"/>
  <c r="AC687" i="2"/>
  <c r="AC418" i="2"/>
  <c r="AC200" i="2"/>
  <c r="AC96" i="2"/>
  <c r="AC623" i="2"/>
  <c r="AC336" i="2"/>
  <c r="AC282" i="2"/>
  <c r="AC521" i="2"/>
  <c r="AC366" i="2"/>
  <c r="AC94" i="2"/>
  <c r="AC189" i="2"/>
  <c r="AC565" i="2"/>
  <c r="AC188" i="2"/>
  <c r="AC211" i="2"/>
  <c r="J58" i="3" s="1"/>
  <c r="AC458" i="2"/>
  <c r="AC346" i="2"/>
  <c r="AC82" i="2"/>
  <c r="AC143" i="2"/>
  <c r="J52" i="3" s="1"/>
  <c r="AC411" i="2"/>
  <c r="AC323" i="2"/>
  <c r="AC371" i="2"/>
  <c r="AC229" i="2"/>
  <c r="AC531" i="2"/>
  <c r="AC485" i="2"/>
  <c r="AC121" i="2"/>
  <c r="AC233" i="2"/>
  <c r="AC109" i="2"/>
  <c r="AC291" i="2"/>
  <c r="AC275" i="2"/>
  <c r="AC489" i="2"/>
  <c r="AC362" i="2"/>
  <c r="AC103" i="2"/>
  <c r="AC61" i="2"/>
  <c r="AC462" i="2"/>
  <c r="AC369" i="2"/>
  <c r="AC31" i="2"/>
  <c r="AC375" i="2"/>
  <c r="AC120" i="2"/>
  <c r="AC278" i="2"/>
  <c r="AC450" i="2"/>
  <c r="AC288" i="2"/>
  <c r="AC351" i="2"/>
  <c r="AC448" i="2"/>
  <c r="AC387" i="2"/>
  <c r="AC192" i="2"/>
  <c r="AC114" i="2"/>
  <c r="AC621" i="2"/>
  <c r="AC112" i="2"/>
  <c r="AC146" i="2"/>
  <c r="AC257" i="2"/>
  <c r="AC196" i="2"/>
  <c r="AC491" i="2"/>
  <c r="AC396" i="2"/>
  <c r="AC537" i="2"/>
  <c r="AC210" i="2"/>
  <c r="AC251" i="2"/>
  <c r="AC451" i="2"/>
  <c r="AC692" i="2"/>
  <c r="AC326" i="2"/>
  <c r="AC104" i="2"/>
  <c r="AC501" i="2"/>
  <c r="AC74" i="2"/>
  <c r="AC315" i="2"/>
  <c r="J96" i="3" s="1"/>
  <c r="AC383" i="2"/>
  <c r="AC67" i="2"/>
  <c r="AC91" i="2"/>
  <c r="AC16" i="2"/>
  <c r="AC606" i="2"/>
  <c r="AC318" i="2"/>
  <c r="AC157" i="2"/>
  <c r="AC17" i="2"/>
  <c r="AC140" i="2"/>
  <c r="AC301" i="2"/>
  <c r="AC51" i="2"/>
  <c r="AC407" i="2"/>
  <c r="AC297" i="2"/>
  <c r="AC208" i="2"/>
  <c r="AC78" i="2"/>
  <c r="AC245" i="2"/>
  <c r="AC271" i="2"/>
  <c r="AC36" i="2"/>
  <c r="AC428" i="2"/>
  <c r="AC706" i="2"/>
  <c r="AC545" i="2"/>
  <c r="J117" i="3" s="1"/>
  <c r="AC553" i="2"/>
  <c r="AC178" i="2"/>
  <c r="AC166" i="2"/>
  <c r="AC28" i="2"/>
  <c r="AC327" i="2"/>
  <c r="AC79" i="2"/>
  <c r="AC637" i="2"/>
  <c r="AC256" i="2"/>
  <c r="J59" i="3" s="1"/>
  <c r="AC44" i="2"/>
  <c r="AC408" i="2"/>
  <c r="AC13" i="2"/>
  <c r="AC212" i="2"/>
  <c r="AC237" i="2"/>
  <c r="AC137" i="2"/>
  <c r="AC654" i="2"/>
  <c r="AC397" i="2"/>
  <c r="AC694" i="2"/>
  <c r="J124" i="3" s="1"/>
  <c r="AC172" i="2"/>
  <c r="AC388" i="2"/>
  <c r="AC686" i="2"/>
  <c r="AC306" i="2"/>
  <c r="AC292" i="2"/>
  <c r="AC409" i="2"/>
  <c r="AC9" i="2"/>
  <c r="AC340" i="2"/>
  <c r="AC314" i="2"/>
  <c r="AC655" i="2"/>
  <c r="AC561" i="2"/>
  <c r="AC266" i="2"/>
  <c r="AC12" i="2"/>
  <c r="AC721" i="2"/>
  <c r="AC281" i="2"/>
  <c r="AC341" i="2"/>
  <c r="AC234" i="2"/>
  <c r="AC474" i="2"/>
  <c r="AC199" i="2"/>
  <c r="AC152" i="2"/>
  <c r="AC179" i="2"/>
  <c r="AC123" i="2"/>
  <c r="AC393" i="2"/>
  <c r="AC230" i="2"/>
  <c r="AC217" i="2"/>
  <c r="AC490" i="2"/>
  <c r="AC316" i="2"/>
  <c r="AC509" i="2"/>
  <c r="AC500" i="2"/>
  <c r="AC628" i="2"/>
  <c r="AC563" i="2"/>
  <c r="AC535" i="2"/>
  <c r="AC467" i="2"/>
  <c r="AC576" i="2"/>
  <c r="J120" i="3" s="1"/>
  <c r="AC522" i="2"/>
  <c r="AC577" i="2"/>
  <c r="AC653" i="2"/>
  <c r="AC650" i="2"/>
  <c r="AC350" i="2"/>
  <c r="AC267" i="2"/>
  <c r="AC599" i="2"/>
  <c r="AC35" i="2"/>
  <c r="AC656" i="2"/>
  <c r="AC477" i="2"/>
  <c r="AC206" i="2"/>
  <c r="AC298" i="2"/>
  <c r="AC480" i="2"/>
  <c r="AC38" i="2"/>
  <c r="AC170" i="2"/>
  <c r="AC307" i="2"/>
  <c r="AC202" i="2"/>
  <c r="AC616" i="2"/>
  <c r="AC600" i="2"/>
  <c r="AC305" i="2"/>
  <c r="AC158" i="2"/>
  <c r="AC5" i="2"/>
  <c r="AC502" i="2"/>
  <c r="AC126" i="2"/>
  <c r="AC98" i="2"/>
  <c r="AC124" i="2"/>
  <c r="AC510" i="2"/>
  <c r="AC244" i="2"/>
  <c r="AC644" i="2"/>
  <c r="AC279" i="2"/>
  <c r="J91" i="3" s="1"/>
  <c r="AC58" i="2"/>
  <c r="AC643" i="2"/>
  <c r="AC626" i="2"/>
  <c r="AC554" i="2"/>
  <c r="AC25" i="2"/>
  <c r="AC286" i="2"/>
  <c r="AC661" i="2"/>
  <c r="AC46" i="2"/>
  <c r="AC499" i="2"/>
  <c r="AC155" i="2"/>
  <c r="AC43" i="2"/>
  <c r="AC423" i="2"/>
  <c r="J92" i="3" s="1"/>
  <c r="AC476" i="2"/>
  <c r="AC147" i="2"/>
  <c r="AC461" i="2"/>
  <c r="AC613" i="2"/>
  <c r="AC100" i="2"/>
  <c r="AC488" i="2"/>
  <c r="AC558" i="2"/>
  <c r="AC77" i="2"/>
  <c r="AC445" i="2"/>
  <c r="AC494" i="2"/>
  <c r="J99" i="3" s="1"/>
  <c r="AC443" i="2"/>
  <c r="AC228" i="2"/>
  <c r="AC132" i="2"/>
  <c r="AC258" i="2"/>
  <c r="AC167" i="2"/>
  <c r="AC594" i="2"/>
  <c r="AC86" i="2"/>
  <c r="AC15" i="2"/>
  <c r="AC440" i="2"/>
  <c r="AC456" i="2"/>
  <c r="AC695" i="2"/>
  <c r="AC384" i="2"/>
  <c r="AC215" i="2"/>
  <c r="AC48" i="2"/>
  <c r="AC586" i="2"/>
  <c r="AC519" i="2"/>
  <c r="AC507" i="2"/>
  <c r="AC497" i="2"/>
  <c r="AC33" i="2"/>
  <c r="AC66" i="2"/>
  <c r="AC354" i="2"/>
  <c r="AC425" i="2"/>
  <c r="AC651" i="2"/>
  <c r="AC705" i="2"/>
  <c r="AC399" i="2"/>
  <c r="AC367" i="2"/>
  <c r="AC400" i="2"/>
  <c r="AC272" i="2"/>
  <c r="AC321" i="2"/>
  <c r="J97" i="3" s="1"/>
  <c r="AC11" i="2"/>
  <c r="AC101" i="2"/>
  <c r="AC707" i="2"/>
  <c r="AC401" i="2"/>
  <c r="AC70" i="2"/>
  <c r="AC71" i="2"/>
  <c r="AC394" i="2"/>
  <c r="AC349" i="2"/>
  <c r="AC398" i="2"/>
  <c r="AC454" i="2"/>
  <c r="AC557" i="2"/>
  <c r="AC276" i="2"/>
  <c r="AC226" i="2"/>
  <c r="AC160" i="2"/>
  <c r="AC503" i="2"/>
  <c r="AC614" i="2"/>
  <c r="AC311" i="2"/>
  <c r="AC381" i="2"/>
  <c r="AC420" i="2"/>
  <c r="AC620" i="2"/>
  <c r="AC601" i="2"/>
  <c r="AC21" i="2"/>
  <c r="AC402" i="2"/>
  <c r="AC691" i="2"/>
  <c r="AC377" i="2"/>
  <c r="AC457" i="2"/>
  <c r="AC517" i="2"/>
  <c r="AC363" i="2"/>
  <c r="AC193" i="2"/>
  <c r="AC293" i="2"/>
  <c r="AC361" i="2"/>
  <c r="AC459" i="2"/>
  <c r="AC4" i="2"/>
  <c r="AC578" i="2"/>
  <c r="AC441" i="2"/>
  <c r="AC260" i="2"/>
  <c r="AC92" i="2"/>
  <c r="AC209" i="2"/>
  <c r="AC50" i="2"/>
  <c r="AC87" i="2"/>
  <c r="AC270" i="2"/>
  <c r="AC135" i="2"/>
  <c r="AC542" i="2"/>
  <c r="AC460" i="2"/>
  <c r="AC248" i="2"/>
  <c r="AC113" i="2"/>
  <c r="J15" i="3" s="1"/>
  <c r="AC533" i="2"/>
  <c r="AC579" i="2"/>
  <c r="AC95" i="2"/>
  <c r="AC516" i="2"/>
  <c r="AC678" i="2"/>
  <c r="AC54" i="2"/>
  <c r="AC463" i="2"/>
  <c r="AC185" i="2"/>
  <c r="AC246" i="2"/>
  <c r="J17" i="3" s="1"/>
  <c r="AC395" i="2"/>
  <c r="AC560" i="2"/>
  <c r="AC62" i="2"/>
  <c r="AC404" i="2"/>
  <c r="AC141" i="2"/>
  <c r="AC187" i="2"/>
  <c r="AC549" i="2"/>
  <c r="AC238" i="2"/>
  <c r="AC348" i="2"/>
  <c r="AC300" i="2"/>
  <c r="AC184" i="2"/>
  <c r="AC268" i="2"/>
  <c r="AC299" i="2"/>
  <c r="AC475" i="2"/>
  <c r="AC7" i="2"/>
  <c r="AC182" i="2"/>
  <c r="AC107" i="2"/>
  <c r="AC667" i="2"/>
  <c r="AC589" i="2"/>
  <c r="AC548" i="2"/>
  <c r="AC449" i="2"/>
  <c r="AC148" i="2"/>
  <c r="AC255" i="2"/>
  <c r="AC360" i="2"/>
  <c r="AC359" i="2"/>
  <c r="AC242" i="2"/>
  <c r="AC353" i="2"/>
  <c r="AC551" i="2"/>
  <c r="AC224" i="2"/>
  <c r="AC159" i="2"/>
  <c r="AC568" i="2"/>
  <c r="AC154" i="2"/>
  <c r="AC526" i="2"/>
  <c r="AC225" i="2"/>
  <c r="AC352" i="2"/>
  <c r="AC412" i="2"/>
  <c r="AC40" i="2"/>
  <c r="AC280" i="2"/>
  <c r="AC718" i="2"/>
  <c r="AC119" i="2"/>
  <c r="AC283" i="2"/>
  <c r="AC241" i="2"/>
  <c r="AC27" i="2"/>
  <c r="AC37" i="2"/>
  <c r="AC145" i="2"/>
  <c r="AC191" i="2"/>
  <c r="AC171" i="2"/>
  <c r="AC150" i="2"/>
  <c r="AC99" i="2"/>
  <c r="AC75" i="2"/>
  <c r="AC10" i="2"/>
  <c r="AC142" i="2"/>
  <c r="AC83" i="2"/>
  <c r="AC689" i="2"/>
  <c r="AC587" i="2"/>
  <c r="AC18" i="2"/>
  <c r="AC356" i="2"/>
  <c r="AC277" i="2"/>
  <c r="AC698" i="2"/>
  <c r="AC319" i="2"/>
  <c r="AC413" i="2"/>
  <c r="J90" i="3" s="1"/>
  <c r="AC56" i="2"/>
  <c r="AC213" i="2"/>
  <c r="AC6" i="2"/>
  <c r="J13" i="3" s="1"/>
  <c r="AC540" i="2"/>
  <c r="AC14" i="2"/>
  <c r="AC201" i="2"/>
  <c r="J16" i="3" s="1"/>
  <c r="AC569" i="2"/>
  <c r="AC665" i="2"/>
  <c r="AC53" i="2"/>
  <c r="AC186" i="2"/>
  <c r="AC663" i="2"/>
  <c r="AC611" i="2"/>
  <c r="AC262" i="2"/>
  <c r="AC410" i="2"/>
  <c r="AC2" i="2"/>
  <c r="AC618" i="2"/>
  <c r="AC52" i="2"/>
  <c r="AC252" i="2"/>
  <c r="AC285" i="2"/>
  <c r="AC334" i="2"/>
  <c r="AC559" i="2"/>
  <c r="AC55" i="2"/>
  <c r="AC608" i="2"/>
  <c r="AC72" i="2"/>
  <c r="AC617" i="2"/>
  <c r="J122" i="3" s="1"/>
  <c r="AC602" i="2"/>
  <c r="AC506" i="2"/>
  <c r="AC295" i="2"/>
  <c r="AC504" i="2"/>
  <c r="AC479" i="2"/>
  <c r="AC368" i="2"/>
  <c r="AC243" i="2"/>
  <c r="AC174" i="2"/>
  <c r="AC169" i="2"/>
  <c r="AC682" i="2"/>
  <c r="AC289" i="2"/>
  <c r="J19" i="3" s="1"/>
  <c r="AC131" i="2"/>
  <c r="AC20" i="2"/>
  <c r="AC505" i="2"/>
  <c r="AC153" i="2"/>
  <c r="AC161" i="2"/>
  <c r="AC254" i="2"/>
  <c r="AC117" i="2"/>
  <c r="AC128" i="2"/>
  <c r="AC247" i="2"/>
  <c r="AC42" i="2"/>
  <c r="AC151" i="2"/>
  <c r="AC347" i="2"/>
  <c r="AC265" i="2"/>
  <c r="AC612" i="2"/>
  <c r="AC342" i="2"/>
  <c r="AC214" i="2"/>
  <c r="AC175" i="2"/>
  <c r="AC23" i="2"/>
  <c r="AC534" i="2"/>
  <c r="AC624" i="2"/>
  <c r="AC76" i="2"/>
  <c r="AC39" i="2"/>
  <c r="AC471" i="2"/>
  <c r="AC24" i="2"/>
  <c r="AC571" i="2"/>
  <c r="AC263" i="2"/>
  <c r="AC102" i="2"/>
  <c r="AC546" i="2"/>
  <c r="AC138" i="2"/>
  <c r="AC239" i="2"/>
  <c r="AC221" i="2"/>
  <c r="AC129" i="2"/>
  <c r="AC330" i="2"/>
  <c r="AC264" i="2"/>
  <c r="AC111" i="2"/>
  <c r="AC729" i="2"/>
  <c r="AC633" i="2"/>
  <c r="AC685" i="2"/>
  <c r="AC469" i="2"/>
  <c r="AC231" i="2"/>
  <c r="AC590" i="2"/>
  <c r="AC136" i="2"/>
  <c r="AC84" i="2"/>
  <c r="AC328" i="2"/>
  <c r="AC22" i="2"/>
  <c r="AC615" i="2"/>
  <c r="AC541" i="2"/>
  <c r="AC591" i="2"/>
  <c r="AC566" i="2"/>
  <c r="AC320" i="2"/>
  <c r="AC699" i="2"/>
  <c r="AC629" i="2"/>
  <c r="AC415" i="2"/>
  <c r="AC482" i="2"/>
  <c r="AC495" i="2"/>
  <c r="AC73" i="2"/>
  <c r="AC529" i="2"/>
  <c r="AC357" i="2"/>
  <c r="AC709" i="2"/>
  <c r="AC127" i="2"/>
  <c r="AC634" i="2"/>
  <c r="AC436" i="2"/>
  <c r="AC639" i="2"/>
  <c r="AC57" i="2"/>
  <c r="AC162" i="2"/>
  <c r="AC81" i="2"/>
  <c r="AC310" i="2"/>
  <c r="AC405" i="2"/>
  <c r="AC696" i="2"/>
  <c r="AC63" i="2"/>
  <c r="AC414" i="2"/>
  <c r="AC218" i="2"/>
  <c r="AC595" i="2"/>
  <c r="AC294" i="2"/>
  <c r="AC543" i="2"/>
  <c r="AC45" i="2"/>
  <c r="AC235" i="2"/>
  <c r="AC607" i="2"/>
  <c r="J100" i="3" s="1"/>
  <c r="AC430" i="2"/>
  <c r="AC273" i="2"/>
  <c r="AC472" i="2"/>
  <c r="AC713" i="2"/>
  <c r="AC8" i="2"/>
  <c r="J14" i="3" s="1"/>
  <c r="AC365" i="2"/>
  <c r="AC575" i="2"/>
  <c r="AC439" i="2"/>
  <c r="AC181" i="2"/>
  <c r="AC547" i="2"/>
  <c r="AC520" i="2"/>
  <c r="AC19" i="2"/>
  <c r="AC173" i="2"/>
  <c r="AC679" i="2"/>
  <c r="AC139" i="2"/>
  <c r="AC715" i="2"/>
  <c r="AC331" i="2"/>
  <c r="AC596" i="2"/>
  <c r="AC108" i="2"/>
  <c r="AC536" i="2"/>
  <c r="AC197" i="2"/>
  <c r="AC26" i="2"/>
  <c r="AC512" i="2"/>
  <c r="AC487" i="2"/>
  <c r="AC710" i="2"/>
  <c r="AC333" i="2"/>
  <c r="AC609" i="2"/>
  <c r="AC34" i="2"/>
  <c r="AC701" i="2"/>
  <c r="AC195" i="2"/>
  <c r="AC198" i="2"/>
  <c r="AC180" i="2"/>
  <c r="AC324" i="2"/>
  <c r="AC194" i="2"/>
  <c r="AC32" i="2"/>
  <c r="AC59" i="2"/>
  <c r="AC427" i="2"/>
  <c r="AC312" i="2"/>
  <c r="AC80" i="2"/>
  <c r="AC486" i="2"/>
  <c r="AC513" i="2"/>
  <c r="AC424" i="2"/>
  <c r="AC465" i="2"/>
  <c r="AC435" i="2"/>
  <c r="AC389" i="2"/>
  <c r="AC625" i="2"/>
  <c r="AC177" i="2"/>
  <c r="J21" i="3" s="1"/>
  <c r="AC249" i="2"/>
  <c r="AC717" i="2"/>
  <c r="AC431" i="2"/>
  <c r="AC573" i="2"/>
  <c r="AC478" i="2"/>
  <c r="AC588" i="2"/>
  <c r="AC406" i="2"/>
  <c r="AC130" i="2"/>
  <c r="AC720" i="2"/>
  <c r="AC585" i="2"/>
  <c r="AC498" i="2"/>
  <c r="AC332" i="2"/>
  <c r="AC122" i="2"/>
  <c r="AC168" i="2"/>
  <c r="AC636" i="2"/>
  <c r="AC343" i="2"/>
  <c r="AC89" i="2"/>
  <c r="AC635" i="2"/>
  <c r="AC183" i="2"/>
  <c r="AC581" i="2"/>
  <c r="AC514" i="2"/>
  <c r="AC446" i="2"/>
  <c r="AC106" i="2"/>
  <c r="AC723" i="2"/>
  <c r="AC712" i="2"/>
  <c r="AC105" i="2"/>
  <c r="AC605" i="2"/>
  <c r="AC597" i="2"/>
  <c r="AC417" i="2"/>
  <c r="AC382" i="2"/>
  <c r="J114" i="3" s="1"/>
  <c r="AC530" i="2"/>
  <c r="AC90" i="2"/>
  <c r="AC422" i="2"/>
  <c r="AC437" i="2"/>
  <c r="AC640" i="2"/>
  <c r="AC304" i="2"/>
  <c r="AC313" i="2"/>
  <c r="AC645" i="2"/>
  <c r="AC93" i="2"/>
  <c r="AC647" i="2"/>
  <c r="AC30" i="2"/>
  <c r="AC115" i="2"/>
  <c r="AC672" i="2"/>
  <c r="AC207" i="2"/>
  <c r="AC41" i="2"/>
  <c r="AC447" i="2"/>
  <c r="AC290" i="2"/>
  <c r="AC570" i="2"/>
  <c r="J119" i="3" s="1"/>
  <c r="AC681" i="2"/>
  <c r="AC204" i="2"/>
  <c r="AC403" i="2"/>
  <c r="AC664" i="2"/>
  <c r="AC110" i="2"/>
  <c r="AC325" i="2"/>
  <c r="AC674" i="2"/>
  <c r="AC473" i="2"/>
  <c r="AC483" i="2"/>
  <c r="AC190" i="2"/>
  <c r="AC604" i="2"/>
  <c r="AC641" i="2"/>
  <c r="AC716" i="2"/>
  <c r="AC492" i="2"/>
  <c r="AC116" i="2"/>
  <c r="AC149" i="2"/>
  <c r="AC421" i="2"/>
  <c r="AC232" i="2"/>
  <c r="AC580" i="2"/>
  <c r="J121" i="3" s="1"/>
  <c r="AC344" i="2"/>
  <c r="AC627" i="2"/>
  <c r="AC227" i="2"/>
  <c r="AC390" i="2"/>
  <c r="AC97" i="2"/>
  <c r="AC562" i="2"/>
  <c r="AC385" i="2"/>
  <c r="AC296" i="2"/>
  <c r="AC364" i="2"/>
  <c r="AC704" i="2"/>
  <c r="AC240" i="2"/>
  <c r="AC523" i="2"/>
  <c r="AC648" i="2"/>
  <c r="AC370" i="2"/>
  <c r="AC556" i="2"/>
  <c r="AC544" i="2"/>
  <c r="AC144" i="2"/>
  <c r="AC552" i="2"/>
  <c r="AC438" i="2"/>
  <c r="AC708" i="2"/>
  <c r="AC337" i="2"/>
  <c r="AC69" i="2"/>
  <c r="AC379" i="2"/>
  <c r="AC65" i="2"/>
  <c r="J89" i="3" s="1"/>
  <c r="AC630" i="2"/>
  <c r="AC125" i="2"/>
  <c r="AC728" i="2"/>
  <c r="AC468" i="2"/>
  <c r="AC203" i="2"/>
  <c r="AC671" i="2"/>
  <c r="AC134" i="2"/>
  <c r="AC697" i="2"/>
  <c r="AC730" i="2"/>
  <c r="AC274" i="2"/>
  <c r="AC668" i="2"/>
  <c r="AC64" i="2"/>
  <c r="AC481" i="2"/>
  <c r="AC222" i="2"/>
  <c r="AC610" i="2"/>
  <c r="AC165" i="2"/>
  <c r="AC29" i="2"/>
  <c r="AC355" i="2"/>
  <c r="AC309" i="2"/>
  <c r="AC658" i="2"/>
  <c r="AC303" i="2"/>
  <c r="AC339" i="2"/>
  <c r="AC205" i="2"/>
  <c r="J43" i="3" s="1"/>
  <c r="AC317" i="2"/>
  <c r="AC496" i="2"/>
  <c r="AC675" i="2"/>
  <c r="AC358" i="2"/>
  <c r="J104" i="3" s="1"/>
  <c r="AC726" i="2"/>
  <c r="AC442" i="2"/>
  <c r="AC434" i="2"/>
  <c r="AC584" i="2"/>
  <c r="AC236" i="2"/>
  <c r="AC680" i="2"/>
  <c r="AC515" i="2"/>
  <c r="AC631" i="2"/>
  <c r="AC732" i="2"/>
  <c r="AC250" i="2"/>
  <c r="AC703" i="2"/>
  <c r="AC163" i="2"/>
  <c r="AC220" i="2"/>
  <c r="AC567" i="2"/>
  <c r="AC598" i="2"/>
  <c r="AC269" i="2"/>
  <c r="J53" i="3" s="1"/>
  <c r="AC574" i="2"/>
  <c r="AC649" i="2"/>
  <c r="AC659" i="2"/>
  <c r="AC484" i="2"/>
  <c r="AC133" i="2"/>
  <c r="AC378" i="2"/>
  <c r="AC118" i="2"/>
  <c r="AC432" i="2"/>
  <c r="AC372" i="2"/>
  <c r="AC176" i="2"/>
  <c r="AC508" i="2"/>
  <c r="AC85" i="2"/>
  <c r="AC550" i="2"/>
  <c r="AC284" i="2"/>
  <c r="AC702" i="2"/>
  <c r="AC527" i="2"/>
  <c r="AC287" i="2"/>
  <c r="J79" i="3" s="1"/>
  <c r="AC345" i="2"/>
  <c r="AC302" i="2"/>
  <c r="AC335" i="2"/>
  <c r="AC525" i="2"/>
  <c r="J116" i="3" s="1"/>
  <c r="AC433" i="2"/>
  <c r="AC564" i="2"/>
  <c r="AC470" i="2"/>
  <c r="AC518" i="2"/>
  <c r="AC429" i="2"/>
  <c r="AC219" i="2"/>
  <c r="AC259" i="2"/>
  <c r="AC622" i="2"/>
  <c r="AC722" i="2"/>
  <c r="AC261" i="2"/>
  <c r="AC308" i="2"/>
  <c r="AC216" i="2"/>
  <c r="AC374" i="2"/>
  <c r="AC329" i="2"/>
  <c r="AC724" i="2"/>
  <c r="AC693" i="2"/>
  <c r="AC670" i="2"/>
  <c r="J123" i="3" s="1"/>
  <c r="AC652" i="2"/>
  <c r="AC632" i="2"/>
  <c r="AC524" i="2"/>
  <c r="AC386" i="2"/>
  <c r="AC532" i="2"/>
  <c r="AC572" i="2"/>
  <c r="AC592" i="2"/>
  <c r="AC466" i="2"/>
  <c r="AC673" i="2"/>
  <c r="AC684" i="2"/>
  <c r="AC426" i="2"/>
  <c r="AC455" i="2"/>
  <c r="AC662" i="2"/>
  <c r="AC666" i="2"/>
  <c r="AC690" i="2"/>
  <c r="AC452" i="2"/>
  <c r="AC657" i="2"/>
  <c r="AC676" i="2"/>
  <c r="AC669" i="2"/>
  <c r="AC555" i="2"/>
  <c r="AC660" i="2"/>
  <c r="AC700" i="2"/>
  <c r="J101" i="3" s="1"/>
  <c r="AC725" i="2"/>
  <c r="AC711" i="2"/>
  <c r="AC619" i="2"/>
  <c r="AC688" i="2"/>
  <c r="AC727" i="2"/>
  <c r="AC714" i="2"/>
  <c r="AC719" i="2"/>
  <c r="AC731" i="2"/>
  <c r="AC677" i="2"/>
  <c r="U642" i="2"/>
  <c r="U593" i="2"/>
  <c r="U603" i="2"/>
  <c r="U88" i="2"/>
  <c r="U391" i="2"/>
  <c r="U419" i="2"/>
  <c r="U416" i="2"/>
  <c r="U528" i="2"/>
  <c r="U373" i="2"/>
  <c r="U538" i="2"/>
  <c r="U338" i="2"/>
  <c r="U453" i="2"/>
  <c r="U164" i="2"/>
  <c r="U683" i="2"/>
  <c r="U156" i="2"/>
  <c r="U493" i="2"/>
  <c r="U638" i="2"/>
  <c r="U47" i="2"/>
  <c r="U392" i="2"/>
  <c r="U511" i="2"/>
  <c r="U464" i="2"/>
  <c r="U444" i="2"/>
  <c r="U60" i="2"/>
  <c r="U376" i="2"/>
  <c r="U582" i="2"/>
  <c r="U223" i="2"/>
  <c r="U253" i="2"/>
  <c r="T94" i="3" s="1"/>
  <c r="U322" i="2"/>
  <c r="U68" i="2"/>
  <c r="U583" i="2"/>
  <c r="U646" i="2"/>
  <c r="U3" i="2"/>
  <c r="T2" i="3" s="1"/>
  <c r="U539" i="2"/>
  <c r="U380" i="2"/>
  <c r="U49" i="2"/>
  <c r="U687" i="2"/>
  <c r="U418" i="2"/>
  <c r="U200" i="2"/>
  <c r="U96" i="2"/>
  <c r="U623" i="2"/>
  <c r="U336" i="2"/>
  <c r="U282" i="2"/>
  <c r="U521" i="2"/>
  <c r="U366" i="2"/>
  <c r="U94" i="2"/>
  <c r="U189" i="2"/>
  <c r="U565" i="2"/>
  <c r="U188" i="2"/>
  <c r="U211" i="2"/>
  <c r="T58" i="3" s="1"/>
  <c r="U458" i="2"/>
  <c r="U346" i="2"/>
  <c r="U82" i="2"/>
  <c r="U143" i="2"/>
  <c r="T52" i="3" s="1"/>
  <c r="U411" i="2"/>
  <c r="U323" i="2"/>
  <c r="U371" i="2"/>
  <c r="U229" i="2"/>
  <c r="U531" i="2"/>
  <c r="U485" i="2"/>
  <c r="U121" i="2"/>
  <c r="U233" i="2"/>
  <c r="U109" i="2"/>
  <c r="U291" i="2"/>
  <c r="U275" i="2"/>
  <c r="U489" i="2"/>
  <c r="U362" i="2"/>
  <c r="U103" i="2"/>
  <c r="U61" i="2"/>
  <c r="U462" i="2"/>
  <c r="U369" i="2"/>
  <c r="U31" i="2"/>
  <c r="U375" i="2"/>
  <c r="U120" i="2"/>
  <c r="U278" i="2"/>
  <c r="U450" i="2"/>
  <c r="U288" i="2"/>
  <c r="U351" i="2"/>
  <c r="U448" i="2"/>
  <c r="U387" i="2"/>
  <c r="U192" i="2"/>
  <c r="U114" i="2"/>
  <c r="U621" i="2"/>
  <c r="U112" i="2"/>
  <c r="U146" i="2"/>
  <c r="U257" i="2"/>
  <c r="U196" i="2"/>
  <c r="U491" i="2"/>
  <c r="U396" i="2"/>
  <c r="U537" i="2"/>
  <c r="U210" i="2"/>
  <c r="U251" i="2"/>
  <c r="U451" i="2"/>
  <c r="U692" i="2"/>
  <c r="U326" i="2"/>
  <c r="U104" i="2"/>
  <c r="U501" i="2"/>
  <c r="U74" i="2"/>
  <c r="U315" i="2"/>
  <c r="T96" i="3" s="1"/>
  <c r="U383" i="2"/>
  <c r="U67" i="2"/>
  <c r="U91" i="2"/>
  <c r="U16" i="2"/>
  <c r="U606" i="2"/>
  <c r="U318" i="2"/>
  <c r="U157" i="2"/>
  <c r="U17" i="2"/>
  <c r="U140" i="2"/>
  <c r="U301" i="2"/>
  <c r="U51" i="2"/>
  <c r="U407" i="2"/>
  <c r="U297" i="2"/>
  <c r="U208" i="2"/>
  <c r="U78" i="2"/>
  <c r="U245" i="2"/>
  <c r="U271" i="2"/>
  <c r="U36" i="2"/>
  <c r="U428" i="2"/>
  <c r="U706" i="2"/>
  <c r="U545" i="2"/>
  <c r="T117" i="3" s="1"/>
  <c r="U553" i="2"/>
  <c r="U178" i="2"/>
  <c r="U166" i="2"/>
  <c r="U28" i="2"/>
  <c r="U327" i="2"/>
  <c r="U79" i="2"/>
  <c r="U637" i="2"/>
  <c r="U256" i="2"/>
  <c r="T59" i="3" s="1"/>
  <c r="U44" i="2"/>
  <c r="U408" i="2"/>
  <c r="U13" i="2"/>
  <c r="U212" i="2"/>
  <c r="U237" i="2"/>
  <c r="U137" i="2"/>
  <c r="U654" i="2"/>
  <c r="U397" i="2"/>
  <c r="U694" i="2"/>
  <c r="T124" i="3" s="1"/>
  <c r="U172" i="2"/>
  <c r="U388" i="2"/>
  <c r="U686" i="2"/>
  <c r="U306" i="2"/>
  <c r="U292" i="2"/>
  <c r="U409" i="2"/>
  <c r="U9" i="2"/>
  <c r="U340" i="2"/>
  <c r="U314" i="2"/>
  <c r="U655" i="2"/>
  <c r="U561" i="2"/>
  <c r="U266" i="2"/>
  <c r="U12" i="2"/>
  <c r="U721" i="2"/>
  <c r="U281" i="2"/>
  <c r="U341" i="2"/>
  <c r="U234" i="2"/>
  <c r="U474" i="2"/>
  <c r="U199" i="2"/>
  <c r="U152" i="2"/>
  <c r="U179" i="2"/>
  <c r="U123" i="2"/>
  <c r="U393" i="2"/>
  <c r="U230" i="2"/>
  <c r="U217" i="2"/>
  <c r="U490" i="2"/>
  <c r="U316" i="2"/>
  <c r="U509" i="2"/>
  <c r="U500" i="2"/>
  <c r="U628" i="2"/>
  <c r="U563" i="2"/>
  <c r="U535" i="2"/>
  <c r="U467" i="2"/>
  <c r="U576" i="2"/>
  <c r="T120" i="3" s="1"/>
  <c r="U522" i="2"/>
  <c r="U577" i="2"/>
  <c r="U653" i="2"/>
  <c r="U650" i="2"/>
  <c r="U350" i="2"/>
  <c r="U267" i="2"/>
  <c r="U599" i="2"/>
  <c r="U35" i="2"/>
  <c r="U656" i="2"/>
  <c r="U477" i="2"/>
  <c r="U206" i="2"/>
  <c r="U298" i="2"/>
  <c r="U480" i="2"/>
  <c r="U38" i="2"/>
  <c r="U170" i="2"/>
  <c r="U307" i="2"/>
  <c r="U202" i="2"/>
  <c r="U616" i="2"/>
  <c r="U600" i="2"/>
  <c r="U305" i="2"/>
  <c r="U158" i="2"/>
  <c r="U5" i="2"/>
  <c r="U502" i="2"/>
  <c r="U126" i="2"/>
  <c r="U98" i="2"/>
  <c r="U124" i="2"/>
  <c r="U510" i="2"/>
  <c r="U244" i="2"/>
  <c r="U644" i="2"/>
  <c r="U279" i="2"/>
  <c r="T91" i="3" s="1"/>
  <c r="U58" i="2"/>
  <c r="U643" i="2"/>
  <c r="U626" i="2"/>
  <c r="U554" i="2"/>
  <c r="U25" i="2"/>
  <c r="U286" i="2"/>
  <c r="U661" i="2"/>
  <c r="U46" i="2"/>
  <c r="U499" i="2"/>
  <c r="U155" i="2"/>
  <c r="U43" i="2"/>
  <c r="U423" i="2"/>
  <c r="T92" i="3" s="1"/>
  <c r="U476" i="2"/>
  <c r="U147" i="2"/>
  <c r="U461" i="2"/>
  <c r="U613" i="2"/>
  <c r="U100" i="2"/>
  <c r="U488" i="2"/>
  <c r="U558" i="2"/>
  <c r="U77" i="2"/>
  <c r="U445" i="2"/>
  <c r="U494" i="2"/>
  <c r="T99" i="3" s="1"/>
  <c r="U443" i="2"/>
  <c r="U228" i="2"/>
  <c r="U132" i="2"/>
  <c r="U258" i="2"/>
  <c r="U167" i="2"/>
  <c r="U594" i="2"/>
  <c r="U86" i="2"/>
  <c r="U15" i="2"/>
  <c r="U440" i="2"/>
  <c r="U456" i="2"/>
  <c r="U695" i="2"/>
  <c r="U384" i="2"/>
  <c r="U215" i="2"/>
  <c r="U48" i="2"/>
  <c r="U586" i="2"/>
  <c r="U519" i="2"/>
  <c r="U507" i="2"/>
  <c r="U497" i="2"/>
  <c r="U33" i="2"/>
  <c r="U66" i="2"/>
  <c r="U354" i="2"/>
  <c r="U425" i="2"/>
  <c r="U651" i="2"/>
  <c r="U705" i="2"/>
  <c r="U399" i="2"/>
  <c r="U367" i="2"/>
  <c r="U400" i="2"/>
  <c r="U272" i="2"/>
  <c r="U321" i="2"/>
  <c r="T97" i="3" s="1"/>
  <c r="U11" i="2"/>
  <c r="U101" i="2"/>
  <c r="U707" i="2"/>
  <c r="U401" i="2"/>
  <c r="U70" i="2"/>
  <c r="U71" i="2"/>
  <c r="U394" i="2"/>
  <c r="U349" i="2"/>
  <c r="U398" i="2"/>
  <c r="U454" i="2"/>
  <c r="U557" i="2"/>
  <c r="U276" i="2"/>
  <c r="U226" i="2"/>
  <c r="U160" i="2"/>
  <c r="U503" i="2"/>
  <c r="U614" i="2"/>
  <c r="U311" i="2"/>
  <c r="U381" i="2"/>
  <c r="U420" i="2"/>
  <c r="U620" i="2"/>
  <c r="U601" i="2"/>
  <c r="U21" i="2"/>
  <c r="U402" i="2"/>
  <c r="U691" i="2"/>
  <c r="U377" i="2"/>
  <c r="U457" i="2"/>
  <c r="U517" i="2"/>
  <c r="U363" i="2"/>
  <c r="U193" i="2"/>
  <c r="U293" i="2"/>
  <c r="U361" i="2"/>
  <c r="U459" i="2"/>
  <c r="U4" i="2"/>
  <c r="U578" i="2"/>
  <c r="U441" i="2"/>
  <c r="U260" i="2"/>
  <c r="U92" i="2"/>
  <c r="U209" i="2"/>
  <c r="U50" i="2"/>
  <c r="U87" i="2"/>
  <c r="U270" i="2"/>
  <c r="U135" i="2"/>
  <c r="U542" i="2"/>
  <c r="U460" i="2"/>
  <c r="U248" i="2"/>
  <c r="U113" i="2"/>
  <c r="T15" i="3" s="1"/>
  <c r="U533" i="2"/>
  <c r="U579" i="2"/>
  <c r="U95" i="2"/>
  <c r="U516" i="2"/>
  <c r="U678" i="2"/>
  <c r="U54" i="2"/>
  <c r="U463" i="2"/>
  <c r="U185" i="2"/>
  <c r="U246" i="2"/>
  <c r="T17" i="3" s="1"/>
  <c r="U395" i="2"/>
  <c r="U560" i="2"/>
  <c r="U62" i="2"/>
  <c r="U404" i="2"/>
  <c r="U141" i="2"/>
  <c r="U187" i="2"/>
  <c r="U549" i="2"/>
  <c r="U238" i="2"/>
  <c r="U348" i="2"/>
  <c r="U300" i="2"/>
  <c r="U184" i="2"/>
  <c r="U268" i="2"/>
  <c r="U299" i="2"/>
  <c r="U475" i="2"/>
  <c r="U7" i="2"/>
  <c r="U182" i="2"/>
  <c r="U107" i="2"/>
  <c r="U667" i="2"/>
  <c r="U589" i="2"/>
  <c r="U548" i="2"/>
  <c r="U449" i="2"/>
  <c r="U148" i="2"/>
  <c r="U255" i="2"/>
  <c r="U360" i="2"/>
  <c r="U359" i="2"/>
  <c r="U242" i="2"/>
  <c r="U353" i="2"/>
  <c r="U551" i="2"/>
  <c r="U224" i="2"/>
  <c r="U159" i="2"/>
  <c r="U568" i="2"/>
  <c r="U154" i="2"/>
  <c r="U526" i="2"/>
  <c r="U225" i="2"/>
  <c r="U352" i="2"/>
  <c r="U412" i="2"/>
  <c r="U40" i="2"/>
  <c r="U280" i="2"/>
  <c r="U718" i="2"/>
  <c r="U119" i="2"/>
  <c r="U283" i="2"/>
  <c r="U241" i="2"/>
  <c r="U27" i="2"/>
  <c r="U37" i="2"/>
  <c r="U145" i="2"/>
  <c r="U191" i="2"/>
  <c r="U171" i="2"/>
  <c r="U150" i="2"/>
  <c r="U99" i="2"/>
  <c r="U75" i="2"/>
  <c r="U10" i="2"/>
  <c r="U142" i="2"/>
  <c r="U83" i="2"/>
  <c r="U689" i="2"/>
  <c r="U587" i="2"/>
  <c r="U18" i="2"/>
  <c r="U356" i="2"/>
  <c r="U277" i="2"/>
  <c r="U698" i="2"/>
  <c r="U319" i="2"/>
  <c r="U413" i="2"/>
  <c r="U56" i="2"/>
  <c r="U213" i="2"/>
  <c r="U6" i="2"/>
  <c r="T13" i="3" s="1"/>
  <c r="U540" i="2"/>
  <c r="U14" i="2"/>
  <c r="U201" i="2"/>
  <c r="T16" i="3" s="1"/>
  <c r="U569" i="2"/>
  <c r="U665" i="2"/>
  <c r="U53" i="2"/>
  <c r="U186" i="2"/>
  <c r="U663" i="2"/>
  <c r="U611" i="2"/>
  <c r="U262" i="2"/>
  <c r="U410" i="2"/>
  <c r="U2" i="2"/>
  <c r="U618" i="2"/>
  <c r="U52" i="2"/>
  <c r="U252" i="2"/>
  <c r="U285" i="2"/>
  <c r="U334" i="2"/>
  <c r="U559" i="2"/>
  <c r="U55" i="2"/>
  <c r="U608" i="2"/>
  <c r="U72" i="2"/>
  <c r="U617" i="2"/>
  <c r="T122" i="3" s="1"/>
  <c r="U602" i="2"/>
  <c r="U506" i="2"/>
  <c r="U295" i="2"/>
  <c r="U504" i="2"/>
  <c r="U479" i="2"/>
  <c r="U368" i="2"/>
  <c r="U243" i="2"/>
  <c r="U174" i="2"/>
  <c r="U169" i="2"/>
  <c r="U682" i="2"/>
  <c r="U289" i="2"/>
  <c r="U131" i="2"/>
  <c r="U20" i="2"/>
  <c r="U505" i="2"/>
  <c r="U153" i="2"/>
  <c r="U161" i="2"/>
  <c r="U254" i="2"/>
  <c r="U117" i="2"/>
  <c r="U128" i="2"/>
  <c r="U247" i="2"/>
  <c r="U42" i="2"/>
  <c r="U151" i="2"/>
  <c r="U347" i="2"/>
  <c r="U265" i="2"/>
  <c r="U612" i="2"/>
  <c r="U342" i="2"/>
  <c r="U214" i="2"/>
  <c r="U175" i="2"/>
  <c r="U23" i="2"/>
  <c r="U534" i="2"/>
  <c r="U624" i="2"/>
  <c r="U76" i="2"/>
  <c r="U39" i="2"/>
  <c r="U471" i="2"/>
  <c r="U24" i="2"/>
  <c r="U571" i="2"/>
  <c r="U263" i="2"/>
  <c r="U102" i="2"/>
  <c r="U546" i="2"/>
  <c r="U138" i="2"/>
  <c r="U239" i="2"/>
  <c r="U221" i="2"/>
  <c r="U129" i="2"/>
  <c r="U330" i="2"/>
  <c r="U264" i="2"/>
  <c r="U111" i="2"/>
  <c r="U729" i="2"/>
  <c r="U633" i="2"/>
  <c r="U685" i="2"/>
  <c r="U469" i="2"/>
  <c r="U231" i="2"/>
  <c r="U590" i="2"/>
  <c r="U136" i="2"/>
  <c r="U84" i="2"/>
  <c r="U328" i="2"/>
  <c r="U22" i="2"/>
  <c r="U615" i="2"/>
  <c r="U541" i="2"/>
  <c r="U591" i="2"/>
  <c r="U566" i="2"/>
  <c r="U320" i="2"/>
  <c r="U699" i="2"/>
  <c r="U629" i="2"/>
  <c r="U415" i="2"/>
  <c r="U482" i="2"/>
  <c r="U495" i="2"/>
  <c r="U73" i="2"/>
  <c r="U529" i="2"/>
  <c r="U357" i="2"/>
  <c r="U709" i="2"/>
  <c r="U127" i="2"/>
  <c r="U634" i="2"/>
  <c r="U436" i="2"/>
  <c r="U639" i="2"/>
  <c r="U57" i="2"/>
  <c r="U162" i="2"/>
  <c r="U81" i="2"/>
  <c r="U310" i="2"/>
  <c r="U405" i="2"/>
  <c r="U696" i="2"/>
  <c r="U63" i="2"/>
  <c r="U414" i="2"/>
  <c r="U218" i="2"/>
  <c r="U595" i="2"/>
  <c r="U294" i="2"/>
  <c r="U543" i="2"/>
  <c r="U45" i="2"/>
  <c r="U235" i="2"/>
  <c r="U607" i="2"/>
  <c r="T100" i="3" s="1"/>
  <c r="U430" i="2"/>
  <c r="U273" i="2"/>
  <c r="U472" i="2"/>
  <c r="U713" i="2"/>
  <c r="U8" i="2"/>
  <c r="T14" i="3" s="1"/>
  <c r="U365" i="2"/>
  <c r="U575" i="2"/>
  <c r="U439" i="2"/>
  <c r="U181" i="2"/>
  <c r="U547" i="2"/>
  <c r="U520" i="2"/>
  <c r="U19" i="2"/>
  <c r="U173" i="2"/>
  <c r="T72" i="3" s="1"/>
  <c r="U679" i="2"/>
  <c r="U139" i="2"/>
  <c r="U715" i="2"/>
  <c r="U331" i="2"/>
  <c r="U596" i="2"/>
  <c r="U108" i="2"/>
  <c r="U536" i="2"/>
  <c r="U197" i="2"/>
  <c r="U26" i="2"/>
  <c r="U512" i="2"/>
  <c r="U487" i="2"/>
  <c r="U710" i="2"/>
  <c r="U333" i="2"/>
  <c r="U609" i="2"/>
  <c r="U34" i="2"/>
  <c r="T36" i="3" s="1"/>
  <c r="U701" i="2"/>
  <c r="U195" i="2"/>
  <c r="U198" i="2"/>
  <c r="U180" i="2"/>
  <c r="U324" i="2"/>
  <c r="U194" i="2"/>
  <c r="U32" i="2"/>
  <c r="U59" i="2"/>
  <c r="U427" i="2"/>
  <c r="U312" i="2"/>
  <c r="U80" i="2"/>
  <c r="U486" i="2"/>
  <c r="U513" i="2"/>
  <c r="U424" i="2"/>
  <c r="U465" i="2"/>
  <c r="U435" i="2"/>
  <c r="U389" i="2"/>
  <c r="U625" i="2"/>
  <c r="U177" i="2"/>
  <c r="T21" i="3" s="1"/>
  <c r="U249" i="2"/>
  <c r="U717" i="2"/>
  <c r="U431" i="2"/>
  <c r="U573" i="2"/>
  <c r="U478" i="2"/>
  <c r="U588" i="2"/>
  <c r="U406" i="2"/>
  <c r="U130" i="2"/>
  <c r="U720" i="2"/>
  <c r="U585" i="2"/>
  <c r="U498" i="2"/>
  <c r="U332" i="2"/>
  <c r="U122" i="2"/>
  <c r="U168" i="2"/>
  <c r="U636" i="2"/>
  <c r="U343" i="2"/>
  <c r="U89" i="2"/>
  <c r="U635" i="2"/>
  <c r="U183" i="2"/>
  <c r="U581" i="2"/>
  <c r="U514" i="2"/>
  <c r="U446" i="2"/>
  <c r="U106" i="2"/>
  <c r="T71" i="3" s="1"/>
  <c r="U723" i="2"/>
  <c r="U712" i="2"/>
  <c r="U105" i="2"/>
  <c r="U605" i="2"/>
  <c r="U597" i="2"/>
  <c r="U417" i="2"/>
  <c r="U382" i="2"/>
  <c r="T114" i="3" s="1"/>
  <c r="U530" i="2"/>
  <c r="U90" i="2"/>
  <c r="U422" i="2"/>
  <c r="U437" i="2"/>
  <c r="U640" i="2"/>
  <c r="U304" i="2"/>
  <c r="U313" i="2"/>
  <c r="U645" i="2"/>
  <c r="U93" i="2"/>
  <c r="U647" i="2"/>
  <c r="U30" i="2"/>
  <c r="U115" i="2"/>
  <c r="U672" i="2"/>
  <c r="U207" i="2"/>
  <c r="U41" i="2"/>
  <c r="U447" i="2"/>
  <c r="U290" i="2"/>
  <c r="U570" i="2"/>
  <c r="T119" i="3" s="1"/>
  <c r="U681" i="2"/>
  <c r="U204" i="2"/>
  <c r="U403" i="2"/>
  <c r="U664" i="2"/>
  <c r="U110" i="2"/>
  <c r="U325" i="2"/>
  <c r="U674" i="2"/>
  <c r="U473" i="2"/>
  <c r="U483" i="2"/>
  <c r="U190" i="2"/>
  <c r="U604" i="2"/>
  <c r="U641" i="2"/>
  <c r="U716" i="2"/>
  <c r="U492" i="2"/>
  <c r="U116" i="2"/>
  <c r="U149" i="2"/>
  <c r="U421" i="2"/>
  <c r="U232" i="2"/>
  <c r="U580" i="2"/>
  <c r="T121" i="3" s="1"/>
  <c r="U344" i="2"/>
  <c r="U627" i="2"/>
  <c r="U227" i="2"/>
  <c r="U390" i="2"/>
  <c r="U97" i="2"/>
  <c r="U562" i="2"/>
  <c r="U385" i="2"/>
  <c r="U296" i="2"/>
  <c r="U364" i="2"/>
  <c r="U704" i="2"/>
  <c r="U240" i="2"/>
  <c r="U523" i="2"/>
  <c r="U648" i="2"/>
  <c r="U370" i="2"/>
  <c r="U556" i="2"/>
  <c r="U544" i="2"/>
  <c r="U144" i="2"/>
  <c r="U552" i="2"/>
  <c r="U438" i="2"/>
  <c r="U708" i="2"/>
  <c r="U337" i="2"/>
  <c r="U69" i="2"/>
  <c r="U379" i="2"/>
  <c r="U65" i="2"/>
  <c r="T89" i="3" s="1"/>
  <c r="U630" i="2"/>
  <c r="U125" i="2"/>
  <c r="U728" i="2"/>
  <c r="U468" i="2"/>
  <c r="U203" i="2"/>
  <c r="U671" i="2"/>
  <c r="U134" i="2"/>
  <c r="U697" i="2"/>
  <c r="U730" i="2"/>
  <c r="U274" i="2"/>
  <c r="U668" i="2"/>
  <c r="U64" i="2"/>
  <c r="U481" i="2"/>
  <c r="U222" i="2"/>
  <c r="U610" i="2"/>
  <c r="U165" i="2"/>
  <c r="U29" i="2"/>
  <c r="U355" i="2"/>
  <c r="U309" i="2"/>
  <c r="U658" i="2"/>
  <c r="U303" i="2"/>
  <c r="U339" i="2"/>
  <c r="U205" i="2"/>
  <c r="T43" i="3" s="1"/>
  <c r="U317" i="2"/>
  <c r="U496" i="2"/>
  <c r="U675" i="2"/>
  <c r="U358" i="2"/>
  <c r="U726" i="2"/>
  <c r="U442" i="2"/>
  <c r="U434" i="2"/>
  <c r="U584" i="2"/>
  <c r="U236" i="2"/>
  <c r="U680" i="2"/>
  <c r="U515" i="2"/>
  <c r="U631" i="2"/>
  <c r="U732" i="2"/>
  <c r="U250" i="2"/>
  <c r="U703" i="2"/>
  <c r="U163" i="2"/>
  <c r="U220" i="2"/>
  <c r="U567" i="2"/>
  <c r="U598" i="2"/>
  <c r="U269" i="2"/>
  <c r="T53" i="3" s="1"/>
  <c r="U574" i="2"/>
  <c r="U649" i="2"/>
  <c r="U659" i="2"/>
  <c r="U484" i="2"/>
  <c r="U133" i="2"/>
  <c r="U378" i="2"/>
  <c r="U118" i="2"/>
  <c r="U432" i="2"/>
  <c r="U372" i="2"/>
  <c r="U176" i="2"/>
  <c r="U508" i="2"/>
  <c r="U85" i="2"/>
  <c r="U550" i="2"/>
  <c r="U284" i="2"/>
  <c r="U702" i="2"/>
  <c r="U527" i="2"/>
  <c r="U287" i="2"/>
  <c r="U345" i="2"/>
  <c r="U302" i="2"/>
  <c r="U335" i="2"/>
  <c r="U525" i="2"/>
  <c r="T116" i="3" s="1"/>
  <c r="U433" i="2"/>
  <c r="U564" i="2"/>
  <c r="U470" i="2"/>
  <c r="U518" i="2"/>
  <c r="U429" i="2"/>
  <c r="U219" i="2"/>
  <c r="U259" i="2"/>
  <c r="U622" i="2"/>
  <c r="U722" i="2"/>
  <c r="U261" i="2"/>
  <c r="U308" i="2"/>
  <c r="U216" i="2"/>
  <c r="U374" i="2"/>
  <c r="U329" i="2"/>
  <c r="U724" i="2"/>
  <c r="U693" i="2"/>
  <c r="U670" i="2"/>
  <c r="T123" i="3" s="1"/>
  <c r="U652" i="2"/>
  <c r="U632" i="2"/>
  <c r="U524" i="2"/>
  <c r="U386" i="2"/>
  <c r="U532" i="2"/>
  <c r="U572" i="2"/>
  <c r="U592" i="2"/>
  <c r="U466" i="2"/>
  <c r="U673" i="2"/>
  <c r="U684" i="2"/>
  <c r="U426" i="2"/>
  <c r="U455" i="2"/>
  <c r="U662" i="2"/>
  <c r="U666" i="2"/>
  <c r="U690" i="2"/>
  <c r="U452" i="2"/>
  <c r="U657" i="2"/>
  <c r="U676" i="2"/>
  <c r="U669" i="2"/>
  <c r="U555" i="2"/>
  <c r="U660" i="2"/>
  <c r="U700" i="2"/>
  <c r="T101" i="3" s="1"/>
  <c r="U725" i="2"/>
  <c r="U711" i="2"/>
  <c r="U619" i="2"/>
  <c r="T77" i="3" s="1"/>
  <c r="U688" i="2"/>
  <c r="U727" i="2"/>
  <c r="U714" i="2"/>
  <c r="U719" i="2"/>
  <c r="U731" i="2"/>
  <c r="U677" i="2"/>
  <c r="T642" i="2"/>
  <c r="T593" i="2"/>
  <c r="T603" i="2"/>
  <c r="T88" i="2"/>
  <c r="T391" i="2"/>
  <c r="T419" i="2"/>
  <c r="T416" i="2"/>
  <c r="T528" i="2"/>
  <c r="T373" i="2"/>
  <c r="T538" i="2"/>
  <c r="T338" i="2"/>
  <c r="T453" i="2"/>
  <c r="T164" i="2"/>
  <c r="T683" i="2"/>
  <c r="T156" i="2"/>
  <c r="T493" i="2"/>
  <c r="T638" i="2"/>
  <c r="T47" i="2"/>
  <c r="T392" i="2"/>
  <c r="T511" i="2"/>
  <c r="T464" i="2"/>
  <c r="T444" i="2"/>
  <c r="T60" i="2"/>
  <c r="T376" i="2"/>
  <c r="T582" i="2"/>
  <c r="T223" i="2"/>
  <c r="T253" i="2"/>
  <c r="S94" i="3" s="1"/>
  <c r="T322" i="2"/>
  <c r="T68" i="2"/>
  <c r="T583" i="2"/>
  <c r="T646" i="2"/>
  <c r="T3" i="2"/>
  <c r="S2" i="3" s="1"/>
  <c r="T539" i="2"/>
  <c r="T380" i="2"/>
  <c r="T49" i="2"/>
  <c r="T687" i="2"/>
  <c r="T418" i="2"/>
  <c r="T200" i="2"/>
  <c r="T96" i="2"/>
  <c r="T623" i="2"/>
  <c r="T336" i="2"/>
  <c r="T282" i="2"/>
  <c r="T521" i="2"/>
  <c r="T366" i="2"/>
  <c r="T94" i="2"/>
  <c r="T189" i="2"/>
  <c r="T565" i="2"/>
  <c r="T188" i="2"/>
  <c r="T211" i="2"/>
  <c r="S58" i="3" s="1"/>
  <c r="T458" i="2"/>
  <c r="T346" i="2"/>
  <c r="T82" i="2"/>
  <c r="T143" i="2"/>
  <c r="S52" i="3" s="1"/>
  <c r="T411" i="2"/>
  <c r="T323" i="2"/>
  <c r="T371" i="2"/>
  <c r="T229" i="2"/>
  <c r="T531" i="2"/>
  <c r="T485" i="2"/>
  <c r="T121" i="2"/>
  <c r="T233" i="2"/>
  <c r="T109" i="2"/>
  <c r="T291" i="2"/>
  <c r="T275" i="2"/>
  <c r="T489" i="2"/>
  <c r="T362" i="2"/>
  <c r="T103" i="2"/>
  <c r="T61" i="2"/>
  <c r="T462" i="2"/>
  <c r="T369" i="2"/>
  <c r="T31" i="2"/>
  <c r="T375" i="2"/>
  <c r="T120" i="2"/>
  <c r="T278" i="2"/>
  <c r="T450" i="2"/>
  <c r="T288" i="2"/>
  <c r="T351" i="2"/>
  <c r="T448" i="2"/>
  <c r="T387" i="2"/>
  <c r="T192" i="2"/>
  <c r="T114" i="2"/>
  <c r="T621" i="2"/>
  <c r="T112" i="2"/>
  <c r="T146" i="2"/>
  <c r="T257" i="2"/>
  <c r="T196" i="2"/>
  <c r="T491" i="2"/>
  <c r="T396" i="2"/>
  <c r="T537" i="2"/>
  <c r="T210" i="2"/>
  <c r="T251" i="2"/>
  <c r="T451" i="2"/>
  <c r="T692" i="2"/>
  <c r="T326" i="2"/>
  <c r="T104" i="2"/>
  <c r="T501" i="2"/>
  <c r="T74" i="2"/>
  <c r="T315" i="2"/>
  <c r="S96" i="3" s="1"/>
  <c r="T383" i="2"/>
  <c r="T67" i="2"/>
  <c r="T91" i="2"/>
  <c r="T16" i="2"/>
  <c r="T606" i="2"/>
  <c r="T318" i="2"/>
  <c r="T157" i="2"/>
  <c r="T17" i="2"/>
  <c r="T140" i="2"/>
  <c r="T301" i="2"/>
  <c r="T51" i="2"/>
  <c r="T407" i="2"/>
  <c r="T297" i="2"/>
  <c r="T208" i="2"/>
  <c r="T78" i="2"/>
  <c r="T245" i="2"/>
  <c r="T271" i="2"/>
  <c r="T36" i="2"/>
  <c r="T428" i="2"/>
  <c r="T706" i="2"/>
  <c r="T545" i="2"/>
  <c r="S117" i="3" s="1"/>
  <c r="T553" i="2"/>
  <c r="T178" i="2"/>
  <c r="T166" i="2"/>
  <c r="T28" i="2"/>
  <c r="T327" i="2"/>
  <c r="T79" i="2"/>
  <c r="T637" i="2"/>
  <c r="T256" i="2"/>
  <c r="S59" i="3" s="1"/>
  <c r="T44" i="2"/>
  <c r="T408" i="2"/>
  <c r="T13" i="2"/>
  <c r="T212" i="2"/>
  <c r="T237" i="2"/>
  <c r="T137" i="2"/>
  <c r="T654" i="2"/>
  <c r="T397" i="2"/>
  <c r="T694" i="2"/>
  <c r="S124" i="3" s="1"/>
  <c r="T172" i="2"/>
  <c r="T388" i="2"/>
  <c r="T686" i="2"/>
  <c r="T306" i="2"/>
  <c r="T292" i="2"/>
  <c r="T409" i="2"/>
  <c r="T9" i="2"/>
  <c r="T340" i="2"/>
  <c r="S73" i="3" s="1"/>
  <c r="T314" i="2"/>
  <c r="T655" i="2"/>
  <c r="T561" i="2"/>
  <c r="T266" i="2"/>
  <c r="T12" i="2"/>
  <c r="T721" i="2"/>
  <c r="T281" i="2"/>
  <c r="T341" i="2"/>
  <c r="T234" i="2"/>
  <c r="T474" i="2"/>
  <c r="T199" i="2"/>
  <c r="T152" i="2"/>
  <c r="T179" i="2"/>
  <c r="T123" i="2"/>
  <c r="T393" i="2"/>
  <c r="T230" i="2"/>
  <c r="T217" i="2"/>
  <c r="T490" i="2"/>
  <c r="T316" i="2"/>
  <c r="T509" i="2"/>
  <c r="T500" i="2"/>
  <c r="T628" i="2"/>
  <c r="T563" i="2"/>
  <c r="T535" i="2"/>
  <c r="T467" i="2"/>
  <c r="T576" i="2"/>
  <c r="S120" i="3" s="1"/>
  <c r="T522" i="2"/>
  <c r="T577" i="2"/>
  <c r="T653" i="2"/>
  <c r="T650" i="2"/>
  <c r="T350" i="2"/>
  <c r="T267" i="2"/>
  <c r="T599" i="2"/>
  <c r="T35" i="2"/>
  <c r="T656" i="2"/>
  <c r="T477" i="2"/>
  <c r="T206" i="2"/>
  <c r="T298" i="2"/>
  <c r="T480" i="2"/>
  <c r="T38" i="2"/>
  <c r="T170" i="2"/>
  <c r="T307" i="2"/>
  <c r="T202" i="2"/>
  <c r="T616" i="2"/>
  <c r="T600" i="2"/>
  <c r="T305" i="2"/>
  <c r="T158" i="2"/>
  <c r="T5" i="2"/>
  <c r="T502" i="2"/>
  <c r="T126" i="2"/>
  <c r="T98" i="2"/>
  <c r="T124" i="2"/>
  <c r="T510" i="2"/>
  <c r="T244" i="2"/>
  <c r="T644" i="2"/>
  <c r="T279" i="2"/>
  <c r="S91" i="3" s="1"/>
  <c r="T58" i="2"/>
  <c r="T643" i="2"/>
  <c r="T626" i="2"/>
  <c r="T554" i="2"/>
  <c r="T25" i="2"/>
  <c r="T286" i="2"/>
  <c r="T661" i="2"/>
  <c r="T46" i="2"/>
  <c r="T499" i="2"/>
  <c r="T155" i="2"/>
  <c r="T43" i="2"/>
  <c r="T423" i="2"/>
  <c r="S92" i="3" s="1"/>
  <c r="T476" i="2"/>
  <c r="T147" i="2"/>
  <c r="T461" i="2"/>
  <c r="T613" i="2"/>
  <c r="T100" i="2"/>
  <c r="T488" i="2"/>
  <c r="T558" i="2"/>
  <c r="T77" i="2"/>
  <c r="T445" i="2"/>
  <c r="T494" i="2"/>
  <c r="S99" i="3" s="1"/>
  <c r="T443" i="2"/>
  <c r="T228" i="2"/>
  <c r="T132" i="2"/>
  <c r="S75" i="3" s="1"/>
  <c r="T258" i="2"/>
  <c r="T167" i="2"/>
  <c r="T594" i="2"/>
  <c r="T86" i="2"/>
  <c r="T15" i="2"/>
  <c r="T440" i="2"/>
  <c r="T456" i="2"/>
  <c r="T695" i="2"/>
  <c r="T384" i="2"/>
  <c r="T215" i="2"/>
  <c r="T48" i="2"/>
  <c r="T586" i="2"/>
  <c r="T519" i="2"/>
  <c r="T507" i="2"/>
  <c r="T497" i="2"/>
  <c r="T33" i="2"/>
  <c r="T66" i="2"/>
  <c r="T354" i="2"/>
  <c r="T425" i="2"/>
  <c r="T651" i="2"/>
  <c r="T705" i="2"/>
  <c r="T399" i="2"/>
  <c r="T367" i="2"/>
  <c r="T400" i="2"/>
  <c r="T272" i="2"/>
  <c r="T321" i="2"/>
  <c r="S97" i="3" s="1"/>
  <c r="T11" i="2"/>
  <c r="T101" i="2"/>
  <c r="T707" i="2"/>
  <c r="T401" i="2"/>
  <c r="T70" i="2"/>
  <c r="T71" i="2"/>
  <c r="T394" i="2"/>
  <c r="T349" i="2"/>
  <c r="T398" i="2"/>
  <c r="T454" i="2"/>
  <c r="T557" i="2"/>
  <c r="T276" i="2"/>
  <c r="T226" i="2"/>
  <c r="T160" i="2"/>
  <c r="T503" i="2"/>
  <c r="T614" i="2"/>
  <c r="T311" i="2"/>
  <c r="T381" i="2"/>
  <c r="T420" i="2"/>
  <c r="T620" i="2"/>
  <c r="T601" i="2"/>
  <c r="T21" i="2"/>
  <c r="T402" i="2"/>
  <c r="T691" i="2"/>
  <c r="T377" i="2"/>
  <c r="T457" i="2"/>
  <c r="T517" i="2"/>
  <c r="T363" i="2"/>
  <c r="T193" i="2"/>
  <c r="T293" i="2"/>
  <c r="T361" i="2"/>
  <c r="T459" i="2"/>
  <c r="T4" i="2"/>
  <c r="T578" i="2"/>
  <c r="T441" i="2"/>
  <c r="T260" i="2"/>
  <c r="T92" i="2"/>
  <c r="T209" i="2"/>
  <c r="T50" i="2"/>
  <c r="T87" i="2"/>
  <c r="T270" i="2"/>
  <c r="T135" i="2"/>
  <c r="T542" i="2"/>
  <c r="T460" i="2"/>
  <c r="T248" i="2"/>
  <c r="T113" i="2"/>
  <c r="S15" i="3" s="1"/>
  <c r="T533" i="2"/>
  <c r="T579" i="2"/>
  <c r="T95" i="2"/>
  <c r="T516" i="2"/>
  <c r="T678" i="2"/>
  <c r="T54" i="2"/>
  <c r="T463" i="2"/>
  <c r="T185" i="2"/>
  <c r="T246" i="2"/>
  <c r="S17" i="3" s="1"/>
  <c r="T395" i="2"/>
  <c r="T560" i="2"/>
  <c r="T62" i="2"/>
  <c r="T404" i="2"/>
  <c r="T141" i="2"/>
  <c r="T187" i="2"/>
  <c r="T549" i="2"/>
  <c r="T238" i="2"/>
  <c r="T348" i="2"/>
  <c r="T300" i="2"/>
  <c r="T184" i="2"/>
  <c r="T268" i="2"/>
  <c r="T299" i="2"/>
  <c r="T475" i="2"/>
  <c r="T7" i="2"/>
  <c r="T182" i="2"/>
  <c r="T107" i="2"/>
  <c r="T667" i="2"/>
  <c r="T589" i="2"/>
  <c r="T548" i="2"/>
  <c r="T449" i="2"/>
  <c r="T148" i="2"/>
  <c r="T255" i="2"/>
  <c r="T360" i="2"/>
  <c r="T359" i="2"/>
  <c r="T242" i="2"/>
  <c r="T353" i="2"/>
  <c r="T551" i="2"/>
  <c r="T224" i="2"/>
  <c r="T159" i="2"/>
  <c r="T568" i="2"/>
  <c r="T154" i="2"/>
  <c r="T526" i="2"/>
  <c r="T225" i="2"/>
  <c r="T352" i="2"/>
  <c r="T412" i="2"/>
  <c r="T40" i="2"/>
  <c r="T280" i="2"/>
  <c r="T718" i="2"/>
  <c r="T119" i="2"/>
  <c r="T283" i="2"/>
  <c r="T241" i="2"/>
  <c r="T27" i="2"/>
  <c r="T37" i="2"/>
  <c r="T145" i="2"/>
  <c r="T191" i="2"/>
  <c r="T171" i="2"/>
  <c r="T150" i="2"/>
  <c r="T99" i="2"/>
  <c r="T75" i="2"/>
  <c r="T10" i="2"/>
  <c r="T142" i="2"/>
  <c r="T83" i="2"/>
  <c r="T689" i="2"/>
  <c r="T587" i="2"/>
  <c r="T18" i="2"/>
  <c r="T356" i="2"/>
  <c r="T277" i="2"/>
  <c r="T698" i="2"/>
  <c r="T319" i="2"/>
  <c r="T413" i="2"/>
  <c r="T56" i="2"/>
  <c r="T213" i="2"/>
  <c r="T6" i="2"/>
  <c r="S13" i="3" s="1"/>
  <c r="T540" i="2"/>
  <c r="T14" i="2"/>
  <c r="T201" i="2"/>
  <c r="S16" i="3" s="1"/>
  <c r="T569" i="2"/>
  <c r="T665" i="2"/>
  <c r="T53" i="2"/>
  <c r="T186" i="2"/>
  <c r="T663" i="2"/>
  <c r="T611" i="2"/>
  <c r="T262" i="2"/>
  <c r="T410" i="2"/>
  <c r="T2" i="2"/>
  <c r="T618" i="2"/>
  <c r="T52" i="2"/>
  <c r="T252" i="2"/>
  <c r="T285" i="2"/>
  <c r="T334" i="2"/>
  <c r="T559" i="2"/>
  <c r="T55" i="2"/>
  <c r="T608" i="2"/>
  <c r="T72" i="2"/>
  <c r="T617" i="2"/>
  <c r="S122" i="3" s="1"/>
  <c r="T602" i="2"/>
  <c r="T506" i="2"/>
  <c r="T295" i="2"/>
  <c r="T504" i="2"/>
  <c r="T479" i="2"/>
  <c r="T368" i="2"/>
  <c r="T243" i="2"/>
  <c r="T174" i="2"/>
  <c r="T169" i="2"/>
  <c r="T682" i="2"/>
  <c r="T289" i="2"/>
  <c r="T131" i="2"/>
  <c r="T20" i="2"/>
  <c r="T505" i="2"/>
  <c r="T153" i="2"/>
  <c r="T161" i="2"/>
  <c r="T254" i="2"/>
  <c r="T117" i="2"/>
  <c r="T128" i="2"/>
  <c r="T247" i="2"/>
  <c r="T42" i="2"/>
  <c r="T151" i="2"/>
  <c r="T347" i="2"/>
  <c r="T265" i="2"/>
  <c r="T612" i="2"/>
  <c r="T342" i="2"/>
  <c r="T214" i="2"/>
  <c r="T175" i="2"/>
  <c r="T23" i="2"/>
  <c r="T534" i="2"/>
  <c r="T624" i="2"/>
  <c r="T76" i="2"/>
  <c r="T39" i="2"/>
  <c r="T471" i="2"/>
  <c r="T24" i="2"/>
  <c r="T571" i="2"/>
  <c r="T263" i="2"/>
  <c r="T102" i="2"/>
  <c r="T546" i="2"/>
  <c r="T138" i="2"/>
  <c r="T239" i="2"/>
  <c r="T221" i="2"/>
  <c r="T129" i="2"/>
  <c r="T330" i="2"/>
  <c r="T264" i="2"/>
  <c r="T111" i="2"/>
  <c r="T729" i="2"/>
  <c r="T633" i="2"/>
  <c r="T685" i="2"/>
  <c r="T469" i="2"/>
  <c r="T231" i="2"/>
  <c r="T590" i="2"/>
  <c r="T136" i="2"/>
  <c r="T84" i="2"/>
  <c r="T328" i="2"/>
  <c r="T22" i="2"/>
  <c r="T615" i="2"/>
  <c r="T541" i="2"/>
  <c r="T591" i="2"/>
  <c r="T566" i="2"/>
  <c r="T320" i="2"/>
  <c r="T699" i="2"/>
  <c r="T629" i="2"/>
  <c r="T415" i="2"/>
  <c r="T482" i="2"/>
  <c r="T495" i="2"/>
  <c r="T73" i="2"/>
  <c r="T529" i="2"/>
  <c r="T357" i="2"/>
  <c r="T709" i="2"/>
  <c r="T127" i="2"/>
  <c r="T634" i="2"/>
  <c r="T436" i="2"/>
  <c r="T639" i="2"/>
  <c r="T57" i="2"/>
  <c r="T162" i="2"/>
  <c r="T81" i="2"/>
  <c r="T310" i="2"/>
  <c r="T405" i="2"/>
  <c r="T696" i="2"/>
  <c r="T63" i="2"/>
  <c r="T414" i="2"/>
  <c r="T218" i="2"/>
  <c r="T595" i="2"/>
  <c r="T294" i="2"/>
  <c r="T543" i="2"/>
  <c r="T45" i="2"/>
  <c r="T235" i="2"/>
  <c r="T607" i="2"/>
  <c r="S100" i="3" s="1"/>
  <c r="T430" i="2"/>
  <c r="T273" i="2"/>
  <c r="T472" i="2"/>
  <c r="T713" i="2"/>
  <c r="T8" i="2"/>
  <c r="S14" i="3" s="1"/>
  <c r="T365" i="2"/>
  <c r="T575" i="2"/>
  <c r="T439" i="2"/>
  <c r="T181" i="2"/>
  <c r="T547" i="2"/>
  <c r="T520" i="2"/>
  <c r="T19" i="2"/>
  <c r="T173" i="2"/>
  <c r="T679" i="2"/>
  <c r="T139" i="2"/>
  <c r="T715" i="2"/>
  <c r="T331" i="2"/>
  <c r="T596" i="2"/>
  <c r="T108" i="2"/>
  <c r="T536" i="2"/>
  <c r="T197" i="2"/>
  <c r="T26" i="2"/>
  <c r="T512" i="2"/>
  <c r="T487" i="2"/>
  <c r="T710" i="2"/>
  <c r="T333" i="2"/>
  <c r="T609" i="2"/>
  <c r="T34" i="2"/>
  <c r="T701" i="2"/>
  <c r="T195" i="2"/>
  <c r="T198" i="2"/>
  <c r="T180" i="2"/>
  <c r="T324" i="2"/>
  <c r="T194" i="2"/>
  <c r="T32" i="2"/>
  <c r="T59" i="2"/>
  <c r="T427" i="2"/>
  <c r="T312" i="2"/>
  <c r="T80" i="2"/>
  <c r="T486" i="2"/>
  <c r="T513" i="2"/>
  <c r="T424" i="2"/>
  <c r="T465" i="2"/>
  <c r="T435" i="2"/>
  <c r="T389" i="2"/>
  <c r="T625" i="2"/>
  <c r="T177" i="2"/>
  <c r="S21" i="3" s="1"/>
  <c r="T249" i="2"/>
  <c r="T717" i="2"/>
  <c r="T431" i="2"/>
  <c r="T573" i="2"/>
  <c r="T478" i="2"/>
  <c r="T588" i="2"/>
  <c r="T406" i="2"/>
  <c r="T130" i="2"/>
  <c r="T720" i="2"/>
  <c r="T585" i="2"/>
  <c r="T498" i="2"/>
  <c r="T332" i="2"/>
  <c r="T122" i="2"/>
  <c r="T168" i="2"/>
  <c r="T636" i="2"/>
  <c r="T343" i="2"/>
  <c r="T89" i="2"/>
  <c r="T635" i="2"/>
  <c r="T183" i="2"/>
  <c r="T581" i="2"/>
  <c r="T514" i="2"/>
  <c r="T446" i="2"/>
  <c r="T106" i="2"/>
  <c r="T723" i="2"/>
  <c r="T712" i="2"/>
  <c r="T105" i="2"/>
  <c r="T605" i="2"/>
  <c r="T597" i="2"/>
  <c r="T417" i="2"/>
  <c r="T382" i="2"/>
  <c r="S114" i="3" s="1"/>
  <c r="T530" i="2"/>
  <c r="T90" i="2"/>
  <c r="T422" i="2"/>
  <c r="T437" i="2"/>
  <c r="T640" i="2"/>
  <c r="T304" i="2"/>
  <c r="T313" i="2"/>
  <c r="T645" i="2"/>
  <c r="T93" i="2"/>
  <c r="T647" i="2"/>
  <c r="T30" i="2"/>
  <c r="T115" i="2"/>
  <c r="T672" i="2"/>
  <c r="T207" i="2"/>
  <c r="T41" i="2"/>
  <c r="T447" i="2"/>
  <c r="T290" i="2"/>
  <c r="T570" i="2"/>
  <c r="S119" i="3" s="1"/>
  <c r="T681" i="2"/>
  <c r="T204" i="2"/>
  <c r="T403" i="2"/>
  <c r="T664" i="2"/>
  <c r="T110" i="2"/>
  <c r="T325" i="2"/>
  <c r="T674" i="2"/>
  <c r="T473" i="2"/>
  <c r="T483" i="2"/>
  <c r="T190" i="2"/>
  <c r="T604" i="2"/>
  <c r="T641" i="2"/>
  <c r="T716" i="2"/>
  <c r="T492" i="2"/>
  <c r="T116" i="2"/>
  <c r="T149" i="2"/>
  <c r="T421" i="2"/>
  <c r="T232" i="2"/>
  <c r="T580" i="2"/>
  <c r="S121" i="3" s="1"/>
  <c r="T344" i="2"/>
  <c r="T627" i="2"/>
  <c r="T227" i="2"/>
  <c r="T390" i="2"/>
  <c r="T97" i="2"/>
  <c r="T562" i="2"/>
  <c r="T385" i="2"/>
  <c r="T296" i="2"/>
  <c r="T364" i="2"/>
  <c r="T704" i="2"/>
  <c r="T240" i="2"/>
  <c r="T523" i="2"/>
  <c r="T648" i="2"/>
  <c r="T370" i="2"/>
  <c r="T556" i="2"/>
  <c r="T544" i="2"/>
  <c r="T144" i="2"/>
  <c r="T552" i="2"/>
  <c r="T438" i="2"/>
  <c r="T708" i="2"/>
  <c r="T337" i="2"/>
  <c r="T69" i="2"/>
  <c r="T379" i="2"/>
  <c r="T65" i="2"/>
  <c r="T630" i="2"/>
  <c r="T125" i="2"/>
  <c r="T728" i="2"/>
  <c r="T468" i="2"/>
  <c r="T203" i="2"/>
  <c r="T671" i="2"/>
  <c r="T134" i="2"/>
  <c r="T697" i="2"/>
  <c r="T730" i="2"/>
  <c r="T274" i="2"/>
  <c r="T668" i="2"/>
  <c r="T64" i="2"/>
  <c r="T481" i="2"/>
  <c r="T222" i="2"/>
  <c r="T610" i="2"/>
  <c r="T165" i="2"/>
  <c r="T29" i="2"/>
  <c r="T355" i="2"/>
  <c r="T309" i="2"/>
  <c r="T658" i="2"/>
  <c r="T303" i="2"/>
  <c r="T339" i="2"/>
  <c r="T205" i="2"/>
  <c r="S43" i="3" s="1"/>
  <c r="T317" i="2"/>
  <c r="T496" i="2"/>
  <c r="T675" i="2"/>
  <c r="T358" i="2"/>
  <c r="T726" i="2"/>
  <c r="T442" i="2"/>
  <c r="T434" i="2"/>
  <c r="T584" i="2"/>
  <c r="T236" i="2"/>
  <c r="T680" i="2"/>
  <c r="T515" i="2"/>
  <c r="T631" i="2"/>
  <c r="T732" i="2"/>
  <c r="T250" i="2"/>
  <c r="T703" i="2"/>
  <c r="T163" i="2"/>
  <c r="T220" i="2"/>
  <c r="T567" i="2"/>
  <c r="T598" i="2"/>
  <c r="T269" i="2"/>
  <c r="S53" i="3" s="1"/>
  <c r="T574" i="2"/>
  <c r="T649" i="2"/>
  <c r="T659" i="2"/>
  <c r="T484" i="2"/>
  <c r="T133" i="2"/>
  <c r="T378" i="2"/>
  <c r="T118" i="2"/>
  <c r="T432" i="2"/>
  <c r="T372" i="2"/>
  <c r="T176" i="2"/>
  <c r="T508" i="2"/>
  <c r="T85" i="2"/>
  <c r="T550" i="2"/>
  <c r="T284" i="2"/>
  <c r="T702" i="2"/>
  <c r="T527" i="2"/>
  <c r="T287" i="2"/>
  <c r="T345" i="2"/>
  <c r="T302" i="2"/>
  <c r="T335" i="2"/>
  <c r="T525" i="2"/>
  <c r="S116" i="3" s="1"/>
  <c r="T433" i="2"/>
  <c r="T564" i="2"/>
  <c r="T470" i="2"/>
  <c r="T518" i="2"/>
  <c r="T429" i="2"/>
  <c r="T219" i="2"/>
  <c r="T259" i="2"/>
  <c r="T622" i="2"/>
  <c r="T722" i="2"/>
  <c r="T261" i="2"/>
  <c r="T308" i="2"/>
  <c r="T216" i="2"/>
  <c r="T374" i="2"/>
  <c r="T329" i="2"/>
  <c r="T724" i="2"/>
  <c r="T693" i="2"/>
  <c r="T670" i="2"/>
  <c r="S123" i="3" s="1"/>
  <c r="T652" i="2"/>
  <c r="T632" i="2"/>
  <c r="T524" i="2"/>
  <c r="T386" i="2"/>
  <c r="T532" i="2"/>
  <c r="T572" i="2"/>
  <c r="T592" i="2"/>
  <c r="T466" i="2"/>
  <c r="T673" i="2"/>
  <c r="T684" i="2"/>
  <c r="T426" i="2"/>
  <c r="T455" i="2"/>
  <c r="T662" i="2"/>
  <c r="T666" i="2"/>
  <c r="T690" i="2"/>
  <c r="T452" i="2"/>
  <c r="T657" i="2"/>
  <c r="T676" i="2"/>
  <c r="T669" i="2"/>
  <c r="T555" i="2"/>
  <c r="T660" i="2"/>
  <c r="T700" i="2"/>
  <c r="S101" i="3" s="1"/>
  <c r="T725" i="2"/>
  <c r="T711" i="2"/>
  <c r="T619" i="2"/>
  <c r="T688" i="2"/>
  <c r="T727" i="2"/>
  <c r="T714" i="2"/>
  <c r="T719" i="2"/>
  <c r="T731" i="2"/>
  <c r="T677" i="2"/>
  <c r="S642" i="2"/>
  <c r="S593" i="2"/>
  <c r="S603" i="2"/>
  <c r="S88" i="2"/>
  <c r="S391" i="2"/>
  <c r="S419" i="2"/>
  <c r="S416" i="2"/>
  <c r="S528" i="2"/>
  <c r="S373" i="2"/>
  <c r="S538" i="2"/>
  <c r="S338" i="2"/>
  <c r="S453" i="2"/>
  <c r="S164" i="2"/>
  <c r="S683" i="2"/>
  <c r="S156" i="2"/>
  <c r="S493" i="2"/>
  <c r="S638" i="2"/>
  <c r="S47" i="2"/>
  <c r="S392" i="2"/>
  <c r="S511" i="2"/>
  <c r="S464" i="2"/>
  <c r="S444" i="2"/>
  <c r="S60" i="2"/>
  <c r="S376" i="2"/>
  <c r="S582" i="2"/>
  <c r="S223" i="2"/>
  <c r="S253" i="2"/>
  <c r="R94" i="3" s="1"/>
  <c r="S322" i="2"/>
  <c r="S68" i="2"/>
  <c r="S583" i="2"/>
  <c r="S646" i="2"/>
  <c r="S3" i="2"/>
  <c r="S539" i="2"/>
  <c r="S380" i="2"/>
  <c r="S49" i="2"/>
  <c r="S687" i="2"/>
  <c r="S418" i="2"/>
  <c r="S200" i="2"/>
  <c r="S96" i="2"/>
  <c r="S623" i="2"/>
  <c r="S336" i="2"/>
  <c r="S282" i="2"/>
  <c r="S521" i="2"/>
  <c r="S366" i="2"/>
  <c r="S94" i="2"/>
  <c r="S189" i="2"/>
  <c r="S565" i="2"/>
  <c r="S188" i="2"/>
  <c r="S211" i="2"/>
  <c r="R58" i="3" s="1"/>
  <c r="S458" i="2"/>
  <c r="S346" i="2"/>
  <c r="S82" i="2"/>
  <c r="S143" i="2"/>
  <c r="R52" i="3" s="1"/>
  <c r="S411" i="2"/>
  <c r="S323" i="2"/>
  <c r="S371" i="2"/>
  <c r="S229" i="2"/>
  <c r="S531" i="2"/>
  <c r="S485" i="2"/>
  <c r="S121" i="2"/>
  <c r="S233" i="2"/>
  <c r="S109" i="2"/>
  <c r="S291" i="2"/>
  <c r="S275" i="2"/>
  <c r="S489" i="2"/>
  <c r="S362" i="2"/>
  <c r="S103" i="2"/>
  <c r="S61" i="2"/>
  <c r="S462" i="2"/>
  <c r="S369" i="2"/>
  <c r="S31" i="2"/>
  <c r="S375" i="2"/>
  <c r="S120" i="2"/>
  <c r="S278" i="2"/>
  <c r="S450" i="2"/>
  <c r="S288" i="2"/>
  <c r="S351" i="2"/>
  <c r="S448" i="2"/>
  <c r="S387" i="2"/>
  <c r="S192" i="2"/>
  <c r="S114" i="2"/>
  <c r="S621" i="2"/>
  <c r="S112" i="2"/>
  <c r="S146" i="2"/>
  <c r="S257" i="2"/>
  <c r="S196" i="2"/>
  <c r="S491" i="2"/>
  <c r="S396" i="2"/>
  <c r="S537" i="2"/>
  <c r="S210" i="2"/>
  <c r="S251" i="2"/>
  <c r="S451" i="2"/>
  <c r="S692" i="2"/>
  <c r="S326" i="2"/>
  <c r="S104" i="2"/>
  <c r="S501" i="2"/>
  <c r="S74" i="2"/>
  <c r="S315" i="2"/>
  <c r="R96" i="3" s="1"/>
  <c r="S383" i="2"/>
  <c r="S67" i="2"/>
  <c r="S91" i="2"/>
  <c r="S16" i="2"/>
  <c r="S606" i="2"/>
  <c r="S318" i="2"/>
  <c r="S157" i="2"/>
  <c r="S17" i="2"/>
  <c r="S140" i="2"/>
  <c r="S301" i="2"/>
  <c r="S51" i="2"/>
  <c r="S407" i="2"/>
  <c r="S297" i="2"/>
  <c r="S208" i="2"/>
  <c r="S78" i="2"/>
  <c r="S245" i="2"/>
  <c r="S271" i="2"/>
  <c r="S36" i="2"/>
  <c r="S428" i="2"/>
  <c r="S706" i="2"/>
  <c r="S545" i="2"/>
  <c r="R117" i="3" s="1"/>
  <c r="S553" i="2"/>
  <c r="S178" i="2"/>
  <c r="S166" i="2"/>
  <c r="S28" i="2"/>
  <c r="S327" i="2"/>
  <c r="S79" i="2"/>
  <c r="S637" i="2"/>
  <c r="S256" i="2"/>
  <c r="R59" i="3" s="1"/>
  <c r="S44" i="2"/>
  <c r="S408" i="2"/>
  <c r="S13" i="2"/>
  <c r="S212" i="2"/>
  <c r="S237" i="2"/>
  <c r="S137" i="2"/>
  <c r="S654" i="2"/>
  <c r="S397" i="2"/>
  <c r="S694" i="2"/>
  <c r="R124" i="3" s="1"/>
  <c r="S172" i="2"/>
  <c r="S388" i="2"/>
  <c r="S686" i="2"/>
  <c r="S306" i="2"/>
  <c r="S292" i="2"/>
  <c r="S409" i="2"/>
  <c r="S9" i="2"/>
  <c r="S340" i="2"/>
  <c r="S314" i="2"/>
  <c r="S655" i="2"/>
  <c r="S561" i="2"/>
  <c r="S266" i="2"/>
  <c r="S12" i="2"/>
  <c r="S721" i="2"/>
  <c r="S281" i="2"/>
  <c r="S341" i="2"/>
  <c r="S234" i="2"/>
  <c r="S474" i="2"/>
  <c r="S199" i="2"/>
  <c r="S152" i="2"/>
  <c r="S179" i="2"/>
  <c r="S123" i="2"/>
  <c r="S393" i="2"/>
  <c r="S230" i="2"/>
  <c r="S217" i="2"/>
  <c r="S490" i="2"/>
  <c r="S316" i="2"/>
  <c r="S509" i="2"/>
  <c r="S500" i="2"/>
  <c r="S628" i="2"/>
  <c r="S563" i="2"/>
  <c r="S535" i="2"/>
  <c r="S467" i="2"/>
  <c r="S576" i="2"/>
  <c r="R120" i="3" s="1"/>
  <c r="S522" i="2"/>
  <c r="S577" i="2"/>
  <c r="S653" i="2"/>
  <c r="S650" i="2"/>
  <c r="S350" i="2"/>
  <c r="S267" i="2"/>
  <c r="S599" i="2"/>
  <c r="S35" i="2"/>
  <c r="S656" i="2"/>
  <c r="S477" i="2"/>
  <c r="S206" i="2"/>
  <c r="S298" i="2"/>
  <c r="S480" i="2"/>
  <c r="S38" i="2"/>
  <c r="S170" i="2"/>
  <c r="S307" i="2"/>
  <c r="S202" i="2"/>
  <c r="S616" i="2"/>
  <c r="S600" i="2"/>
  <c r="S305" i="2"/>
  <c r="S158" i="2"/>
  <c r="S5" i="2"/>
  <c r="S502" i="2"/>
  <c r="S126" i="2"/>
  <c r="S98" i="2"/>
  <c r="S124" i="2"/>
  <c r="S510" i="2"/>
  <c r="S244" i="2"/>
  <c r="S644" i="2"/>
  <c r="S279" i="2"/>
  <c r="R91" i="3" s="1"/>
  <c r="S58" i="2"/>
  <c r="S643" i="2"/>
  <c r="S626" i="2"/>
  <c r="S554" i="2"/>
  <c r="S25" i="2"/>
  <c r="S286" i="2"/>
  <c r="S661" i="2"/>
  <c r="S46" i="2"/>
  <c r="S499" i="2"/>
  <c r="S155" i="2"/>
  <c r="S43" i="2"/>
  <c r="S423" i="2"/>
  <c r="R92" i="3" s="1"/>
  <c r="S476" i="2"/>
  <c r="S147" i="2"/>
  <c r="R61" i="3" s="1"/>
  <c r="S461" i="2"/>
  <c r="S613" i="2"/>
  <c r="S100" i="2"/>
  <c r="S488" i="2"/>
  <c r="S558" i="2"/>
  <c r="S77" i="2"/>
  <c r="S445" i="2"/>
  <c r="S494" i="2"/>
  <c r="R99" i="3" s="1"/>
  <c r="S443" i="2"/>
  <c r="S228" i="2"/>
  <c r="S132" i="2"/>
  <c r="S258" i="2"/>
  <c r="S167" i="2"/>
  <c r="S594" i="2"/>
  <c r="S86" i="2"/>
  <c r="S15" i="2"/>
  <c r="S440" i="2"/>
  <c r="S456" i="2"/>
  <c r="S695" i="2"/>
  <c r="S384" i="2"/>
  <c r="S215" i="2"/>
  <c r="S48" i="2"/>
  <c r="S586" i="2"/>
  <c r="S519" i="2"/>
  <c r="S507" i="2"/>
  <c r="S497" i="2"/>
  <c r="S33" i="2"/>
  <c r="S66" i="2"/>
  <c r="S354" i="2"/>
  <c r="S425" i="2"/>
  <c r="S651" i="2"/>
  <c r="S705" i="2"/>
  <c r="S399" i="2"/>
  <c r="S367" i="2"/>
  <c r="S400" i="2"/>
  <c r="S272" i="2"/>
  <c r="S321" i="2"/>
  <c r="R97" i="3" s="1"/>
  <c r="S11" i="2"/>
  <c r="S101" i="2"/>
  <c r="S707" i="2"/>
  <c r="S401" i="2"/>
  <c r="S70" i="2"/>
  <c r="S71" i="2"/>
  <c r="S394" i="2"/>
  <c r="S349" i="2"/>
  <c r="S398" i="2"/>
  <c r="S454" i="2"/>
  <c r="S557" i="2"/>
  <c r="S276" i="2"/>
  <c r="S226" i="2"/>
  <c r="S160" i="2"/>
  <c r="S503" i="2"/>
  <c r="S614" i="2"/>
  <c r="S311" i="2"/>
  <c r="S381" i="2"/>
  <c r="S420" i="2"/>
  <c r="S620" i="2"/>
  <c r="S601" i="2"/>
  <c r="S21" i="2"/>
  <c r="S402" i="2"/>
  <c r="S691" i="2"/>
  <c r="S377" i="2"/>
  <c r="S457" i="2"/>
  <c r="S517" i="2"/>
  <c r="S363" i="2"/>
  <c r="S193" i="2"/>
  <c r="S293" i="2"/>
  <c r="S361" i="2"/>
  <c r="S459" i="2"/>
  <c r="S4" i="2"/>
  <c r="S578" i="2"/>
  <c r="S441" i="2"/>
  <c r="S260" i="2"/>
  <c r="S92" i="2"/>
  <c r="S209" i="2"/>
  <c r="S50" i="2"/>
  <c r="S87" i="2"/>
  <c r="S270" i="2"/>
  <c r="S135" i="2"/>
  <c r="S542" i="2"/>
  <c r="S460" i="2"/>
  <c r="S248" i="2"/>
  <c r="S113" i="2"/>
  <c r="R15" i="3" s="1"/>
  <c r="S533" i="2"/>
  <c r="S579" i="2"/>
  <c r="S95" i="2"/>
  <c r="S516" i="2"/>
  <c r="S678" i="2"/>
  <c r="S54" i="2"/>
  <c r="S463" i="2"/>
  <c r="S185" i="2"/>
  <c r="S246" i="2"/>
  <c r="R17" i="3" s="1"/>
  <c r="S395" i="2"/>
  <c r="S560" i="2"/>
  <c r="S62" i="2"/>
  <c r="S404" i="2"/>
  <c r="S141" i="2"/>
  <c r="S187" i="2"/>
  <c r="S549" i="2"/>
  <c r="S238" i="2"/>
  <c r="S348" i="2"/>
  <c r="S300" i="2"/>
  <c r="S184" i="2"/>
  <c r="S268" i="2"/>
  <c r="S299" i="2"/>
  <c r="S475" i="2"/>
  <c r="S7" i="2"/>
  <c r="S182" i="2"/>
  <c r="S107" i="2"/>
  <c r="S667" i="2"/>
  <c r="S589" i="2"/>
  <c r="S548" i="2"/>
  <c r="S449" i="2"/>
  <c r="S148" i="2"/>
  <c r="S255" i="2"/>
  <c r="S360" i="2"/>
  <c r="S359" i="2"/>
  <c r="S242" i="2"/>
  <c r="S353" i="2"/>
  <c r="S551" i="2"/>
  <c r="S224" i="2"/>
  <c r="S159" i="2"/>
  <c r="S568" i="2"/>
  <c r="S154" i="2"/>
  <c r="S526" i="2"/>
  <c r="S225" i="2"/>
  <c r="S352" i="2"/>
  <c r="S412" i="2"/>
  <c r="S40" i="2"/>
  <c r="S280" i="2"/>
  <c r="S718" i="2"/>
  <c r="S119" i="2"/>
  <c r="S283" i="2"/>
  <c r="S241" i="2"/>
  <c r="S27" i="2"/>
  <c r="S37" i="2"/>
  <c r="S145" i="2"/>
  <c r="S191" i="2"/>
  <c r="S171" i="2"/>
  <c r="S150" i="2"/>
  <c r="S99" i="2"/>
  <c r="S75" i="2"/>
  <c r="S10" i="2"/>
  <c r="S142" i="2"/>
  <c r="S83" i="2"/>
  <c r="S689" i="2"/>
  <c r="S587" i="2"/>
  <c r="S18" i="2"/>
  <c r="S356" i="2"/>
  <c r="S277" i="2"/>
  <c r="S698" i="2"/>
  <c r="S319" i="2"/>
  <c r="S413" i="2"/>
  <c r="S56" i="2"/>
  <c r="S213" i="2"/>
  <c r="S6" i="2"/>
  <c r="R13" i="3" s="1"/>
  <c r="S540" i="2"/>
  <c r="S14" i="2"/>
  <c r="S201" i="2"/>
  <c r="R16" i="3" s="1"/>
  <c r="S569" i="2"/>
  <c r="S665" i="2"/>
  <c r="S53" i="2"/>
  <c r="S186" i="2"/>
  <c r="S663" i="2"/>
  <c r="S611" i="2"/>
  <c r="S262" i="2"/>
  <c r="S410" i="2"/>
  <c r="S2" i="2"/>
  <c r="S618" i="2"/>
  <c r="S52" i="2"/>
  <c r="S252" i="2"/>
  <c r="S285" i="2"/>
  <c r="S334" i="2"/>
  <c r="S559" i="2"/>
  <c r="S55" i="2"/>
  <c r="S608" i="2"/>
  <c r="S72" i="2"/>
  <c r="S617" i="2"/>
  <c r="R122" i="3" s="1"/>
  <c r="S602" i="2"/>
  <c r="S506" i="2"/>
  <c r="S295" i="2"/>
  <c r="S504" i="2"/>
  <c r="S479" i="2"/>
  <c r="S368" i="2"/>
  <c r="S243" i="2"/>
  <c r="S174" i="2"/>
  <c r="S169" i="2"/>
  <c r="S682" i="2"/>
  <c r="S289" i="2"/>
  <c r="S131" i="2"/>
  <c r="S20" i="2"/>
  <c r="S505" i="2"/>
  <c r="S153" i="2"/>
  <c r="S161" i="2"/>
  <c r="S254" i="2"/>
  <c r="S117" i="2"/>
  <c r="S128" i="2"/>
  <c r="S247" i="2"/>
  <c r="S42" i="2"/>
  <c r="S151" i="2"/>
  <c r="S347" i="2"/>
  <c r="S265" i="2"/>
  <c r="S612" i="2"/>
  <c r="S342" i="2"/>
  <c r="S214" i="2"/>
  <c r="S175" i="2"/>
  <c r="S23" i="2"/>
  <c r="S534" i="2"/>
  <c r="S624" i="2"/>
  <c r="S76" i="2"/>
  <c r="S39" i="2"/>
  <c r="S471" i="2"/>
  <c r="S24" i="2"/>
  <c r="S571" i="2"/>
  <c r="S263" i="2"/>
  <c r="S102" i="2"/>
  <c r="S546" i="2"/>
  <c r="S138" i="2"/>
  <c r="S239" i="2"/>
  <c r="S221" i="2"/>
  <c r="S129" i="2"/>
  <c r="S330" i="2"/>
  <c r="S264" i="2"/>
  <c r="S111" i="2"/>
  <c r="S729" i="2"/>
  <c r="S633" i="2"/>
  <c r="S685" i="2"/>
  <c r="S469" i="2"/>
  <c r="S231" i="2"/>
  <c r="S590" i="2"/>
  <c r="S136" i="2"/>
  <c r="S84" i="2"/>
  <c r="S328" i="2"/>
  <c r="S22" i="2"/>
  <c r="S615" i="2"/>
  <c r="S541" i="2"/>
  <c r="S591" i="2"/>
  <c r="S566" i="2"/>
  <c r="S320" i="2"/>
  <c r="S699" i="2"/>
  <c r="S629" i="2"/>
  <c r="S415" i="2"/>
  <c r="S482" i="2"/>
  <c r="S495" i="2"/>
  <c r="S73" i="2"/>
  <c r="S529" i="2"/>
  <c r="S357" i="2"/>
  <c r="S709" i="2"/>
  <c r="S127" i="2"/>
  <c r="S634" i="2"/>
  <c r="S436" i="2"/>
  <c r="S639" i="2"/>
  <c r="S57" i="2"/>
  <c r="S162" i="2"/>
  <c r="S81" i="2"/>
  <c r="S310" i="2"/>
  <c r="S405" i="2"/>
  <c r="S696" i="2"/>
  <c r="S63" i="2"/>
  <c r="S414" i="2"/>
  <c r="S218" i="2"/>
  <c r="S595" i="2"/>
  <c r="S294" i="2"/>
  <c r="S543" i="2"/>
  <c r="S45" i="2"/>
  <c r="S235" i="2"/>
  <c r="S607" i="2"/>
  <c r="R100" i="3" s="1"/>
  <c r="S430" i="2"/>
  <c r="S273" i="2"/>
  <c r="S472" i="2"/>
  <c r="S713" i="2"/>
  <c r="S8" i="2"/>
  <c r="R14" i="3" s="1"/>
  <c r="S365" i="2"/>
  <c r="S575" i="2"/>
  <c r="S439" i="2"/>
  <c r="S181" i="2"/>
  <c r="S547" i="2"/>
  <c r="S520" i="2"/>
  <c r="S19" i="2"/>
  <c r="S173" i="2"/>
  <c r="S679" i="2"/>
  <c r="S139" i="2"/>
  <c r="S715" i="2"/>
  <c r="S331" i="2"/>
  <c r="S596" i="2"/>
  <c r="S108" i="2"/>
  <c r="S536" i="2"/>
  <c r="S197" i="2"/>
  <c r="S26" i="2"/>
  <c r="S512" i="2"/>
  <c r="S487" i="2"/>
  <c r="S710" i="2"/>
  <c r="S333" i="2"/>
  <c r="S609" i="2"/>
  <c r="S34" i="2"/>
  <c r="R36" i="3" s="1"/>
  <c r="S701" i="2"/>
  <c r="S195" i="2"/>
  <c r="S198" i="2"/>
  <c r="S180" i="2"/>
  <c r="S324" i="2"/>
  <c r="S194" i="2"/>
  <c r="S32" i="2"/>
  <c r="S59" i="2"/>
  <c r="S427" i="2"/>
  <c r="S312" i="2"/>
  <c r="S80" i="2"/>
  <c r="S486" i="2"/>
  <c r="S513" i="2"/>
  <c r="S424" i="2"/>
  <c r="S465" i="2"/>
  <c r="S435" i="2"/>
  <c r="S389" i="2"/>
  <c r="S625" i="2"/>
  <c r="S177" i="2"/>
  <c r="R21" i="3" s="1"/>
  <c r="S249" i="2"/>
  <c r="S717" i="2"/>
  <c r="S431" i="2"/>
  <c r="S573" i="2"/>
  <c r="S478" i="2"/>
  <c r="S588" i="2"/>
  <c r="S406" i="2"/>
  <c r="S130" i="2"/>
  <c r="S720" i="2"/>
  <c r="S585" i="2"/>
  <c r="S498" i="2"/>
  <c r="S332" i="2"/>
  <c r="S122" i="2"/>
  <c r="S168" i="2"/>
  <c r="S636" i="2"/>
  <c r="S343" i="2"/>
  <c r="S89" i="2"/>
  <c r="S635" i="2"/>
  <c r="S183" i="2"/>
  <c r="S581" i="2"/>
  <c r="S514" i="2"/>
  <c r="S446" i="2"/>
  <c r="S106" i="2"/>
  <c r="S723" i="2"/>
  <c r="S712" i="2"/>
  <c r="S105" i="2"/>
  <c r="S605" i="2"/>
  <c r="S597" i="2"/>
  <c r="S417" i="2"/>
  <c r="S382" i="2"/>
  <c r="R114" i="3" s="1"/>
  <c r="S530" i="2"/>
  <c r="S90" i="2"/>
  <c r="S422" i="2"/>
  <c r="S437" i="2"/>
  <c r="S640" i="2"/>
  <c r="S304" i="2"/>
  <c r="S313" i="2"/>
  <c r="S645" i="2"/>
  <c r="S93" i="2"/>
  <c r="S647" i="2"/>
  <c r="S30" i="2"/>
  <c r="S115" i="2"/>
  <c r="S672" i="2"/>
  <c r="S207" i="2"/>
  <c r="S41" i="2"/>
  <c r="S447" i="2"/>
  <c r="S290" i="2"/>
  <c r="S570" i="2"/>
  <c r="R119" i="3" s="1"/>
  <c r="S681" i="2"/>
  <c r="S204" i="2"/>
  <c r="S403" i="2"/>
  <c r="S664" i="2"/>
  <c r="S110" i="2"/>
  <c r="S325" i="2"/>
  <c r="S674" i="2"/>
  <c r="S473" i="2"/>
  <c r="S483" i="2"/>
  <c r="S190" i="2"/>
  <c r="S604" i="2"/>
  <c r="S641" i="2"/>
  <c r="S716" i="2"/>
  <c r="S492" i="2"/>
  <c r="S116" i="2"/>
  <c r="S149" i="2"/>
  <c r="S421" i="2"/>
  <c r="S232" i="2"/>
  <c r="S580" i="2"/>
  <c r="R121" i="3" s="1"/>
  <c r="S344" i="2"/>
  <c r="S627" i="2"/>
  <c r="S227" i="2"/>
  <c r="S390" i="2"/>
  <c r="S97" i="2"/>
  <c r="S562" i="2"/>
  <c r="S385" i="2"/>
  <c r="S296" i="2"/>
  <c r="S364" i="2"/>
  <c r="S704" i="2"/>
  <c r="S240" i="2"/>
  <c r="S523" i="2"/>
  <c r="S648" i="2"/>
  <c r="S370" i="2"/>
  <c r="S556" i="2"/>
  <c r="S544" i="2"/>
  <c r="S144" i="2"/>
  <c r="S552" i="2"/>
  <c r="S438" i="2"/>
  <c r="S708" i="2"/>
  <c r="S337" i="2"/>
  <c r="S69" i="2"/>
  <c r="S379" i="2"/>
  <c r="S65" i="2"/>
  <c r="S630" i="2"/>
  <c r="S125" i="2"/>
  <c r="S728" i="2"/>
  <c r="S468" i="2"/>
  <c r="S203" i="2"/>
  <c r="S671" i="2"/>
  <c r="S134" i="2"/>
  <c r="S697" i="2"/>
  <c r="S730" i="2"/>
  <c r="S274" i="2"/>
  <c r="S668" i="2"/>
  <c r="S64" i="2"/>
  <c r="S481" i="2"/>
  <c r="S222" i="2"/>
  <c r="S610" i="2"/>
  <c r="S165" i="2"/>
  <c r="S29" i="2"/>
  <c r="S355" i="2"/>
  <c r="S309" i="2"/>
  <c r="S658" i="2"/>
  <c r="S303" i="2"/>
  <c r="S339" i="2"/>
  <c r="S205" i="2"/>
  <c r="S317" i="2"/>
  <c r="S496" i="2"/>
  <c r="S675" i="2"/>
  <c r="S358" i="2"/>
  <c r="S726" i="2"/>
  <c r="S442" i="2"/>
  <c r="S434" i="2"/>
  <c r="S584" i="2"/>
  <c r="S236" i="2"/>
  <c r="S680" i="2"/>
  <c r="S515" i="2"/>
  <c r="S631" i="2"/>
  <c r="S732" i="2"/>
  <c r="S250" i="2"/>
  <c r="S703" i="2"/>
  <c r="S163" i="2"/>
  <c r="S220" i="2"/>
  <c r="S567" i="2"/>
  <c r="S598" i="2"/>
  <c r="S269" i="2"/>
  <c r="R53" i="3" s="1"/>
  <c r="S574" i="2"/>
  <c r="S649" i="2"/>
  <c r="S659" i="2"/>
  <c r="S484" i="2"/>
  <c r="S133" i="2"/>
  <c r="R9" i="3" s="1"/>
  <c r="S378" i="2"/>
  <c r="S118" i="2"/>
  <c r="S432" i="2"/>
  <c r="S372" i="2"/>
  <c r="S176" i="2"/>
  <c r="S508" i="2"/>
  <c r="S85" i="2"/>
  <c r="S550" i="2"/>
  <c r="S284" i="2"/>
  <c r="S702" i="2"/>
  <c r="S527" i="2"/>
  <c r="S287" i="2"/>
  <c r="S345" i="2"/>
  <c r="S302" i="2"/>
  <c r="S335" i="2"/>
  <c r="S525" i="2"/>
  <c r="R116" i="3" s="1"/>
  <c r="S433" i="2"/>
  <c r="S564" i="2"/>
  <c r="S470" i="2"/>
  <c r="S518" i="2"/>
  <c r="S429" i="2"/>
  <c r="S219" i="2"/>
  <c r="S259" i="2"/>
  <c r="S622" i="2"/>
  <c r="S722" i="2"/>
  <c r="S261" i="2"/>
  <c r="S308" i="2"/>
  <c r="S216" i="2"/>
  <c r="S374" i="2"/>
  <c r="S329" i="2"/>
  <c r="S724" i="2"/>
  <c r="S693" i="2"/>
  <c r="S670" i="2"/>
  <c r="R123" i="3" s="1"/>
  <c r="S652" i="2"/>
  <c r="S632" i="2"/>
  <c r="S524" i="2"/>
  <c r="S386" i="2"/>
  <c r="S532" i="2"/>
  <c r="S572" i="2"/>
  <c r="S592" i="2"/>
  <c r="S466" i="2"/>
  <c r="S673" i="2"/>
  <c r="S684" i="2"/>
  <c r="S426" i="2"/>
  <c r="S455" i="2"/>
  <c r="S662" i="2"/>
  <c r="S666" i="2"/>
  <c r="S690" i="2"/>
  <c r="S452" i="2"/>
  <c r="S657" i="2"/>
  <c r="S676" i="2"/>
  <c r="S669" i="2"/>
  <c r="S555" i="2"/>
  <c r="S660" i="2"/>
  <c r="S700" i="2"/>
  <c r="R101" i="3" s="1"/>
  <c r="S725" i="2"/>
  <c r="S711" i="2"/>
  <c r="S619" i="2"/>
  <c r="S688" i="2"/>
  <c r="S727" i="2"/>
  <c r="S714" i="2"/>
  <c r="S719" i="2"/>
  <c r="S731" i="2"/>
  <c r="S677" i="2"/>
  <c r="N642" i="2"/>
  <c r="N593" i="2"/>
  <c r="N603" i="2"/>
  <c r="N88" i="2"/>
  <c r="N391" i="2"/>
  <c r="N419" i="2"/>
  <c r="N416" i="2"/>
  <c r="N528" i="2"/>
  <c r="N373" i="2"/>
  <c r="N538" i="2"/>
  <c r="N338" i="2"/>
  <c r="N453" i="2"/>
  <c r="N164" i="2"/>
  <c r="N683" i="2"/>
  <c r="N156" i="2"/>
  <c r="N493" i="2"/>
  <c r="N638" i="2"/>
  <c r="N47" i="2"/>
  <c r="N392" i="2"/>
  <c r="N511" i="2"/>
  <c r="N464" i="2"/>
  <c r="N444" i="2"/>
  <c r="N60" i="2"/>
  <c r="N376" i="2"/>
  <c r="N582" i="2"/>
  <c r="N223" i="2"/>
  <c r="N253" i="2"/>
  <c r="N322" i="2"/>
  <c r="N68" i="2"/>
  <c r="N583" i="2"/>
  <c r="N646" i="2"/>
  <c r="N3" i="2"/>
  <c r="N539" i="2"/>
  <c r="N380" i="2"/>
  <c r="N49" i="2"/>
  <c r="N687" i="2"/>
  <c r="N418" i="2"/>
  <c r="N200" i="2"/>
  <c r="N96" i="2"/>
  <c r="N623" i="2"/>
  <c r="N336" i="2"/>
  <c r="N282" i="2"/>
  <c r="N521" i="2"/>
  <c r="N366" i="2"/>
  <c r="N94" i="2"/>
  <c r="N189" i="2"/>
  <c r="N565" i="2"/>
  <c r="N188" i="2"/>
  <c r="N211" i="2"/>
  <c r="N458" i="2"/>
  <c r="N346" i="2"/>
  <c r="N82" i="2"/>
  <c r="N143" i="2"/>
  <c r="N411" i="2"/>
  <c r="N323" i="2"/>
  <c r="N371" i="2"/>
  <c r="N229" i="2"/>
  <c r="N531" i="2"/>
  <c r="N485" i="2"/>
  <c r="N121" i="2"/>
  <c r="N233" i="2"/>
  <c r="N109" i="2"/>
  <c r="N291" i="2"/>
  <c r="N275" i="2"/>
  <c r="N489" i="2"/>
  <c r="N362" i="2"/>
  <c r="N103" i="2"/>
  <c r="N61" i="2"/>
  <c r="N462" i="2"/>
  <c r="N369" i="2"/>
  <c r="N31" i="2"/>
  <c r="N375" i="2"/>
  <c r="N120" i="2"/>
  <c r="N278" i="2"/>
  <c r="N450" i="2"/>
  <c r="N288" i="2"/>
  <c r="N351" i="2"/>
  <c r="N448" i="2"/>
  <c r="N387" i="2"/>
  <c r="N192" i="2"/>
  <c r="N114" i="2"/>
  <c r="N621" i="2"/>
  <c r="N112" i="2"/>
  <c r="N146" i="2"/>
  <c r="N257" i="2"/>
  <c r="N196" i="2"/>
  <c r="N491" i="2"/>
  <c r="N396" i="2"/>
  <c r="N537" i="2"/>
  <c r="N210" i="2"/>
  <c r="N251" i="2"/>
  <c r="N451" i="2"/>
  <c r="N692" i="2"/>
  <c r="N326" i="2"/>
  <c r="N104" i="2"/>
  <c r="N501" i="2"/>
  <c r="N74" i="2"/>
  <c r="N315" i="2"/>
  <c r="N383" i="2"/>
  <c r="N67" i="2"/>
  <c r="N91" i="2"/>
  <c r="N16" i="2"/>
  <c r="N606" i="2"/>
  <c r="N318" i="2"/>
  <c r="N157" i="2"/>
  <c r="N17" i="2"/>
  <c r="N140" i="2"/>
  <c r="N301" i="2"/>
  <c r="N51" i="2"/>
  <c r="N407" i="2"/>
  <c r="N297" i="2"/>
  <c r="N208" i="2"/>
  <c r="N78" i="2"/>
  <c r="N245" i="2"/>
  <c r="N271" i="2"/>
  <c r="N36" i="2"/>
  <c r="N428" i="2"/>
  <c r="N706" i="2"/>
  <c r="N545" i="2"/>
  <c r="N553" i="2"/>
  <c r="N178" i="2"/>
  <c r="N166" i="2"/>
  <c r="N28" i="2"/>
  <c r="N327" i="2"/>
  <c r="N79" i="2"/>
  <c r="N637" i="2"/>
  <c r="N256" i="2"/>
  <c r="N44" i="2"/>
  <c r="N408" i="2"/>
  <c r="N13" i="2"/>
  <c r="N212" i="2"/>
  <c r="N237" i="2"/>
  <c r="N137" i="2"/>
  <c r="N654" i="2"/>
  <c r="N397" i="2"/>
  <c r="N694" i="2"/>
  <c r="N172" i="2"/>
  <c r="N388" i="2"/>
  <c r="N686" i="2"/>
  <c r="N306" i="2"/>
  <c r="N292" i="2"/>
  <c r="N409" i="2"/>
  <c r="N9" i="2"/>
  <c r="N340" i="2"/>
  <c r="N314" i="2"/>
  <c r="N655" i="2"/>
  <c r="N561" i="2"/>
  <c r="N266" i="2"/>
  <c r="N12" i="2"/>
  <c r="N721" i="2"/>
  <c r="N281" i="2"/>
  <c r="N341" i="2"/>
  <c r="N234" i="2"/>
  <c r="N474" i="2"/>
  <c r="N199" i="2"/>
  <c r="N152" i="2"/>
  <c r="N179" i="2"/>
  <c r="N123" i="2"/>
  <c r="N393" i="2"/>
  <c r="N230" i="2"/>
  <c r="N217" i="2"/>
  <c r="N490" i="2"/>
  <c r="N316" i="2"/>
  <c r="N509" i="2"/>
  <c r="N500" i="2"/>
  <c r="N628" i="2"/>
  <c r="N563" i="2"/>
  <c r="N535" i="2"/>
  <c r="N467" i="2"/>
  <c r="N576" i="2"/>
  <c r="N522" i="2"/>
  <c r="N577" i="2"/>
  <c r="N653" i="2"/>
  <c r="N650" i="2"/>
  <c r="N350" i="2"/>
  <c r="N267" i="2"/>
  <c r="N599" i="2"/>
  <c r="N35" i="2"/>
  <c r="N656" i="2"/>
  <c r="N477" i="2"/>
  <c r="N206" i="2"/>
  <c r="N298" i="2"/>
  <c r="N480" i="2"/>
  <c r="N38" i="2"/>
  <c r="N170" i="2"/>
  <c r="N307" i="2"/>
  <c r="N202" i="2"/>
  <c r="N616" i="2"/>
  <c r="N600" i="2"/>
  <c r="N305" i="2"/>
  <c r="N158" i="2"/>
  <c r="N5" i="2"/>
  <c r="N502" i="2"/>
  <c r="N126" i="2"/>
  <c r="N98" i="2"/>
  <c r="N124" i="2"/>
  <c r="N510" i="2"/>
  <c r="N244" i="2"/>
  <c r="N644" i="2"/>
  <c r="N279" i="2"/>
  <c r="N58" i="2"/>
  <c r="N643" i="2"/>
  <c r="N626" i="2"/>
  <c r="N554" i="2"/>
  <c r="N25" i="2"/>
  <c r="N286" i="2"/>
  <c r="N661" i="2"/>
  <c r="N46" i="2"/>
  <c r="N499" i="2"/>
  <c r="N155" i="2"/>
  <c r="N43" i="2"/>
  <c r="N423" i="2"/>
  <c r="N476" i="2"/>
  <c r="N147" i="2"/>
  <c r="N461" i="2"/>
  <c r="N613" i="2"/>
  <c r="N100" i="2"/>
  <c r="N488" i="2"/>
  <c r="N558" i="2"/>
  <c r="N77" i="2"/>
  <c r="N445" i="2"/>
  <c r="N494" i="2"/>
  <c r="N443" i="2"/>
  <c r="N228" i="2"/>
  <c r="N132" i="2"/>
  <c r="N258" i="2"/>
  <c r="N167" i="2"/>
  <c r="N594" i="2"/>
  <c r="N86" i="2"/>
  <c r="N15" i="2"/>
  <c r="N440" i="2"/>
  <c r="N456" i="2"/>
  <c r="N695" i="2"/>
  <c r="N384" i="2"/>
  <c r="N215" i="2"/>
  <c r="N48" i="2"/>
  <c r="N586" i="2"/>
  <c r="N519" i="2"/>
  <c r="N507" i="2"/>
  <c r="N497" i="2"/>
  <c r="N33" i="2"/>
  <c r="N66" i="2"/>
  <c r="N354" i="2"/>
  <c r="N425" i="2"/>
  <c r="N651" i="2"/>
  <c r="N705" i="2"/>
  <c r="N399" i="2"/>
  <c r="N367" i="2"/>
  <c r="N400" i="2"/>
  <c r="N272" i="2"/>
  <c r="N321" i="2"/>
  <c r="N11" i="2"/>
  <c r="N101" i="2"/>
  <c r="N707" i="2"/>
  <c r="N401" i="2"/>
  <c r="N70" i="2"/>
  <c r="N71" i="2"/>
  <c r="N394" i="2"/>
  <c r="N349" i="2"/>
  <c r="N398" i="2"/>
  <c r="N454" i="2"/>
  <c r="N557" i="2"/>
  <c r="N276" i="2"/>
  <c r="N226" i="2"/>
  <c r="N160" i="2"/>
  <c r="N503" i="2"/>
  <c r="N614" i="2"/>
  <c r="N311" i="2"/>
  <c r="N381" i="2"/>
  <c r="N420" i="2"/>
  <c r="N620" i="2"/>
  <c r="N601" i="2"/>
  <c r="N21" i="2"/>
  <c r="N402" i="2"/>
  <c r="N691" i="2"/>
  <c r="N377" i="2"/>
  <c r="N457" i="2"/>
  <c r="N517" i="2"/>
  <c r="N363" i="2"/>
  <c r="N193" i="2"/>
  <c r="N293" i="2"/>
  <c r="N361" i="2"/>
  <c r="N459" i="2"/>
  <c r="N4" i="2"/>
  <c r="N578" i="2"/>
  <c r="N441" i="2"/>
  <c r="N260" i="2"/>
  <c r="N92" i="2"/>
  <c r="N209" i="2"/>
  <c r="N50" i="2"/>
  <c r="N87" i="2"/>
  <c r="N270" i="2"/>
  <c r="N135" i="2"/>
  <c r="N542" i="2"/>
  <c r="N460" i="2"/>
  <c r="N248" i="2"/>
  <c r="N113" i="2"/>
  <c r="N533" i="2"/>
  <c r="N579" i="2"/>
  <c r="N95" i="2"/>
  <c r="N516" i="2"/>
  <c r="N678" i="2"/>
  <c r="N54" i="2"/>
  <c r="N463" i="2"/>
  <c r="N185" i="2"/>
  <c r="N246" i="2"/>
  <c r="N395" i="2"/>
  <c r="N560" i="2"/>
  <c r="N62" i="2"/>
  <c r="N404" i="2"/>
  <c r="N141" i="2"/>
  <c r="N187" i="2"/>
  <c r="N549" i="2"/>
  <c r="N238" i="2"/>
  <c r="N348" i="2"/>
  <c r="N300" i="2"/>
  <c r="N184" i="2"/>
  <c r="N268" i="2"/>
  <c r="N299" i="2"/>
  <c r="N475" i="2"/>
  <c r="N7" i="2"/>
  <c r="N182" i="2"/>
  <c r="N107" i="2"/>
  <c r="N667" i="2"/>
  <c r="N589" i="2"/>
  <c r="N548" i="2"/>
  <c r="N449" i="2"/>
  <c r="N148" i="2"/>
  <c r="N255" i="2"/>
  <c r="N360" i="2"/>
  <c r="N359" i="2"/>
  <c r="N242" i="2"/>
  <c r="N353" i="2"/>
  <c r="N551" i="2"/>
  <c r="N224" i="2"/>
  <c r="N159" i="2"/>
  <c r="N568" i="2"/>
  <c r="N154" i="2"/>
  <c r="N526" i="2"/>
  <c r="N225" i="2"/>
  <c r="N352" i="2"/>
  <c r="N412" i="2"/>
  <c r="N40" i="2"/>
  <c r="N280" i="2"/>
  <c r="N718" i="2"/>
  <c r="N119" i="2"/>
  <c r="N283" i="2"/>
  <c r="N241" i="2"/>
  <c r="N27" i="2"/>
  <c r="N37" i="2"/>
  <c r="N145" i="2"/>
  <c r="N191" i="2"/>
  <c r="N171" i="2"/>
  <c r="N150" i="2"/>
  <c r="N99" i="2"/>
  <c r="N75" i="2"/>
  <c r="N10" i="2"/>
  <c r="N142" i="2"/>
  <c r="N83" i="2"/>
  <c r="N689" i="2"/>
  <c r="N587" i="2"/>
  <c r="N18" i="2"/>
  <c r="N356" i="2"/>
  <c r="N277" i="2"/>
  <c r="N698" i="2"/>
  <c r="N319" i="2"/>
  <c r="N413" i="2"/>
  <c r="N56" i="2"/>
  <c r="N213" i="2"/>
  <c r="N6" i="2"/>
  <c r="N540" i="2"/>
  <c r="N14" i="2"/>
  <c r="N201" i="2"/>
  <c r="N569" i="2"/>
  <c r="N665" i="2"/>
  <c r="N53" i="2"/>
  <c r="N186" i="2"/>
  <c r="N663" i="2"/>
  <c r="N611" i="2"/>
  <c r="N262" i="2"/>
  <c r="N410" i="2"/>
  <c r="N2" i="2"/>
  <c r="N618" i="2"/>
  <c r="N52" i="2"/>
  <c r="N252" i="2"/>
  <c r="N285" i="2"/>
  <c r="N334" i="2"/>
  <c r="N559" i="2"/>
  <c r="N55" i="2"/>
  <c r="N608" i="2"/>
  <c r="N72" i="2"/>
  <c r="N617" i="2"/>
  <c r="N602" i="2"/>
  <c r="N506" i="2"/>
  <c r="N295" i="2"/>
  <c r="N504" i="2"/>
  <c r="N479" i="2"/>
  <c r="N368" i="2"/>
  <c r="N243" i="2"/>
  <c r="N174" i="2"/>
  <c r="N169" i="2"/>
  <c r="N682" i="2"/>
  <c r="N289" i="2"/>
  <c r="N131" i="2"/>
  <c r="N20" i="2"/>
  <c r="N505" i="2"/>
  <c r="N153" i="2"/>
  <c r="N161" i="2"/>
  <c r="N254" i="2"/>
  <c r="N117" i="2"/>
  <c r="N128" i="2"/>
  <c r="N247" i="2"/>
  <c r="N42" i="2"/>
  <c r="N151" i="2"/>
  <c r="N347" i="2"/>
  <c r="N265" i="2"/>
  <c r="N612" i="2"/>
  <c r="N342" i="2"/>
  <c r="N214" i="2"/>
  <c r="N175" i="2"/>
  <c r="N23" i="2"/>
  <c r="N534" i="2"/>
  <c r="N624" i="2"/>
  <c r="N76" i="2"/>
  <c r="N39" i="2"/>
  <c r="N471" i="2"/>
  <c r="N24" i="2"/>
  <c r="N571" i="2"/>
  <c r="N263" i="2"/>
  <c r="N102" i="2"/>
  <c r="N546" i="2"/>
  <c r="N138" i="2"/>
  <c r="N239" i="2"/>
  <c r="N221" i="2"/>
  <c r="N129" i="2"/>
  <c r="N330" i="2"/>
  <c r="N264" i="2"/>
  <c r="N111" i="2"/>
  <c r="N729" i="2"/>
  <c r="N633" i="2"/>
  <c r="N685" i="2"/>
  <c r="N469" i="2"/>
  <c r="N231" i="2"/>
  <c r="N590" i="2"/>
  <c r="N136" i="2"/>
  <c r="N84" i="2"/>
  <c r="N328" i="2"/>
  <c r="N22" i="2"/>
  <c r="N615" i="2"/>
  <c r="N541" i="2"/>
  <c r="N591" i="2"/>
  <c r="N566" i="2"/>
  <c r="N320" i="2"/>
  <c r="N699" i="2"/>
  <c r="N629" i="2"/>
  <c r="N415" i="2"/>
  <c r="N482" i="2"/>
  <c r="N495" i="2"/>
  <c r="N73" i="2"/>
  <c r="N529" i="2"/>
  <c r="N357" i="2"/>
  <c r="N709" i="2"/>
  <c r="N127" i="2"/>
  <c r="N634" i="2"/>
  <c r="N436" i="2"/>
  <c r="N639" i="2"/>
  <c r="N57" i="2"/>
  <c r="N162" i="2"/>
  <c r="N81" i="2"/>
  <c r="N310" i="2"/>
  <c r="N405" i="2"/>
  <c r="N696" i="2"/>
  <c r="N63" i="2"/>
  <c r="N414" i="2"/>
  <c r="N218" i="2"/>
  <c r="N595" i="2"/>
  <c r="N294" i="2"/>
  <c r="N543" i="2"/>
  <c r="N45" i="2"/>
  <c r="N235" i="2"/>
  <c r="N607" i="2"/>
  <c r="N430" i="2"/>
  <c r="N273" i="2"/>
  <c r="N472" i="2"/>
  <c r="N713" i="2"/>
  <c r="N8" i="2"/>
  <c r="N365" i="2"/>
  <c r="N575" i="2"/>
  <c r="N439" i="2"/>
  <c r="N181" i="2"/>
  <c r="N547" i="2"/>
  <c r="N520" i="2"/>
  <c r="N19" i="2"/>
  <c r="N173" i="2"/>
  <c r="N679" i="2"/>
  <c r="N139" i="2"/>
  <c r="N715" i="2"/>
  <c r="N331" i="2"/>
  <c r="N596" i="2"/>
  <c r="N108" i="2"/>
  <c r="N536" i="2"/>
  <c r="N197" i="2"/>
  <c r="N26" i="2"/>
  <c r="N512" i="2"/>
  <c r="N487" i="2"/>
  <c r="N710" i="2"/>
  <c r="N333" i="2"/>
  <c r="N609" i="2"/>
  <c r="N34" i="2"/>
  <c r="N701" i="2"/>
  <c r="N195" i="2"/>
  <c r="N198" i="2"/>
  <c r="N180" i="2"/>
  <c r="N324" i="2"/>
  <c r="N194" i="2"/>
  <c r="N32" i="2"/>
  <c r="N59" i="2"/>
  <c r="N427" i="2"/>
  <c r="N312" i="2"/>
  <c r="N80" i="2"/>
  <c r="N486" i="2"/>
  <c r="N513" i="2"/>
  <c r="N424" i="2"/>
  <c r="N465" i="2"/>
  <c r="N435" i="2"/>
  <c r="N389" i="2"/>
  <c r="N625" i="2"/>
  <c r="N177" i="2"/>
  <c r="N249" i="2"/>
  <c r="N717" i="2"/>
  <c r="N431" i="2"/>
  <c r="N573" i="2"/>
  <c r="N478" i="2"/>
  <c r="N588" i="2"/>
  <c r="N406" i="2"/>
  <c r="N130" i="2"/>
  <c r="N720" i="2"/>
  <c r="N585" i="2"/>
  <c r="N498" i="2"/>
  <c r="N332" i="2"/>
  <c r="N122" i="2"/>
  <c r="N168" i="2"/>
  <c r="N636" i="2"/>
  <c r="N343" i="2"/>
  <c r="N89" i="2"/>
  <c r="N635" i="2"/>
  <c r="N183" i="2"/>
  <c r="N581" i="2"/>
  <c r="N514" i="2"/>
  <c r="N446" i="2"/>
  <c r="N106" i="2"/>
  <c r="N723" i="2"/>
  <c r="N712" i="2"/>
  <c r="N105" i="2"/>
  <c r="N605" i="2"/>
  <c r="N597" i="2"/>
  <c r="N417" i="2"/>
  <c r="N382" i="2"/>
  <c r="N530" i="2"/>
  <c r="N90" i="2"/>
  <c r="N422" i="2"/>
  <c r="N437" i="2"/>
  <c r="N640" i="2"/>
  <c r="N304" i="2"/>
  <c r="N313" i="2"/>
  <c r="N645" i="2"/>
  <c r="N93" i="2"/>
  <c r="N647" i="2"/>
  <c r="N30" i="2"/>
  <c r="N115" i="2"/>
  <c r="N672" i="2"/>
  <c r="N207" i="2"/>
  <c r="N41" i="2"/>
  <c r="N447" i="2"/>
  <c r="N290" i="2"/>
  <c r="N570" i="2"/>
  <c r="N681" i="2"/>
  <c r="N204" i="2"/>
  <c r="N403" i="2"/>
  <c r="N664" i="2"/>
  <c r="N110" i="2"/>
  <c r="N325" i="2"/>
  <c r="N674" i="2"/>
  <c r="N473" i="2"/>
  <c r="N483" i="2"/>
  <c r="N190" i="2"/>
  <c r="N604" i="2"/>
  <c r="N641" i="2"/>
  <c r="N716" i="2"/>
  <c r="N492" i="2"/>
  <c r="N116" i="2"/>
  <c r="N149" i="2"/>
  <c r="N421" i="2"/>
  <c r="N232" i="2"/>
  <c r="N580" i="2"/>
  <c r="N344" i="2"/>
  <c r="N627" i="2"/>
  <c r="N227" i="2"/>
  <c r="N390" i="2"/>
  <c r="N97" i="2"/>
  <c r="N562" i="2"/>
  <c r="N385" i="2"/>
  <c r="N296" i="2"/>
  <c r="N364" i="2"/>
  <c r="N704" i="2"/>
  <c r="N240" i="2"/>
  <c r="N523" i="2"/>
  <c r="N648" i="2"/>
  <c r="N370" i="2"/>
  <c r="N556" i="2"/>
  <c r="N544" i="2"/>
  <c r="N144" i="2"/>
  <c r="N552" i="2"/>
  <c r="N438" i="2"/>
  <c r="N708" i="2"/>
  <c r="N337" i="2"/>
  <c r="N69" i="2"/>
  <c r="N379" i="2"/>
  <c r="N65" i="2"/>
  <c r="N630" i="2"/>
  <c r="N125" i="2"/>
  <c r="N728" i="2"/>
  <c r="N468" i="2"/>
  <c r="N203" i="2"/>
  <c r="N671" i="2"/>
  <c r="N134" i="2"/>
  <c r="N697" i="2"/>
  <c r="N730" i="2"/>
  <c r="N274" i="2"/>
  <c r="N668" i="2"/>
  <c r="N64" i="2"/>
  <c r="N481" i="2"/>
  <c r="N222" i="2"/>
  <c r="N610" i="2"/>
  <c r="N165" i="2"/>
  <c r="N29" i="2"/>
  <c r="N355" i="2"/>
  <c r="N309" i="2"/>
  <c r="N658" i="2"/>
  <c r="N303" i="2"/>
  <c r="N339" i="2"/>
  <c r="N205" i="2"/>
  <c r="N317" i="2"/>
  <c r="N496" i="2"/>
  <c r="N675" i="2"/>
  <c r="N358" i="2"/>
  <c r="N726" i="2"/>
  <c r="N442" i="2"/>
  <c r="N434" i="2"/>
  <c r="N584" i="2"/>
  <c r="N236" i="2"/>
  <c r="N680" i="2"/>
  <c r="N515" i="2"/>
  <c r="N631" i="2"/>
  <c r="N732" i="2"/>
  <c r="N250" i="2"/>
  <c r="N703" i="2"/>
  <c r="N163" i="2"/>
  <c r="N220" i="2"/>
  <c r="N567" i="2"/>
  <c r="N598" i="2"/>
  <c r="N269" i="2"/>
  <c r="N574" i="2"/>
  <c r="N649" i="2"/>
  <c r="N659" i="2"/>
  <c r="N484" i="2"/>
  <c r="N133" i="2"/>
  <c r="N378" i="2"/>
  <c r="N118" i="2"/>
  <c r="N432" i="2"/>
  <c r="N372" i="2"/>
  <c r="N176" i="2"/>
  <c r="N508" i="2"/>
  <c r="N85" i="2"/>
  <c r="N550" i="2"/>
  <c r="N284" i="2"/>
  <c r="N702" i="2"/>
  <c r="N527" i="2"/>
  <c r="N287" i="2"/>
  <c r="N345" i="2"/>
  <c r="N302" i="2"/>
  <c r="N335" i="2"/>
  <c r="N525" i="2"/>
  <c r="N433" i="2"/>
  <c r="N564" i="2"/>
  <c r="N470" i="2"/>
  <c r="N518" i="2"/>
  <c r="N429" i="2"/>
  <c r="N219" i="2"/>
  <c r="N259" i="2"/>
  <c r="N622" i="2"/>
  <c r="N722" i="2"/>
  <c r="N261" i="2"/>
  <c r="N308" i="2"/>
  <c r="N216" i="2"/>
  <c r="N374" i="2"/>
  <c r="N329" i="2"/>
  <c r="N724" i="2"/>
  <c r="N693" i="2"/>
  <c r="N670" i="2"/>
  <c r="N652" i="2"/>
  <c r="N632" i="2"/>
  <c r="N524" i="2"/>
  <c r="N386" i="2"/>
  <c r="N532" i="2"/>
  <c r="N572" i="2"/>
  <c r="N592" i="2"/>
  <c r="N466" i="2"/>
  <c r="N673" i="2"/>
  <c r="N684" i="2"/>
  <c r="N426" i="2"/>
  <c r="N455" i="2"/>
  <c r="N662" i="2"/>
  <c r="N666" i="2"/>
  <c r="N690" i="2"/>
  <c r="N452" i="2"/>
  <c r="N657" i="2"/>
  <c r="N676" i="2"/>
  <c r="N669" i="2"/>
  <c r="N555" i="2"/>
  <c r="N660" i="2"/>
  <c r="N700" i="2"/>
  <c r="N725" i="2"/>
  <c r="N711" i="2"/>
  <c r="N619" i="2"/>
  <c r="N688" i="2"/>
  <c r="N727" i="2"/>
  <c r="N714" i="2"/>
  <c r="N719" i="2"/>
  <c r="N731" i="2"/>
  <c r="N677" i="2"/>
  <c r="L642" i="2"/>
  <c r="L593" i="2"/>
  <c r="L603" i="2"/>
  <c r="L88" i="2"/>
  <c r="L391" i="2"/>
  <c r="L419" i="2"/>
  <c r="L416" i="2"/>
  <c r="L528" i="2"/>
  <c r="L373" i="2"/>
  <c r="L538" i="2"/>
  <c r="L338" i="2"/>
  <c r="L453" i="2"/>
  <c r="L164" i="2"/>
  <c r="L683" i="2"/>
  <c r="L156" i="2"/>
  <c r="L493" i="2"/>
  <c r="L638" i="2"/>
  <c r="L47" i="2"/>
  <c r="L392" i="2"/>
  <c r="L511" i="2"/>
  <c r="L464" i="2"/>
  <c r="L444" i="2"/>
  <c r="L60" i="2"/>
  <c r="L376" i="2"/>
  <c r="L582" i="2"/>
  <c r="L223" i="2"/>
  <c r="L253" i="2"/>
  <c r="L322" i="2"/>
  <c r="L68" i="2"/>
  <c r="L583" i="2"/>
  <c r="L646" i="2"/>
  <c r="L3" i="2"/>
  <c r="L539" i="2"/>
  <c r="L380" i="2"/>
  <c r="L49" i="2"/>
  <c r="L687" i="2"/>
  <c r="L418" i="2"/>
  <c r="L200" i="2"/>
  <c r="L96" i="2"/>
  <c r="L623" i="2"/>
  <c r="L336" i="2"/>
  <c r="L282" i="2"/>
  <c r="L521" i="2"/>
  <c r="L366" i="2"/>
  <c r="L94" i="2"/>
  <c r="L189" i="2"/>
  <c r="L565" i="2"/>
  <c r="L188" i="2"/>
  <c r="L211" i="2"/>
  <c r="L458" i="2"/>
  <c r="L346" i="2"/>
  <c r="L82" i="2"/>
  <c r="L143" i="2"/>
  <c r="L411" i="2"/>
  <c r="L323" i="2"/>
  <c r="L371" i="2"/>
  <c r="L229" i="2"/>
  <c r="L531" i="2"/>
  <c r="L485" i="2"/>
  <c r="L121" i="2"/>
  <c r="L233" i="2"/>
  <c r="L109" i="2"/>
  <c r="L291" i="2"/>
  <c r="L275" i="2"/>
  <c r="L489" i="2"/>
  <c r="L362" i="2"/>
  <c r="L103" i="2"/>
  <c r="L61" i="2"/>
  <c r="L462" i="2"/>
  <c r="L369" i="2"/>
  <c r="L31" i="2"/>
  <c r="L375" i="2"/>
  <c r="L120" i="2"/>
  <c r="L278" i="2"/>
  <c r="L450" i="2"/>
  <c r="L288" i="2"/>
  <c r="L351" i="2"/>
  <c r="L448" i="2"/>
  <c r="L387" i="2"/>
  <c r="L192" i="2"/>
  <c r="L114" i="2"/>
  <c r="L621" i="2"/>
  <c r="L112" i="2"/>
  <c r="L146" i="2"/>
  <c r="L257" i="2"/>
  <c r="L196" i="2"/>
  <c r="L491" i="2"/>
  <c r="L396" i="2"/>
  <c r="L537" i="2"/>
  <c r="L210" i="2"/>
  <c r="L251" i="2"/>
  <c r="L451" i="2"/>
  <c r="L692" i="2"/>
  <c r="L326" i="2"/>
  <c r="L104" i="2"/>
  <c r="L501" i="2"/>
  <c r="L74" i="2"/>
  <c r="L315" i="2"/>
  <c r="L383" i="2"/>
  <c r="L67" i="2"/>
  <c r="L91" i="2"/>
  <c r="L16" i="2"/>
  <c r="L606" i="2"/>
  <c r="L318" i="2"/>
  <c r="L157" i="2"/>
  <c r="L17" i="2"/>
  <c r="L140" i="2"/>
  <c r="L301" i="2"/>
  <c r="L51" i="2"/>
  <c r="L407" i="2"/>
  <c r="L297" i="2"/>
  <c r="L208" i="2"/>
  <c r="L78" i="2"/>
  <c r="L245" i="2"/>
  <c r="L271" i="2"/>
  <c r="L36" i="2"/>
  <c r="L428" i="2"/>
  <c r="L706" i="2"/>
  <c r="L545" i="2"/>
  <c r="L553" i="2"/>
  <c r="L178" i="2"/>
  <c r="L166" i="2"/>
  <c r="L28" i="2"/>
  <c r="L327" i="2"/>
  <c r="L79" i="2"/>
  <c r="L637" i="2"/>
  <c r="L256" i="2"/>
  <c r="L44" i="2"/>
  <c r="L408" i="2"/>
  <c r="L13" i="2"/>
  <c r="L212" i="2"/>
  <c r="L237" i="2"/>
  <c r="L137" i="2"/>
  <c r="L654" i="2"/>
  <c r="L397" i="2"/>
  <c r="L694" i="2"/>
  <c r="L172" i="2"/>
  <c r="L388" i="2"/>
  <c r="L686" i="2"/>
  <c r="L306" i="2"/>
  <c r="L292" i="2"/>
  <c r="L409" i="2"/>
  <c r="L9" i="2"/>
  <c r="L340" i="2"/>
  <c r="L314" i="2"/>
  <c r="L655" i="2"/>
  <c r="L561" i="2"/>
  <c r="L266" i="2"/>
  <c r="L12" i="2"/>
  <c r="L721" i="2"/>
  <c r="L281" i="2"/>
  <c r="L341" i="2"/>
  <c r="L234" i="2"/>
  <c r="L474" i="2"/>
  <c r="L199" i="2"/>
  <c r="L152" i="2"/>
  <c r="L179" i="2"/>
  <c r="L123" i="2"/>
  <c r="L393" i="2"/>
  <c r="L230" i="2"/>
  <c r="L217" i="2"/>
  <c r="L490" i="2"/>
  <c r="L316" i="2"/>
  <c r="L509" i="2"/>
  <c r="L500" i="2"/>
  <c r="L628" i="2"/>
  <c r="L563" i="2"/>
  <c r="L535" i="2"/>
  <c r="L467" i="2"/>
  <c r="L576" i="2"/>
  <c r="L522" i="2"/>
  <c r="L577" i="2"/>
  <c r="L653" i="2"/>
  <c r="L650" i="2"/>
  <c r="L350" i="2"/>
  <c r="L267" i="2"/>
  <c r="L599" i="2"/>
  <c r="L35" i="2"/>
  <c r="L656" i="2"/>
  <c r="L477" i="2"/>
  <c r="L206" i="2"/>
  <c r="L298" i="2"/>
  <c r="L480" i="2"/>
  <c r="L38" i="2"/>
  <c r="L170" i="2"/>
  <c r="L307" i="2"/>
  <c r="L202" i="2"/>
  <c r="L616" i="2"/>
  <c r="L600" i="2"/>
  <c r="L305" i="2"/>
  <c r="L158" i="2"/>
  <c r="L5" i="2"/>
  <c r="L502" i="2"/>
  <c r="L126" i="2"/>
  <c r="L98" i="2"/>
  <c r="L124" i="2"/>
  <c r="L510" i="2"/>
  <c r="L244" i="2"/>
  <c r="L644" i="2"/>
  <c r="L279" i="2"/>
  <c r="L58" i="2"/>
  <c r="L643" i="2"/>
  <c r="L626" i="2"/>
  <c r="L554" i="2"/>
  <c r="L25" i="2"/>
  <c r="L286" i="2"/>
  <c r="L661" i="2"/>
  <c r="L46" i="2"/>
  <c r="L499" i="2"/>
  <c r="L155" i="2"/>
  <c r="L43" i="2"/>
  <c r="L423" i="2"/>
  <c r="L476" i="2"/>
  <c r="L147" i="2"/>
  <c r="L461" i="2"/>
  <c r="L613" i="2"/>
  <c r="L100" i="2"/>
  <c r="L488" i="2"/>
  <c r="L558" i="2"/>
  <c r="L77" i="2"/>
  <c r="L445" i="2"/>
  <c r="L494" i="2"/>
  <c r="L443" i="2"/>
  <c r="L228" i="2"/>
  <c r="L132" i="2"/>
  <c r="L258" i="2"/>
  <c r="L167" i="2"/>
  <c r="L594" i="2"/>
  <c r="L86" i="2"/>
  <c r="L15" i="2"/>
  <c r="L440" i="2"/>
  <c r="L456" i="2"/>
  <c r="L695" i="2"/>
  <c r="L384" i="2"/>
  <c r="L215" i="2"/>
  <c r="L48" i="2"/>
  <c r="L586" i="2"/>
  <c r="L519" i="2"/>
  <c r="L507" i="2"/>
  <c r="L497" i="2"/>
  <c r="L33" i="2"/>
  <c r="L66" i="2"/>
  <c r="L354" i="2"/>
  <c r="L425" i="2"/>
  <c r="L651" i="2"/>
  <c r="L705" i="2"/>
  <c r="L399" i="2"/>
  <c r="L367" i="2"/>
  <c r="L400" i="2"/>
  <c r="L272" i="2"/>
  <c r="L321" i="2"/>
  <c r="L11" i="2"/>
  <c r="L101" i="2"/>
  <c r="L707" i="2"/>
  <c r="L401" i="2"/>
  <c r="L70" i="2"/>
  <c r="L71" i="2"/>
  <c r="L394" i="2"/>
  <c r="L349" i="2"/>
  <c r="L398" i="2"/>
  <c r="L454" i="2"/>
  <c r="L557" i="2"/>
  <c r="L276" i="2"/>
  <c r="L226" i="2"/>
  <c r="L160" i="2"/>
  <c r="L503" i="2"/>
  <c r="L614" i="2"/>
  <c r="L311" i="2"/>
  <c r="L381" i="2"/>
  <c r="L420" i="2"/>
  <c r="L620" i="2"/>
  <c r="L601" i="2"/>
  <c r="L21" i="2"/>
  <c r="L402" i="2"/>
  <c r="L691" i="2"/>
  <c r="L377" i="2"/>
  <c r="L457" i="2"/>
  <c r="L517" i="2"/>
  <c r="L363" i="2"/>
  <c r="L193" i="2"/>
  <c r="L293" i="2"/>
  <c r="L361" i="2"/>
  <c r="L459" i="2"/>
  <c r="L4" i="2"/>
  <c r="L578" i="2"/>
  <c r="L441" i="2"/>
  <c r="L260" i="2"/>
  <c r="L92" i="2"/>
  <c r="L209" i="2"/>
  <c r="L50" i="2"/>
  <c r="L87" i="2"/>
  <c r="L270" i="2"/>
  <c r="L135" i="2"/>
  <c r="L542" i="2"/>
  <c r="L460" i="2"/>
  <c r="L248" i="2"/>
  <c r="L113" i="2"/>
  <c r="L533" i="2"/>
  <c r="L579" i="2"/>
  <c r="L95" i="2"/>
  <c r="L516" i="2"/>
  <c r="L678" i="2"/>
  <c r="L54" i="2"/>
  <c r="L463" i="2"/>
  <c r="L185" i="2"/>
  <c r="L246" i="2"/>
  <c r="L395" i="2"/>
  <c r="L560" i="2"/>
  <c r="L62" i="2"/>
  <c r="L404" i="2"/>
  <c r="L141" i="2"/>
  <c r="L187" i="2"/>
  <c r="L549" i="2"/>
  <c r="L238" i="2"/>
  <c r="L348" i="2"/>
  <c r="L300" i="2"/>
  <c r="L184" i="2"/>
  <c r="L268" i="2"/>
  <c r="L299" i="2"/>
  <c r="L475" i="2"/>
  <c r="L7" i="2"/>
  <c r="L182" i="2"/>
  <c r="L107" i="2"/>
  <c r="L667" i="2"/>
  <c r="L589" i="2"/>
  <c r="L548" i="2"/>
  <c r="L449" i="2"/>
  <c r="L148" i="2"/>
  <c r="L255" i="2"/>
  <c r="L360" i="2"/>
  <c r="L359" i="2"/>
  <c r="L242" i="2"/>
  <c r="L353" i="2"/>
  <c r="L551" i="2"/>
  <c r="L224" i="2"/>
  <c r="L159" i="2"/>
  <c r="L568" i="2"/>
  <c r="L154" i="2"/>
  <c r="L526" i="2"/>
  <c r="L225" i="2"/>
  <c r="L352" i="2"/>
  <c r="L412" i="2"/>
  <c r="L40" i="2"/>
  <c r="L280" i="2"/>
  <c r="L718" i="2"/>
  <c r="L119" i="2"/>
  <c r="L283" i="2"/>
  <c r="L241" i="2"/>
  <c r="L27" i="2"/>
  <c r="L37" i="2"/>
  <c r="L145" i="2"/>
  <c r="L191" i="2"/>
  <c r="L171" i="2"/>
  <c r="L150" i="2"/>
  <c r="L99" i="2"/>
  <c r="L75" i="2"/>
  <c r="L10" i="2"/>
  <c r="L142" i="2"/>
  <c r="L83" i="2"/>
  <c r="L689" i="2"/>
  <c r="L587" i="2"/>
  <c r="L18" i="2"/>
  <c r="L356" i="2"/>
  <c r="L277" i="2"/>
  <c r="L698" i="2"/>
  <c r="L319" i="2"/>
  <c r="L413" i="2"/>
  <c r="L56" i="2"/>
  <c r="L213" i="2"/>
  <c r="L6" i="2"/>
  <c r="L540" i="2"/>
  <c r="L14" i="2"/>
  <c r="L201" i="2"/>
  <c r="L569" i="2"/>
  <c r="L665" i="2"/>
  <c r="L53" i="2"/>
  <c r="L186" i="2"/>
  <c r="L663" i="2"/>
  <c r="L611" i="2"/>
  <c r="L262" i="2"/>
  <c r="L410" i="2"/>
  <c r="L2" i="2"/>
  <c r="L618" i="2"/>
  <c r="L52" i="2"/>
  <c r="L252" i="2"/>
  <c r="L285" i="2"/>
  <c r="L334" i="2"/>
  <c r="L559" i="2"/>
  <c r="L55" i="2"/>
  <c r="L608" i="2"/>
  <c r="L72" i="2"/>
  <c r="L617" i="2"/>
  <c r="L602" i="2"/>
  <c r="L506" i="2"/>
  <c r="L295" i="2"/>
  <c r="L504" i="2"/>
  <c r="L479" i="2"/>
  <c r="L368" i="2"/>
  <c r="L243" i="2"/>
  <c r="L174" i="2"/>
  <c r="L169" i="2"/>
  <c r="L682" i="2"/>
  <c r="L289" i="2"/>
  <c r="L131" i="2"/>
  <c r="L20" i="2"/>
  <c r="L505" i="2"/>
  <c r="L153" i="2"/>
  <c r="L161" i="2"/>
  <c r="L254" i="2"/>
  <c r="L117" i="2"/>
  <c r="L128" i="2"/>
  <c r="L247" i="2"/>
  <c r="L42" i="2"/>
  <c r="L151" i="2"/>
  <c r="L347" i="2"/>
  <c r="L265" i="2"/>
  <c r="L612" i="2"/>
  <c r="L342" i="2"/>
  <c r="L214" i="2"/>
  <c r="L175" i="2"/>
  <c r="L23" i="2"/>
  <c r="L534" i="2"/>
  <c r="L624" i="2"/>
  <c r="L76" i="2"/>
  <c r="L39" i="2"/>
  <c r="L471" i="2"/>
  <c r="L24" i="2"/>
  <c r="L571" i="2"/>
  <c r="L263" i="2"/>
  <c r="L102" i="2"/>
  <c r="L546" i="2"/>
  <c r="L138" i="2"/>
  <c r="L239" i="2"/>
  <c r="L221" i="2"/>
  <c r="L129" i="2"/>
  <c r="L330" i="2"/>
  <c r="L264" i="2"/>
  <c r="L111" i="2"/>
  <c r="L729" i="2"/>
  <c r="L633" i="2"/>
  <c r="L685" i="2"/>
  <c r="L469" i="2"/>
  <c r="L231" i="2"/>
  <c r="L590" i="2"/>
  <c r="L136" i="2"/>
  <c r="L84" i="2"/>
  <c r="L328" i="2"/>
  <c r="L22" i="2"/>
  <c r="L615" i="2"/>
  <c r="L541" i="2"/>
  <c r="L591" i="2"/>
  <c r="L566" i="2"/>
  <c r="L320" i="2"/>
  <c r="L699" i="2"/>
  <c r="L629" i="2"/>
  <c r="L415" i="2"/>
  <c r="L482" i="2"/>
  <c r="L495" i="2"/>
  <c r="L73" i="2"/>
  <c r="L529" i="2"/>
  <c r="L357" i="2"/>
  <c r="L709" i="2"/>
  <c r="L127" i="2"/>
  <c r="L634" i="2"/>
  <c r="L436" i="2"/>
  <c r="L639" i="2"/>
  <c r="L57" i="2"/>
  <c r="L162" i="2"/>
  <c r="L81" i="2"/>
  <c r="L310" i="2"/>
  <c r="L405" i="2"/>
  <c r="L696" i="2"/>
  <c r="L63" i="2"/>
  <c r="L414" i="2"/>
  <c r="L218" i="2"/>
  <c r="L595" i="2"/>
  <c r="L294" i="2"/>
  <c r="L543" i="2"/>
  <c r="L45" i="2"/>
  <c r="L235" i="2"/>
  <c r="L607" i="2"/>
  <c r="L430" i="2"/>
  <c r="L273" i="2"/>
  <c r="L472" i="2"/>
  <c r="L713" i="2"/>
  <c r="L8" i="2"/>
  <c r="L365" i="2"/>
  <c r="L575" i="2"/>
  <c r="L439" i="2"/>
  <c r="L181" i="2"/>
  <c r="L547" i="2"/>
  <c r="L520" i="2"/>
  <c r="L19" i="2"/>
  <c r="L173" i="2"/>
  <c r="L679" i="2"/>
  <c r="L139" i="2"/>
  <c r="L715" i="2"/>
  <c r="L331" i="2"/>
  <c r="L596" i="2"/>
  <c r="L108" i="2"/>
  <c r="L536" i="2"/>
  <c r="L197" i="2"/>
  <c r="L26" i="2"/>
  <c r="L512" i="2"/>
  <c r="L487" i="2"/>
  <c r="L710" i="2"/>
  <c r="L333" i="2"/>
  <c r="L609" i="2"/>
  <c r="L34" i="2"/>
  <c r="L701" i="2"/>
  <c r="L195" i="2"/>
  <c r="L198" i="2"/>
  <c r="L180" i="2"/>
  <c r="L324" i="2"/>
  <c r="L194" i="2"/>
  <c r="L32" i="2"/>
  <c r="L59" i="2"/>
  <c r="L427" i="2"/>
  <c r="L312" i="2"/>
  <c r="L80" i="2"/>
  <c r="L486" i="2"/>
  <c r="L513" i="2"/>
  <c r="L424" i="2"/>
  <c r="L465" i="2"/>
  <c r="L435" i="2"/>
  <c r="L389" i="2"/>
  <c r="L625" i="2"/>
  <c r="L177" i="2"/>
  <c r="L249" i="2"/>
  <c r="L717" i="2"/>
  <c r="L431" i="2"/>
  <c r="L573" i="2"/>
  <c r="L478" i="2"/>
  <c r="L588" i="2"/>
  <c r="L406" i="2"/>
  <c r="L130" i="2"/>
  <c r="L720" i="2"/>
  <c r="L585" i="2"/>
  <c r="L498" i="2"/>
  <c r="L332" i="2"/>
  <c r="L122" i="2"/>
  <c r="L168" i="2"/>
  <c r="L636" i="2"/>
  <c r="L343" i="2"/>
  <c r="L89" i="2"/>
  <c r="L635" i="2"/>
  <c r="L183" i="2"/>
  <c r="L581" i="2"/>
  <c r="L514" i="2"/>
  <c r="L446" i="2"/>
  <c r="L106" i="2"/>
  <c r="L723" i="2"/>
  <c r="L712" i="2"/>
  <c r="L105" i="2"/>
  <c r="L605" i="2"/>
  <c r="L597" i="2"/>
  <c r="L417" i="2"/>
  <c r="L382" i="2"/>
  <c r="L530" i="2"/>
  <c r="L90" i="2"/>
  <c r="L422" i="2"/>
  <c r="L437" i="2"/>
  <c r="L640" i="2"/>
  <c r="L304" i="2"/>
  <c r="L313" i="2"/>
  <c r="L645" i="2"/>
  <c r="L93" i="2"/>
  <c r="L647" i="2"/>
  <c r="L30" i="2"/>
  <c r="L115" i="2"/>
  <c r="L672" i="2"/>
  <c r="L207" i="2"/>
  <c r="L41" i="2"/>
  <c r="L447" i="2"/>
  <c r="L290" i="2"/>
  <c r="L570" i="2"/>
  <c r="L681" i="2"/>
  <c r="L204" i="2"/>
  <c r="L403" i="2"/>
  <c r="L664" i="2"/>
  <c r="L110" i="2"/>
  <c r="L325" i="2"/>
  <c r="L674" i="2"/>
  <c r="L473" i="2"/>
  <c r="L483" i="2"/>
  <c r="L190" i="2"/>
  <c r="L604" i="2"/>
  <c r="L641" i="2"/>
  <c r="L716" i="2"/>
  <c r="L492" i="2"/>
  <c r="L116" i="2"/>
  <c r="L149" i="2"/>
  <c r="L421" i="2"/>
  <c r="L232" i="2"/>
  <c r="L580" i="2"/>
  <c r="L344" i="2"/>
  <c r="L627" i="2"/>
  <c r="L227" i="2"/>
  <c r="L390" i="2"/>
  <c r="L97" i="2"/>
  <c r="L562" i="2"/>
  <c r="L385" i="2"/>
  <c r="L296" i="2"/>
  <c r="L364" i="2"/>
  <c r="L704" i="2"/>
  <c r="L240" i="2"/>
  <c r="L523" i="2"/>
  <c r="L648" i="2"/>
  <c r="L370" i="2"/>
  <c r="L556" i="2"/>
  <c r="L544" i="2"/>
  <c r="L144" i="2"/>
  <c r="L552" i="2"/>
  <c r="L438" i="2"/>
  <c r="L708" i="2"/>
  <c r="L337" i="2"/>
  <c r="L69" i="2"/>
  <c r="L379" i="2"/>
  <c r="L65" i="2"/>
  <c r="L630" i="2"/>
  <c r="L125" i="2"/>
  <c r="L728" i="2"/>
  <c r="L468" i="2"/>
  <c r="L203" i="2"/>
  <c r="L671" i="2"/>
  <c r="L134" i="2"/>
  <c r="L697" i="2"/>
  <c r="L730" i="2"/>
  <c r="L274" i="2"/>
  <c r="L668" i="2"/>
  <c r="L64" i="2"/>
  <c r="L481" i="2"/>
  <c r="L222" i="2"/>
  <c r="L610" i="2"/>
  <c r="L165" i="2"/>
  <c r="L29" i="2"/>
  <c r="L355" i="2"/>
  <c r="L309" i="2"/>
  <c r="L658" i="2"/>
  <c r="L303" i="2"/>
  <c r="L339" i="2"/>
  <c r="L205" i="2"/>
  <c r="L317" i="2"/>
  <c r="L496" i="2"/>
  <c r="L675" i="2"/>
  <c r="L358" i="2"/>
  <c r="L726" i="2"/>
  <c r="L442" i="2"/>
  <c r="L434" i="2"/>
  <c r="L584" i="2"/>
  <c r="L236" i="2"/>
  <c r="L680" i="2"/>
  <c r="L515" i="2"/>
  <c r="L631" i="2"/>
  <c r="L732" i="2"/>
  <c r="L250" i="2"/>
  <c r="L703" i="2"/>
  <c r="L163" i="2"/>
  <c r="L220" i="2"/>
  <c r="L567" i="2"/>
  <c r="L598" i="2"/>
  <c r="L269" i="2"/>
  <c r="L574" i="2"/>
  <c r="L649" i="2"/>
  <c r="L659" i="2"/>
  <c r="L484" i="2"/>
  <c r="L133" i="2"/>
  <c r="L378" i="2"/>
  <c r="L118" i="2"/>
  <c r="L432" i="2"/>
  <c r="L372" i="2"/>
  <c r="L176" i="2"/>
  <c r="L508" i="2"/>
  <c r="L85" i="2"/>
  <c r="L550" i="2"/>
  <c r="L284" i="2"/>
  <c r="L702" i="2"/>
  <c r="L527" i="2"/>
  <c r="L287" i="2"/>
  <c r="L345" i="2"/>
  <c r="L302" i="2"/>
  <c r="L335" i="2"/>
  <c r="L525" i="2"/>
  <c r="L433" i="2"/>
  <c r="L564" i="2"/>
  <c r="L470" i="2"/>
  <c r="L518" i="2"/>
  <c r="L429" i="2"/>
  <c r="L219" i="2"/>
  <c r="L259" i="2"/>
  <c r="L622" i="2"/>
  <c r="L722" i="2"/>
  <c r="L261" i="2"/>
  <c r="L308" i="2"/>
  <c r="L216" i="2"/>
  <c r="L374" i="2"/>
  <c r="L329" i="2"/>
  <c r="L724" i="2"/>
  <c r="L693" i="2"/>
  <c r="L670" i="2"/>
  <c r="L652" i="2"/>
  <c r="L632" i="2"/>
  <c r="L524" i="2"/>
  <c r="L386" i="2"/>
  <c r="L532" i="2"/>
  <c r="L572" i="2"/>
  <c r="L592" i="2"/>
  <c r="L466" i="2"/>
  <c r="L673" i="2"/>
  <c r="L684" i="2"/>
  <c r="L426" i="2"/>
  <c r="L455" i="2"/>
  <c r="L662" i="2"/>
  <c r="L666" i="2"/>
  <c r="L690" i="2"/>
  <c r="L452" i="2"/>
  <c r="L657" i="2"/>
  <c r="L676" i="2"/>
  <c r="L669" i="2"/>
  <c r="L555" i="2"/>
  <c r="L660" i="2"/>
  <c r="L700" i="2"/>
  <c r="L725" i="2"/>
  <c r="L711" i="2"/>
  <c r="L619" i="2"/>
  <c r="L688" i="2"/>
  <c r="L727" i="2"/>
  <c r="L714" i="2"/>
  <c r="L719" i="2"/>
  <c r="L731" i="2"/>
  <c r="L677" i="2"/>
  <c r="J642" i="2"/>
  <c r="J593" i="2"/>
  <c r="J603" i="2"/>
  <c r="J88" i="2"/>
  <c r="J391" i="2"/>
  <c r="J419" i="2"/>
  <c r="J416" i="2"/>
  <c r="J528" i="2"/>
  <c r="J373" i="2"/>
  <c r="J538" i="2"/>
  <c r="J338" i="2"/>
  <c r="J453" i="2"/>
  <c r="J164" i="2"/>
  <c r="J683" i="2"/>
  <c r="J156" i="2"/>
  <c r="J493" i="2"/>
  <c r="J638" i="2"/>
  <c r="J47" i="2"/>
  <c r="J392" i="2"/>
  <c r="J511" i="2"/>
  <c r="J464" i="2"/>
  <c r="J444" i="2"/>
  <c r="J60" i="2"/>
  <c r="J376" i="2"/>
  <c r="J582" i="2"/>
  <c r="J223" i="2"/>
  <c r="J253" i="2"/>
  <c r="J322" i="2"/>
  <c r="J68" i="2"/>
  <c r="J583" i="2"/>
  <c r="J646" i="2"/>
  <c r="J3" i="2"/>
  <c r="J539" i="2"/>
  <c r="J380" i="2"/>
  <c r="J49" i="2"/>
  <c r="J687" i="2"/>
  <c r="J418" i="2"/>
  <c r="J200" i="2"/>
  <c r="J96" i="2"/>
  <c r="J623" i="2"/>
  <c r="J336" i="2"/>
  <c r="J282" i="2"/>
  <c r="J521" i="2"/>
  <c r="J366" i="2"/>
  <c r="J94" i="2"/>
  <c r="J189" i="2"/>
  <c r="J565" i="2"/>
  <c r="J188" i="2"/>
  <c r="J211" i="2"/>
  <c r="J458" i="2"/>
  <c r="J346" i="2"/>
  <c r="J82" i="2"/>
  <c r="J143" i="2"/>
  <c r="J411" i="2"/>
  <c r="J323" i="2"/>
  <c r="J371" i="2"/>
  <c r="J229" i="2"/>
  <c r="J531" i="2"/>
  <c r="J485" i="2"/>
  <c r="J121" i="2"/>
  <c r="J233" i="2"/>
  <c r="J109" i="2"/>
  <c r="J291" i="2"/>
  <c r="J275" i="2"/>
  <c r="J489" i="2"/>
  <c r="J362" i="2"/>
  <c r="J103" i="2"/>
  <c r="J61" i="2"/>
  <c r="J462" i="2"/>
  <c r="J369" i="2"/>
  <c r="J31" i="2"/>
  <c r="J375" i="2"/>
  <c r="J120" i="2"/>
  <c r="J278" i="2"/>
  <c r="J450" i="2"/>
  <c r="J288" i="2"/>
  <c r="J351" i="2"/>
  <c r="J448" i="2"/>
  <c r="J387" i="2"/>
  <c r="J192" i="2"/>
  <c r="J114" i="2"/>
  <c r="J621" i="2"/>
  <c r="J112" i="2"/>
  <c r="J146" i="2"/>
  <c r="J257" i="2"/>
  <c r="J196" i="2"/>
  <c r="J491" i="2"/>
  <c r="J396" i="2"/>
  <c r="J537" i="2"/>
  <c r="J210" i="2"/>
  <c r="J251" i="2"/>
  <c r="J451" i="2"/>
  <c r="J692" i="2"/>
  <c r="J326" i="2"/>
  <c r="J104" i="2"/>
  <c r="J501" i="2"/>
  <c r="J74" i="2"/>
  <c r="J315" i="2"/>
  <c r="J383" i="2"/>
  <c r="J67" i="2"/>
  <c r="J91" i="2"/>
  <c r="J16" i="2"/>
  <c r="J606" i="2"/>
  <c r="J318" i="2"/>
  <c r="J157" i="2"/>
  <c r="J17" i="2"/>
  <c r="J140" i="2"/>
  <c r="J301" i="2"/>
  <c r="J51" i="2"/>
  <c r="J407" i="2"/>
  <c r="J297" i="2"/>
  <c r="J208" i="2"/>
  <c r="J78" i="2"/>
  <c r="J245" i="2"/>
  <c r="J271" i="2"/>
  <c r="J36" i="2"/>
  <c r="J428" i="2"/>
  <c r="J706" i="2"/>
  <c r="J545" i="2"/>
  <c r="J553" i="2"/>
  <c r="J178" i="2"/>
  <c r="J166" i="2"/>
  <c r="J28" i="2"/>
  <c r="J327" i="2"/>
  <c r="J79" i="2"/>
  <c r="J637" i="2"/>
  <c r="J256" i="2"/>
  <c r="J44" i="2"/>
  <c r="J408" i="2"/>
  <c r="J13" i="2"/>
  <c r="J212" i="2"/>
  <c r="J237" i="2"/>
  <c r="J137" i="2"/>
  <c r="J654" i="2"/>
  <c r="J397" i="2"/>
  <c r="J694" i="2"/>
  <c r="J172" i="2"/>
  <c r="J388" i="2"/>
  <c r="J686" i="2"/>
  <c r="J306" i="2"/>
  <c r="J292" i="2"/>
  <c r="J409" i="2"/>
  <c r="J9" i="2"/>
  <c r="J340" i="2"/>
  <c r="J314" i="2"/>
  <c r="J655" i="2"/>
  <c r="J561" i="2"/>
  <c r="J266" i="2"/>
  <c r="J12" i="2"/>
  <c r="J721" i="2"/>
  <c r="J281" i="2"/>
  <c r="J341" i="2"/>
  <c r="J234" i="2"/>
  <c r="J474" i="2"/>
  <c r="J199" i="2"/>
  <c r="J152" i="2"/>
  <c r="J179" i="2"/>
  <c r="J123" i="2"/>
  <c r="J393" i="2"/>
  <c r="J230" i="2"/>
  <c r="J217" i="2"/>
  <c r="J490" i="2"/>
  <c r="J316" i="2"/>
  <c r="J509" i="2"/>
  <c r="J500" i="2"/>
  <c r="J628" i="2"/>
  <c r="J563" i="2"/>
  <c r="J535" i="2"/>
  <c r="J467" i="2"/>
  <c r="J576" i="2"/>
  <c r="J522" i="2"/>
  <c r="J577" i="2"/>
  <c r="J653" i="2"/>
  <c r="J650" i="2"/>
  <c r="J350" i="2"/>
  <c r="J267" i="2"/>
  <c r="J599" i="2"/>
  <c r="J35" i="2"/>
  <c r="J656" i="2"/>
  <c r="J477" i="2"/>
  <c r="J206" i="2"/>
  <c r="J298" i="2"/>
  <c r="J480" i="2"/>
  <c r="J38" i="2"/>
  <c r="J170" i="2"/>
  <c r="J307" i="2"/>
  <c r="J202" i="2"/>
  <c r="J616" i="2"/>
  <c r="J600" i="2"/>
  <c r="J305" i="2"/>
  <c r="J158" i="2"/>
  <c r="J5" i="2"/>
  <c r="J502" i="2"/>
  <c r="J126" i="2"/>
  <c r="J98" i="2"/>
  <c r="J124" i="2"/>
  <c r="J510" i="2"/>
  <c r="J244" i="2"/>
  <c r="J644" i="2"/>
  <c r="J279" i="2"/>
  <c r="J58" i="2"/>
  <c r="J643" i="2"/>
  <c r="J626" i="2"/>
  <c r="J554" i="2"/>
  <c r="J25" i="2"/>
  <c r="J286" i="2"/>
  <c r="J661" i="2"/>
  <c r="J46" i="2"/>
  <c r="J499" i="2"/>
  <c r="J155" i="2"/>
  <c r="J43" i="2"/>
  <c r="J423" i="2"/>
  <c r="J476" i="2"/>
  <c r="J147" i="2"/>
  <c r="J461" i="2"/>
  <c r="J613" i="2"/>
  <c r="J100" i="2"/>
  <c r="J488" i="2"/>
  <c r="J558" i="2"/>
  <c r="J77" i="2"/>
  <c r="J445" i="2"/>
  <c r="J494" i="2"/>
  <c r="J443" i="2"/>
  <c r="J228" i="2"/>
  <c r="J132" i="2"/>
  <c r="J258" i="2"/>
  <c r="J167" i="2"/>
  <c r="J594" i="2"/>
  <c r="J86" i="2"/>
  <c r="J15" i="2"/>
  <c r="J440" i="2"/>
  <c r="J456" i="2"/>
  <c r="J695" i="2"/>
  <c r="J384" i="2"/>
  <c r="J215" i="2"/>
  <c r="J48" i="2"/>
  <c r="J586" i="2"/>
  <c r="J519" i="2"/>
  <c r="J507" i="2"/>
  <c r="J497" i="2"/>
  <c r="J33" i="2"/>
  <c r="J66" i="2"/>
  <c r="J354" i="2"/>
  <c r="J425" i="2"/>
  <c r="J651" i="2"/>
  <c r="J705" i="2"/>
  <c r="J399" i="2"/>
  <c r="J367" i="2"/>
  <c r="J400" i="2"/>
  <c r="J272" i="2"/>
  <c r="J321" i="2"/>
  <c r="J11" i="2"/>
  <c r="J101" i="2"/>
  <c r="J707" i="2"/>
  <c r="J401" i="2"/>
  <c r="J70" i="2"/>
  <c r="J71" i="2"/>
  <c r="J394" i="2"/>
  <c r="J349" i="2"/>
  <c r="J398" i="2"/>
  <c r="J454" i="2"/>
  <c r="J557" i="2"/>
  <c r="J276" i="2"/>
  <c r="J226" i="2"/>
  <c r="J160" i="2"/>
  <c r="J503" i="2"/>
  <c r="J614" i="2"/>
  <c r="J311" i="2"/>
  <c r="J381" i="2"/>
  <c r="J420" i="2"/>
  <c r="J620" i="2"/>
  <c r="J601" i="2"/>
  <c r="J21" i="2"/>
  <c r="J402" i="2"/>
  <c r="J691" i="2"/>
  <c r="J377" i="2"/>
  <c r="J457" i="2"/>
  <c r="J517" i="2"/>
  <c r="J363" i="2"/>
  <c r="J193" i="2"/>
  <c r="J293" i="2"/>
  <c r="J361" i="2"/>
  <c r="J459" i="2"/>
  <c r="J4" i="2"/>
  <c r="J578" i="2"/>
  <c r="J441" i="2"/>
  <c r="J260" i="2"/>
  <c r="J92" i="2"/>
  <c r="J209" i="2"/>
  <c r="J50" i="2"/>
  <c r="J87" i="2"/>
  <c r="J270" i="2"/>
  <c r="J135" i="2"/>
  <c r="J542" i="2"/>
  <c r="J460" i="2"/>
  <c r="J248" i="2"/>
  <c r="J113" i="2"/>
  <c r="J533" i="2"/>
  <c r="J579" i="2"/>
  <c r="J95" i="2"/>
  <c r="J516" i="2"/>
  <c r="J678" i="2"/>
  <c r="J54" i="2"/>
  <c r="J463" i="2"/>
  <c r="J185" i="2"/>
  <c r="J246" i="2"/>
  <c r="J395" i="2"/>
  <c r="J560" i="2"/>
  <c r="J62" i="2"/>
  <c r="J404" i="2"/>
  <c r="J141" i="2"/>
  <c r="J187" i="2"/>
  <c r="J549" i="2"/>
  <c r="J238" i="2"/>
  <c r="J348" i="2"/>
  <c r="J300" i="2"/>
  <c r="J184" i="2"/>
  <c r="J268" i="2"/>
  <c r="J299" i="2"/>
  <c r="J475" i="2"/>
  <c r="J7" i="2"/>
  <c r="J182" i="2"/>
  <c r="J107" i="2"/>
  <c r="J667" i="2"/>
  <c r="J589" i="2"/>
  <c r="J548" i="2"/>
  <c r="J449" i="2"/>
  <c r="J148" i="2"/>
  <c r="J255" i="2"/>
  <c r="J360" i="2"/>
  <c r="J359" i="2"/>
  <c r="J242" i="2"/>
  <c r="J353" i="2"/>
  <c r="J551" i="2"/>
  <c r="J224" i="2"/>
  <c r="J159" i="2"/>
  <c r="J568" i="2"/>
  <c r="J154" i="2"/>
  <c r="J526" i="2"/>
  <c r="J225" i="2"/>
  <c r="J352" i="2"/>
  <c r="J412" i="2"/>
  <c r="J40" i="2"/>
  <c r="J280" i="2"/>
  <c r="J718" i="2"/>
  <c r="J119" i="2"/>
  <c r="J283" i="2"/>
  <c r="J241" i="2"/>
  <c r="J27" i="2"/>
  <c r="J37" i="2"/>
  <c r="J145" i="2"/>
  <c r="J191" i="2"/>
  <c r="J171" i="2"/>
  <c r="J150" i="2"/>
  <c r="J99" i="2"/>
  <c r="J75" i="2"/>
  <c r="J10" i="2"/>
  <c r="J142" i="2"/>
  <c r="J83" i="2"/>
  <c r="J689" i="2"/>
  <c r="J587" i="2"/>
  <c r="J18" i="2"/>
  <c r="J356" i="2"/>
  <c r="J277" i="2"/>
  <c r="J698" i="2"/>
  <c r="J319" i="2"/>
  <c r="J413" i="2"/>
  <c r="J56" i="2"/>
  <c r="J213" i="2"/>
  <c r="J6" i="2"/>
  <c r="J540" i="2"/>
  <c r="J14" i="2"/>
  <c r="J201" i="2"/>
  <c r="J569" i="2"/>
  <c r="J665" i="2"/>
  <c r="J53" i="2"/>
  <c r="J186" i="2"/>
  <c r="J663" i="2"/>
  <c r="J611" i="2"/>
  <c r="J262" i="2"/>
  <c r="J410" i="2"/>
  <c r="J2" i="2"/>
  <c r="J618" i="2"/>
  <c r="J52" i="2"/>
  <c r="J252" i="2"/>
  <c r="J285" i="2"/>
  <c r="J334" i="2"/>
  <c r="J559" i="2"/>
  <c r="J55" i="2"/>
  <c r="J608" i="2"/>
  <c r="J72" i="2"/>
  <c r="J617" i="2"/>
  <c r="J602" i="2"/>
  <c r="J506" i="2"/>
  <c r="J295" i="2"/>
  <c r="J504" i="2"/>
  <c r="J479" i="2"/>
  <c r="J368" i="2"/>
  <c r="J243" i="2"/>
  <c r="J174" i="2"/>
  <c r="J169" i="2"/>
  <c r="J682" i="2"/>
  <c r="J289" i="2"/>
  <c r="J131" i="2"/>
  <c r="J20" i="2"/>
  <c r="J505" i="2"/>
  <c r="J153" i="2"/>
  <c r="J161" i="2"/>
  <c r="J254" i="2"/>
  <c r="J117" i="2"/>
  <c r="J128" i="2"/>
  <c r="J247" i="2"/>
  <c r="J42" i="2"/>
  <c r="J151" i="2"/>
  <c r="J347" i="2"/>
  <c r="J265" i="2"/>
  <c r="J612" i="2"/>
  <c r="J342" i="2"/>
  <c r="J214" i="2"/>
  <c r="J175" i="2"/>
  <c r="J23" i="2"/>
  <c r="J534" i="2"/>
  <c r="J624" i="2"/>
  <c r="J76" i="2"/>
  <c r="J39" i="2"/>
  <c r="J471" i="2"/>
  <c r="J24" i="2"/>
  <c r="J571" i="2"/>
  <c r="J263" i="2"/>
  <c r="J102" i="2"/>
  <c r="J546" i="2"/>
  <c r="J138" i="2"/>
  <c r="J239" i="2"/>
  <c r="J221" i="2"/>
  <c r="J129" i="2"/>
  <c r="J330" i="2"/>
  <c r="J264" i="2"/>
  <c r="J111" i="2"/>
  <c r="J729" i="2"/>
  <c r="J633" i="2"/>
  <c r="J685" i="2"/>
  <c r="J469" i="2"/>
  <c r="J231" i="2"/>
  <c r="J590" i="2"/>
  <c r="J136" i="2"/>
  <c r="J84" i="2"/>
  <c r="J328" i="2"/>
  <c r="J22" i="2"/>
  <c r="J615" i="2"/>
  <c r="J541" i="2"/>
  <c r="J591" i="2"/>
  <c r="J566" i="2"/>
  <c r="J320" i="2"/>
  <c r="J699" i="2"/>
  <c r="J629" i="2"/>
  <c r="J415" i="2"/>
  <c r="J482" i="2"/>
  <c r="J495" i="2"/>
  <c r="J73" i="2"/>
  <c r="J529" i="2"/>
  <c r="J357" i="2"/>
  <c r="J709" i="2"/>
  <c r="J127" i="2"/>
  <c r="J634" i="2"/>
  <c r="J436" i="2"/>
  <c r="J639" i="2"/>
  <c r="J57" i="2"/>
  <c r="J162" i="2"/>
  <c r="J81" i="2"/>
  <c r="J310" i="2"/>
  <c r="J405" i="2"/>
  <c r="J696" i="2"/>
  <c r="J63" i="2"/>
  <c r="J414" i="2"/>
  <c r="J218" i="2"/>
  <c r="J595" i="2"/>
  <c r="J294" i="2"/>
  <c r="J543" i="2"/>
  <c r="J45" i="2"/>
  <c r="J235" i="2"/>
  <c r="J607" i="2"/>
  <c r="J430" i="2"/>
  <c r="J273" i="2"/>
  <c r="J472" i="2"/>
  <c r="J713" i="2"/>
  <c r="J8" i="2"/>
  <c r="J365" i="2"/>
  <c r="J575" i="2"/>
  <c r="J439" i="2"/>
  <c r="J181" i="2"/>
  <c r="J547" i="2"/>
  <c r="J520" i="2"/>
  <c r="J19" i="2"/>
  <c r="J173" i="2"/>
  <c r="J679" i="2"/>
  <c r="J139" i="2"/>
  <c r="J715" i="2"/>
  <c r="J331" i="2"/>
  <c r="J596" i="2"/>
  <c r="J108" i="2"/>
  <c r="J536" i="2"/>
  <c r="J197" i="2"/>
  <c r="J26" i="2"/>
  <c r="J512" i="2"/>
  <c r="J487" i="2"/>
  <c r="J710" i="2"/>
  <c r="J333" i="2"/>
  <c r="J609" i="2"/>
  <c r="J34" i="2"/>
  <c r="J701" i="2"/>
  <c r="J195" i="2"/>
  <c r="J198" i="2"/>
  <c r="J180" i="2"/>
  <c r="J324" i="2"/>
  <c r="J194" i="2"/>
  <c r="J32" i="2"/>
  <c r="J59" i="2"/>
  <c r="J427" i="2"/>
  <c r="J312" i="2"/>
  <c r="J80" i="2"/>
  <c r="J486" i="2"/>
  <c r="J513" i="2"/>
  <c r="J424" i="2"/>
  <c r="J465" i="2"/>
  <c r="J435" i="2"/>
  <c r="J389" i="2"/>
  <c r="J625" i="2"/>
  <c r="J177" i="2"/>
  <c r="J249" i="2"/>
  <c r="J717" i="2"/>
  <c r="J431" i="2"/>
  <c r="J573" i="2"/>
  <c r="J478" i="2"/>
  <c r="J588" i="2"/>
  <c r="J406" i="2"/>
  <c r="J130" i="2"/>
  <c r="J720" i="2"/>
  <c r="J585" i="2"/>
  <c r="J498" i="2"/>
  <c r="J332" i="2"/>
  <c r="J122" i="2"/>
  <c r="J168" i="2"/>
  <c r="J636" i="2"/>
  <c r="J343" i="2"/>
  <c r="J89" i="2"/>
  <c r="J635" i="2"/>
  <c r="J183" i="2"/>
  <c r="J581" i="2"/>
  <c r="J514" i="2"/>
  <c r="J446" i="2"/>
  <c r="J106" i="2"/>
  <c r="J723" i="2"/>
  <c r="J712" i="2"/>
  <c r="J105" i="2"/>
  <c r="J605" i="2"/>
  <c r="J597" i="2"/>
  <c r="J417" i="2"/>
  <c r="J382" i="2"/>
  <c r="J530" i="2"/>
  <c r="J90" i="2"/>
  <c r="J422" i="2"/>
  <c r="J437" i="2"/>
  <c r="J640" i="2"/>
  <c r="J304" i="2"/>
  <c r="J313" i="2"/>
  <c r="J645" i="2"/>
  <c r="J93" i="2"/>
  <c r="J647" i="2"/>
  <c r="J30" i="2"/>
  <c r="J115" i="2"/>
  <c r="J672" i="2"/>
  <c r="J207" i="2"/>
  <c r="J41" i="2"/>
  <c r="J447" i="2"/>
  <c r="J290" i="2"/>
  <c r="J570" i="2"/>
  <c r="J681" i="2"/>
  <c r="J204" i="2"/>
  <c r="J403" i="2"/>
  <c r="J664" i="2"/>
  <c r="J110" i="2"/>
  <c r="J325" i="2"/>
  <c r="J674" i="2"/>
  <c r="J473" i="2"/>
  <c r="J483" i="2"/>
  <c r="J190" i="2"/>
  <c r="J604" i="2"/>
  <c r="J641" i="2"/>
  <c r="J716" i="2"/>
  <c r="J492" i="2"/>
  <c r="J116" i="2"/>
  <c r="J149" i="2"/>
  <c r="J421" i="2"/>
  <c r="J232" i="2"/>
  <c r="J580" i="2"/>
  <c r="J344" i="2"/>
  <c r="J627" i="2"/>
  <c r="J227" i="2"/>
  <c r="J390" i="2"/>
  <c r="J97" i="2"/>
  <c r="J562" i="2"/>
  <c r="J385" i="2"/>
  <c r="J296" i="2"/>
  <c r="J364" i="2"/>
  <c r="J704" i="2"/>
  <c r="J240" i="2"/>
  <c r="J523" i="2"/>
  <c r="J648" i="2"/>
  <c r="J370" i="2"/>
  <c r="J556" i="2"/>
  <c r="J544" i="2"/>
  <c r="J144" i="2"/>
  <c r="J552" i="2"/>
  <c r="J438" i="2"/>
  <c r="J708" i="2"/>
  <c r="J337" i="2"/>
  <c r="J69" i="2"/>
  <c r="J379" i="2"/>
  <c r="J65" i="2"/>
  <c r="J630" i="2"/>
  <c r="J125" i="2"/>
  <c r="J728" i="2"/>
  <c r="J468" i="2"/>
  <c r="J203" i="2"/>
  <c r="J671" i="2"/>
  <c r="J134" i="2"/>
  <c r="J697" i="2"/>
  <c r="J730" i="2"/>
  <c r="J274" i="2"/>
  <c r="J668" i="2"/>
  <c r="J64" i="2"/>
  <c r="J481" i="2"/>
  <c r="J222" i="2"/>
  <c r="J610" i="2"/>
  <c r="J165" i="2"/>
  <c r="J29" i="2"/>
  <c r="J355" i="2"/>
  <c r="J309" i="2"/>
  <c r="J658" i="2"/>
  <c r="J303" i="2"/>
  <c r="J339" i="2"/>
  <c r="J205" i="2"/>
  <c r="J317" i="2"/>
  <c r="J496" i="2"/>
  <c r="J675" i="2"/>
  <c r="J358" i="2"/>
  <c r="J726" i="2"/>
  <c r="J442" i="2"/>
  <c r="J434" i="2"/>
  <c r="J584" i="2"/>
  <c r="J236" i="2"/>
  <c r="J680" i="2"/>
  <c r="J515" i="2"/>
  <c r="J631" i="2"/>
  <c r="J732" i="2"/>
  <c r="J250" i="2"/>
  <c r="J703" i="2"/>
  <c r="J163" i="2"/>
  <c r="J220" i="2"/>
  <c r="J567" i="2"/>
  <c r="J598" i="2"/>
  <c r="J269" i="2"/>
  <c r="J574" i="2"/>
  <c r="J649" i="2"/>
  <c r="J659" i="2"/>
  <c r="J484" i="2"/>
  <c r="J133" i="2"/>
  <c r="J378" i="2"/>
  <c r="J118" i="2"/>
  <c r="J432" i="2"/>
  <c r="J372" i="2"/>
  <c r="J176" i="2"/>
  <c r="J508" i="2"/>
  <c r="J85" i="2"/>
  <c r="J550" i="2"/>
  <c r="J284" i="2"/>
  <c r="J702" i="2"/>
  <c r="J527" i="2"/>
  <c r="J287" i="2"/>
  <c r="J345" i="2"/>
  <c r="J302" i="2"/>
  <c r="J335" i="2"/>
  <c r="J525" i="2"/>
  <c r="J433" i="2"/>
  <c r="J564" i="2"/>
  <c r="J470" i="2"/>
  <c r="J518" i="2"/>
  <c r="J429" i="2"/>
  <c r="J219" i="2"/>
  <c r="J259" i="2"/>
  <c r="J622" i="2"/>
  <c r="J722" i="2"/>
  <c r="J261" i="2"/>
  <c r="J308" i="2"/>
  <c r="J216" i="2"/>
  <c r="J374" i="2"/>
  <c r="J329" i="2"/>
  <c r="J724" i="2"/>
  <c r="J693" i="2"/>
  <c r="J670" i="2"/>
  <c r="J652" i="2"/>
  <c r="J632" i="2"/>
  <c r="J524" i="2"/>
  <c r="J386" i="2"/>
  <c r="J532" i="2"/>
  <c r="J572" i="2"/>
  <c r="J592" i="2"/>
  <c r="J466" i="2"/>
  <c r="J673" i="2"/>
  <c r="J684" i="2"/>
  <c r="J426" i="2"/>
  <c r="J455" i="2"/>
  <c r="J662" i="2"/>
  <c r="J666" i="2"/>
  <c r="J690" i="2"/>
  <c r="J452" i="2"/>
  <c r="J657" i="2"/>
  <c r="J676" i="2"/>
  <c r="J669" i="2"/>
  <c r="J555" i="2"/>
  <c r="J660" i="2"/>
  <c r="J700" i="2"/>
  <c r="J725" i="2"/>
  <c r="J711" i="2"/>
  <c r="J619" i="2"/>
  <c r="J688" i="2"/>
  <c r="J727" i="2"/>
  <c r="J714" i="2"/>
  <c r="J719" i="2"/>
  <c r="J731" i="2"/>
  <c r="J677" i="2"/>
  <c r="H642" i="2"/>
  <c r="H593" i="2"/>
  <c r="H603" i="2"/>
  <c r="H88" i="2"/>
  <c r="H391" i="2"/>
  <c r="H419" i="2"/>
  <c r="H416" i="2"/>
  <c r="H528" i="2"/>
  <c r="H373" i="2"/>
  <c r="H538" i="2"/>
  <c r="H338" i="2"/>
  <c r="H453" i="2"/>
  <c r="H164" i="2"/>
  <c r="H683" i="2"/>
  <c r="H156" i="2"/>
  <c r="H493" i="2"/>
  <c r="H638" i="2"/>
  <c r="H47" i="2"/>
  <c r="H392" i="2"/>
  <c r="H511" i="2"/>
  <c r="H464" i="2"/>
  <c r="H444" i="2"/>
  <c r="H60" i="2"/>
  <c r="H376" i="2"/>
  <c r="H582" i="2"/>
  <c r="H223" i="2"/>
  <c r="H253" i="2"/>
  <c r="H322" i="2"/>
  <c r="H68" i="2"/>
  <c r="H583" i="2"/>
  <c r="H646" i="2"/>
  <c r="H3" i="2"/>
  <c r="H539" i="2"/>
  <c r="H380" i="2"/>
  <c r="H49" i="2"/>
  <c r="H687" i="2"/>
  <c r="H418" i="2"/>
  <c r="H200" i="2"/>
  <c r="H96" i="2"/>
  <c r="H623" i="2"/>
  <c r="H336" i="2"/>
  <c r="H282" i="2"/>
  <c r="H521" i="2"/>
  <c r="H366" i="2"/>
  <c r="H94" i="2"/>
  <c r="H189" i="2"/>
  <c r="H565" i="2"/>
  <c r="H188" i="2"/>
  <c r="H211" i="2"/>
  <c r="H458" i="2"/>
  <c r="H346" i="2"/>
  <c r="H82" i="2"/>
  <c r="H143" i="2"/>
  <c r="H411" i="2"/>
  <c r="H323" i="2"/>
  <c r="H371" i="2"/>
  <c r="H229" i="2"/>
  <c r="H531" i="2"/>
  <c r="H485" i="2"/>
  <c r="H121" i="2"/>
  <c r="H233" i="2"/>
  <c r="H109" i="2"/>
  <c r="H291" i="2"/>
  <c r="H275" i="2"/>
  <c r="H489" i="2"/>
  <c r="H362" i="2"/>
  <c r="H103" i="2"/>
  <c r="H61" i="2"/>
  <c r="H462" i="2"/>
  <c r="H369" i="2"/>
  <c r="H31" i="2"/>
  <c r="H375" i="2"/>
  <c r="H120" i="2"/>
  <c r="H278" i="2"/>
  <c r="H450" i="2"/>
  <c r="H288" i="2"/>
  <c r="H351" i="2"/>
  <c r="H448" i="2"/>
  <c r="H387" i="2"/>
  <c r="H192" i="2"/>
  <c r="H114" i="2"/>
  <c r="H621" i="2"/>
  <c r="H112" i="2"/>
  <c r="H146" i="2"/>
  <c r="H257" i="2"/>
  <c r="H196" i="2"/>
  <c r="H491" i="2"/>
  <c r="H396" i="2"/>
  <c r="H537" i="2"/>
  <c r="H210" i="2"/>
  <c r="H251" i="2"/>
  <c r="H451" i="2"/>
  <c r="H692" i="2"/>
  <c r="H326" i="2"/>
  <c r="H104" i="2"/>
  <c r="H501" i="2"/>
  <c r="H74" i="2"/>
  <c r="H315" i="2"/>
  <c r="H383" i="2"/>
  <c r="H67" i="2"/>
  <c r="H91" i="2"/>
  <c r="H16" i="2"/>
  <c r="H606" i="2"/>
  <c r="H318" i="2"/>
  <c r="H157" i="2"/>
  <c r="H17" i="2"/>
  <c r="H140" i="2"/>
  <c r="H301" i="2"/>
  <c r="H51" i="2"/>
  <c r="H407" i="2"/>
  <c r="H297" i="2"/>
  <c r="H208" i="2"/>
  <c r="H78" i="2"/>
  <c r="H245" i="2"/>
  <c r="H271" i="2"/>
  <c r="H36" i="2"/>
  <c r="H428" i="2"/>
  <c r="H706" i="2"/>
  <c r="H545" i="2"/>
  <c r="H553" i="2"/>
  <c r="H178" i="2"/>
  <c r="H166" i="2"/>
  <c r="H28" i="2"/>
  <c r="H327" i="2"/>
  <c r="H79" i="2"/>
  <c r="H637" i="2"/>
  <c r="H256" i="2"/>
  <c r="H44" i="2"/>
  <c r="H408" i="2"/>
  <c r="H13" i="2"/>
  <c r="H212" i="2"/>
  <c r="H237" i="2"/>
  <c r="H137" i="2"/>
  <c r="H654" i="2"/>
  <c r="H397" i="2"/>
  <c r="H694" i="2"/>
  <c r="H172" i="2"/>
  <c r="H388" i="2"/>
  <c r="H686" i="2"/>
  <c r="H306" i="2"/>
  <c r="H292" i="2"/>
  <c r="H409" i="2"/>
  <c r="H9" i="2"/>
  <c r="H340" i="2"/>
  <c r="H314" i="2"/>
  <c r="H655" i="2"/>
  <c r="H561" i="2"/>
  <c r="H266" i="2"/>
  <c r="H12" i="2"/>
  <c r="H721" i="2"/>
  <c r="H281" i="2"/>
  <c r="H341" i="2"/>
  <c r="H234" i="2"/>
  <c r="H474" i="2"/>
  <c r="H199" i="2"/>
  <c r="H152" i="2"/>
  <c r="H179" i="2"/>
  <c r="H123" i="2"/>
  <c r="H393" i="2"/>
  <c r="H230" i="2"/>
  <c r="H217" i="2"/>
  <c r="H490" i="2"/>
  <c r="H316" i="2"/>
  <c r="H509" i="2"/>
  <c r="H500" i="2"/>
  <c r="H628" i="2"/>
  <c r="H563" i="2"/>
  <c r="H535" i="2"/>
  <c r="H467" i="2"/>
  <c r="H576" i="2"/>
  <c r="H522" i="2"/>
  <c r="H577" i="2"/>
  <c r="H653" i="2"/>
  <c r="H650" i="2"/>
  <c r="H350" i="2"/>
  <c r="H267" i="2"/>
  <c r="H599" i="2"/>
  <c r="H35" i="2"/>
  <c r="H656" i="2"/>
  <c r="H477" i="2"/>
  <c r="H206" i="2"/>
  <c r="H298" i="2"/>
  <c r="H480" i="2"/>
  <c r="H38" i="2"/>
  <c r="H170" i="2"/>
  <c r="H307" i="2"/>
  <c r="H202" i="2"/>
  <c r="H616" i="2"/>
  <c r="H600" i="2"/>
  <c r="H305" i="2"/>
  <c r="H158" i="2"/>
  <c r="H5" i="2"/>
  <c r="H502" i="2"/>
  <c r="H126" i="2"/>
  <c r="H98" i="2"/>
  <c r="H124" i="2"/>
  <c r="H510" i="2"/>
  <c r="H244" i="2"/>
  <c r="H644" i="2"/>
  <c r="H279" i="2"/>
  <c r="H58" i="2"/>
  <c r="H643" i="2"/>
  <c r="H626" i="2"/>
  <c r="H554" i="2"/>
  <c r="H25" i="2"/>
  <c r="H286" i="2"/>
  <c r="H661" i="2"/>
  <c r="H46" i="2"/>
  <c r="H499" i="2"/>
  <c r="H155" i="2"/>
  <c r="H43" i="2"/>
  <c r="H423" i="2"/>
  <c r="H476" i="2"/>
  <c r="H147" i="2"/>
  <c r="H461" i="2"/>
  <c r="H613" i="2"/>
  <c r="H100" i="2"/>
  <c r="H488" i="2"/>
  <c r="H558" i="2"/>
  <c r="H77" i="2"/>
  <c r="H445" i="2"/>
  <c r="H494" i="2"/>
  <c r="H443" i="2"/>
  <c r="H228" i="2"/>
  <c r="H132" i="2"/>
  <c r="H258" i="2"/>
  <c r="H167" i="2"/>
  <c r="H594" i="2"/>
  <c r="H86" i="2"/>
  <c r="H15" i="2"/>
  <c r="H440" i="2"/>
  <c r="H456" i="2"/>
  <c r="H695" i="2"/>
  <c r="H384" i="2"/>
  <c r="H215" i="2"/>
  <c r="H48" i="2"/>
  <c r="H586" i="2"/>
  <c r="H519" i="2"/>
  <c r="H507" i="2"/>
  <c r="H497" i="2"/>
  <c r="H33" i="2"/>
  <c r="H66" i="2"/>
  <c r="H354" i="2"/>
  <c r="H425" i="2"/>
  <c r="H651" i="2"/>
  <c r="H705" i="2"/>
  <c r="H399" i="2"/>
  <c r="H367" i="2"/>
  <c r="H400" i="2"/>
  <c r="H272" i="2"/>
  <c r="H321" i="2"/>
  <c r="H11" i="2"/>
  <c r="H101" i="2"/>
  <c r="H707" i="2"/>
  <c r="H401" i="2"/>
  <c r="H70" i="2"/>
  <c r="H71" i="2"/>
  <c r="H394" i="2"/>
  <c r="H349" i="2"/>
  <c r="H398" i="2"/>
  <c r="H454" i="2"/>
  <c r="H557" i="2"/>
  <c r="H276" i="2"/>
  <c r="H226" i="2"/>
  <c r="H160" i="2"/>
  <c r="H503" i="2"/>
  <c r="H614" i="2"/>
  <c r="H311" i="2"/>
  <c r="H381" i="2"/>
  <c r="H420" i="2"/>
  <c r="H620" i="2"/>
  <c r="H601" i="2"/>
  <c r="H21" i="2"/>
  <c r="H402" i="2"/>
  <c r="H691" i="2"/>
  <c r="H377" i="2"/>
  <c r="H457" i="2"/>
  <c r="H517" i="2"/>
  <c r="H363" i="2"/>
  <c r="H193" i="2"/>
  <c r="H293" i="2"/>
  <c r="H361" i="2"/>
  <c r="H459" i="2"/>
  <c r="H4" i="2"/>
  <c r="H578" i="2"/>
  <c r="H441" i="2"/>
  <c r="H260" i="2"/>
  <c r="H92" i="2"/>
  <c r="H209" i="2"/>
  <c r="H50" i="2"/>
  <c r="H87" i="2"/>
  <c r="H270" i="2"/>
  <c r="H135" i="2"/>
  <c r="H542" i="2"/>
  <c r="H460" i="2"/>
  <c r="H248" i="2"/>
  <c r="H113" i="2"/>
  <c r="H533" i="2"/>
  <c r="H579" i="2"/>
  <c r="H95" i="2"/>
  <c r="H516" i="2"/>
  <c r="H678" i="2"/>
  <c r="H54" i="2"/>
  <c r="H463" i="2"/>
  <c r="H185" i="2"/>
  <c r="H246" i="2"/>
  <c r="H395" i="2"/>
  <c r="H560" i="2"/>
  <c r="H62" i="2"/>
  <c r="H404" i="2"/>
  <c r="H141" i="2"/>
  <c r="H187" i="2"/>
  <c r="H549" i="2"/>
  <c r="H238" i="2"/>
  <c r="H348" i="2"/>
  <c r="H300" i="2"/>
  <c r="H184" i="2"/>
  <c r="H268" i="2"/>
  <c r="H299" i="2"/>
  <c r="H475" i="2"/>
  <c r="H7" i="2"/>
  <c r="H182" i="2"/>
  <c r="H107" i="2"/>
  <c r="H667" i="2"/>
  <c r="H589" i="2"/>
  <c r="H548" i="2"/>
  <c r="H449" i="2"/>
  <c r="H148" i="2"/>
  <c r="H255" i="2"/>
  <c r="H360" i="2"/>
  <c r="H359" i="2"/>
  <c r="H242" i="2"/>
  <c r="H353" i="2"/>
  <c r="H551" i="2"/>
  <c r="H224" i="2"/>
  <c r="H159" i="2"/>
  <c r="H568" i="2"/>
  <c r="H154" i="2"/>
  <c r="H526" i="2"/>
  <c r="H225" i="2"/>
  <c r="H352" i="2"/>
  <c r="H412" i="2"/>
  <c r="H40" i="2"/>
  <c r="H280" i="2"/>
  <c r="H718" i="2"/>
  <c r="H119" i="2"/>
  <c r="H283" i="2"/>
  <c r="H241" i="2"/>
  <c r="H27" i="2"/>
  <c r="H37" i="2"/>
  <c r="H145" i="2"/>
  <c r="H191" i="2"/>
  <c r="H171" i="2"/>
  <c r="H150" i="2"/>
  <c r="H99" i="2"/>
  <c r="H75" i="2"/>
  <c r="H10" i="2"/>
  <c r="H142" i="2"/>
  <c r="H83" i="2"/>
  <c r="H689" i="2"/>
  <c r="H587" i="2"/>
  <c r="H18" i="2"/>
  <c r="H356" i="2"/>
  <c r="H277" i="2"/>
  <c r="H698" i="2"/>
  <c r="H319" i="2"/>
  <c r="H413" i="2"/>
  <c r="H56" i="2"/>
  <c r="H213" i="2"/>
  <c r="H6" i="2"/>
  <c r="H540" i="2"/>
  <c r="H14" i="2"/>
  <c r="H201" i="2"/>
  <c r="H569" i="2"/>
  <c r="H665" i="2"/>
  <c r="H53" i="2"/>
  <c r="H186" i="2"/>
  <c r="H663" i="2"/>
  <c r="H611" i="2"/>
  <c r="H262" i="2"/>
  <c r="H410" i="2"/>
  <c r="H2" i="2"/>
  <c r="H618" i="2"/>
  <c r="H52" i="2"/>
  <c r="H252" i="2"/>
  <c r="H285" i="2"/>
  <c r="H334" i="2"/>
  <c r="H559" i="2"/>
  <c r="H55" i="2"/>
  <c r="H608" i="2"/>
  <c r="H72" i="2"/>
  <c r="H617" i="2"/>
  <c r="H602" i="2"/>
  <c r="H506" i="2"/>
  <c r="H295" i="2"/>
  <c r="H504" i="2"/>
  <c r="H479" i="2"/>
  <c r="H368" i="2"/>
  <c r="H243" i="2"/>
  <c r="H174" i="2"/>
  <c r="H169" i="2"/>
  <c r="H682" i="2"/>
  <c r="H289" i="2"/>
  <c r="H131" i="2"/>
  <c r="H20" i="2"/>
  <c r="H505" i="2"/>
  <c r="H153" i="2"/>
  <c r="H161" i="2"/>
  <c r="H254" i="2"/>
  <c r="H117" i="2"/>
  <c r="H128" i="2"/>
  <c r="H247" i="2"/>
  <c r="H42" i="2"/>
  <c r="H151" i="2"/>
  <c r="H347" i="2"/>
  <c r="H265" i="2"/>
  <c r="H612" i="2"/>
  <c r="H342" i="2"/>
  <c r="H214" i="2"/>
  <c r="H175" i="2"/>
  <c r="H23" i="2"/>
  <c r="H534" i="2"/>
  <c r="H624" i="2"/>
  <c r="H76" i="2"/>
  <c r="H39" i="2"/>
  <c r="H471" i="2"/>
  <c r="H24" i="2"/>
  <c r="H571" i="2"/>
  <c r="H263" i="2"/>
  <c r="H102" i="2"/>
  <c r="H546" i="2"/>
  <c r="H138" i="2"/>
  <c r="H239" i="2"/>
  <c r="H221" i="2"/>
  <c r="H129" i="2"/>
  <c r="H330" i="2"/>
  <c r="H264" i="2"/>
  <c r="H111" i="2"/>
  <c r="H729" i="2"/>
  <c r="H633" i="2"/>
  <c r="H685" i="2"/>
  <c r="H469" i="2"/>
  <c r="H231" i="2"/>
  <c r="H590" i="2"/>
  <c r="H136" i="2"/>
  <c r="H84" i="2"/>
  <c r="H328" i="2"/>
  <c r="H22" i="2"/>
  <c r="H615" i="2"/>
  <c r="H541" i="2"/>
  <c r="H591" i="2"/>
  <c r="H566" i="2"/>
  <c r="H320" i="2"/>
  <c r="H699" i="2"/>
  <c r="H629" i="2"/>
  <c r="H415" i="2"/>
  <c r="H482" i="2"/>
  <c r="H495" i="2"/>
  <c r="H73" i="2"/>
  <c r="H529" i="2"/>
  <c r="H357" i="2"/>
  <c r="H709" i="2"/>
  <c r="H127" i="2"/>
  <c r="H634" i="2"/>
  <c r="H436" i="2"/>
  <c r="H639" i="2"/>
  <c r="H57" i="2"/>
  <c r="H162" i="2"/>
  <c r="H81" i="2"/>
  <c r="H310" i="2"/>
  <c r="H405" i="2"/>
  <c r="H696" i="2"/>
  <c r="H63" i="2"/>
  <c r="H414" i="2"/>
  <c r="H218" i="2"/>
  <c r="H595" i="2"/>
  <c r="H294" i="2"/>
  <c r="H543" i="2"/>
  <c r="H45" i="2"/>
  <c r="H235" i="2"/>
  <c r="H607" i="2"/>
  <c r="H430" i="2"/>
  <c r="H273" i="2"/>
  <c r="H472" i="2"/>
  <c r="H713" i="2"/>
  <c r="H8" i="2"/>
  <c r="H365" i="2"/>
  <c r="H575" i="2"/>
  <c r="H439" i="2"/>
  <c r="H181" i="2"/>
  <c r="H547" i="2"/>
  <c r="H520" i="2"/>
  <c r="H19" i="2"/>
  <c r="H173" i="2"/>
  <c r="H679" i="2"/>
  <c r="H139" i="2"/>
  <c r="H715" i="2"/>
  <c r="H331" i="2"/>
  <c r="H596" i="2"/>
  <c r="H108" i="2"/>
  <c r="H536" i="2"/>
  <c r="H197" i="2"/>
  <c r="H26" i="2"/>
  <c r="H512" i="2"/>
  <c r="H487" i="2"/>
  <c r="H710" i="2"/>
  <c r="H333" i="2"/>
  <c r="H609" i="2"/>
  <c r="H34" i="2"/>
  <c r="H701" i="2"/>
  <c r="H195" i="2"/>
  <c r="H198" i="2"/>
  <c r="H180" i="2"/>
  <c r="H324" i="2"/>
  <c r="H194" i="2"/>
  <c r="H32" i="2"/>
  <c r="H59" i="2"/>
  <c r="H427" i="2"/>
  <c r="H312" i="2"/>
  <c r="H80" i="2"/>
  <c r="H486" i="2"/>
  <c r="H513" i="2"/>
  <c r="H424" i="2"/>
  <c r="H465" i="2"/>
  <c r="H435" i="2"/>
  <c r="H389" i="2"/>
  <c r="H625" i="2"/>
  <c r="H177" i="2"/>
  <c r="H249" i="2"/>
  <c r="H717" i="2"/>
  <c r="H431" i="2"/>
  <c r="H573" i="2"/>
  <c r="H478" i="2"/>
  <c r="H588" i="2"/>
  <c r="H406" i="2"/>
  <c r="H130" i="2"/>
  <c r="H720" i="2"/>
  <c r="H585" i="2"/>
  <c r="H498" i="2"/>
  <c r="H332" i="2"/>
  <c r="H122" i="2"/>
  <c r="H168" i="2"/>
  <c r="H636" i="2"/>
  <c r="H343" i="2"/>
  <c r="H89" i="2"/>
  <c r="H635" i="2"/>
  <c r="H183" i="2"/>
  <c r="H581" i="2"/>
  <c r="H514" i="2"/>
  <c r="H446" i="2"/>
  <c r="H106" i="2"/>
  <c r="H723" i="2"/>
  <c r="H712" i="2"/>
  <c r="H105" i="2"/>
  <c r="H605" i="2"/>
  <c r="H597" i="2"/>
  <c r="H417" i="2"/>
  <c r="H382" i="2"/>
  <c r="H530" i="2"/>
  <c r="H90" i="2"/>
  <c r="H422" i="2"/>
  <c r="H437" i="2"/>
  <c r="H640" i="2"/>
  <c r="H304" i="2"/>
  <c r="H313" i="2"/>
  <c r="H645" i="2"/>
  <c r="H93" i="2"/>
  <c r="H647" i="2"/>
  <c r="H30" i="2"/>
  <c r="H115" i="2"/>
  <c r="H672" i="2"/>
  <c r="H207" i="2"/>
  <c r="H41" i="2"/>
  <c r="H447" i="2"/>
  <c r="H290" i="2"/>
  <c r="H570" i="2"/>
  <c r="H681" i="2"/>
  <c r="H204" i="2"/>
  <c r="H403" i="2"/>
  <c r="H664" i="2"/>
  <c r="H110" i="2"/>
  <c r="H325" i="2"/>
  <c r="H674" i="2"/>
  <c r="H473" i="2"/>
  <c r="H483" i="2"/>
  <c r="H190" i="2"/>
  <c r="H604" i="2"/>
  <c r="H641" i="2"/>
  <c r="H716" i="2"/>
  <c r="H492" i="2"/>
  <c r="H116" i="2"/>
  <c r="H149" i="2"/>
  <c r="H421" i="2"/>
  <c r="H232" i="2"/>
  <c r="H580" i="2"/>
  <c r="H344" i="2"/>
  <c r="H627" i="2"/>
  <c r="H227" i="2"/>
  <c r="H390" i="2"/>
  <c r="H97" i="2"/>
  <c r="H562" i="2"/>
  <c r="H385" i="2"/>
  <c r="H296" i="2"/>
  <c r="H364" i="2"/>
  <c r="H704" i="2"/>
  <c r="H240" i="2"/>
  <c r="H523" i="2"/>
  <c r="H648" i="2"/>
  <c r="H370" i="2"/>
  <c r="H556" i="2"/>
  <c r="H544" i="2"/>
  <c r="H144" i="2"/>
  <c r="H552" i="2"/>
  <c r="H438" i="2"/>
  <c r="H708" i="2"/>
  <c r="H337" i="2"/>
  <c r="H69" i="2"/>
  <c r="H379" i="2"/>
  <c r="H65" i="2"/>
  <c r="H630" i="2"/>
  <c r="H125" i="2"/>
  <c r="H728" i="2"/>
  <c r="H468" i="2"/>
  <c r="H203" i="2"/>
  <c r="H671" i="2"/>
  <c r="H134" i="2"/>
  <c r="H697" i="2"/>
  <c r="H730" i="2"/>
  <c r="H274" i="2"/>
  <c r="H668" i="2"/>
  <c r="H64" i="2"/>
  <c r="H481" i="2"/>
  <c r="H222" i="2"/>
  <c r="H610" i="2"/>
  <c r="H165" i="2"/>
  <c r="H29" i="2"/>
  <c r="H355" i="2"/>
  <c r="H309" i="2"/>
  <c r="H658" i="2"/>
  <c r="H303" i="2"/>
  <c r="H339" i="2"/>
  <c r="H205" i="2"/>
  <c r="H317" i="2"/>
  <c r="H496" i="2"/>
  <c r="H675" i="2"/>
  <c r="H358" i="2"/>
  <c r="H726" i="2"/>
  <c r="H442" i="2"/>
  <c r="H434" i="2"/>
  <c r="H584" i="2"/>
  <c r="H236" i="2"/>
  <c r="H680" i="2"/>
  <c r="H515" i="2"/>
  <c r="H631" i="2"/>
  <c r="H732" i="2"/>
  <c r="H250" i="2"/>
  <c r="H703" i="2"/>
  <c r="H163" i="2"/>
  <c r="H220" i="2"/>
  <c r="H567" i="2"/>
  <c r="H598" i="2"/>
  <c r="H269" i="2"/>
  <c r="H574" i="2"/>
  <c r="H649" i="2"/>
  <c r="H659" i="2"/>
  <c r="H484" i="2"/>
  <c r="H133" i="2"/>
  <c r="H378" i="2"/>
  <c r="H118" i="2"/>
  <c r="H432" i="2"/>
  <c r="H372" i="2"/>
  <c r="H176" i="2"/>
  <c r="H508" i="2"/>
  <c r="H85" i="2"/>
  <c r="H550" i="2"/>
  <c r="H284" i="2"/>
  <c r="H702" i="2"/>
  <c r="H527" i="2"/>
  <c r="H287" i="2"/>
  <c r="H345" i="2"/>
  <c r="H302" i="2"/>
  <c r="H335" i="2"/>
  <c r="H525" i="2"/>
  <c r="H433" i="2"/>
  <c r="H564" i="2"/>
  <c r="H470" i="2"/>
  <c r="H518" i="2"/>
  <c r="H429" i="2"/>
  <c r="H219" i="2"/>
  <c r="H259" i="2"/>
  <c r="H622" i="2"/>
  <c r="H722" i="2"/>
  <c r="H261" i="2"/>
  <c r="H308" i="2"/>
  <c r="H216" i="2"/>
  <c r="H374" i="2"/>
  <c r="H329" i="2"/>
  <c r="H724" i="2"/>
  <c r="H693" i="2"/>
  <c r="H670" i="2"/>
  <c r="H652" i="2"/>
  <c r="H632" i="2"/>
  <c r="H524" i="2"/>
  <c r="H386" i="2"/>
  <c r="H532" i="2"/>
  <c r="H572" i="2"/>
  <c r="H592" i="2"/>
  <c r="H466" i="2"/>
  <c r="H673" i="2"/>
  <c r="H684" i="2"/>
  <c r="H426" i="2"/>
  <c r="H455" i="2"/>
  <c r="H662" i="2"/>
  <c r="H666" i="2"/>
  <c r="H690" i="2"/>
  <c r="H452" i="2"/>
  <c r="H657" i="2"/>
  <c r="H676" i="2"/>
  <c r="H669" i="2"/>
  <c r="H555" i="2"/>
  <c r="H660" i="2"/>
  <c r="H700" i="2"/>
  <c r="H725" i="2"/>
  <c r="H711" i="2"/>
  <c r="H619" i="2"/>
  <c r="H688" i="2"/>
  <c r="H727" i="2"/>
  <c r="H714" i="2"/>
  <c r="H719" i="2"/>
  <c r="H731" i="2"/>
  <c r="H677" i="2"/>
  <c r="J103" i="3" l="1"/>
  <c r="N73" i="3"/>
  <c r="C104" i="3"/>
  <c r="R75" i="3"/>
  <c r="T9" i="3"/>
  <c r="T65" i="3"/>
  <c r="L80" i="3"/>
  <c r="C107" i="3"/>
  <c r="L47" i="3"/>
  <c r="S60" i="3"/>
  <c r="R77" i="3"/>
  <c r="J36" i="3"/>
  <c r="J33" i="3"/>
  <c r="J3" i="3"/>
  <c r="K115" i="3"/>
  <c r="M47" i="3"/>
  <c r="O20" i="3"/>
  <c r="C50" i="3"/>
  <c r="C12" i="3"/>
  <c r="C44" i="3"/>
  <c r="S37" i="3"/>
  <c r="S56" i="3"/>
  <c r="T103" i="3"/>
  <c r="T3" i="3"/>
  <c r="J115" i="3"/>
  <c r="M95" i="3"/>
  <c r="O12" i="3"/>
  <c r="O44" i="3"/>
  <c r="S77" i="3"/>
  <c r="S83" i="3"/>
  <c r="L95" i="3"/>
  <c r="M73" i="3"/>
  <c r="L73" i="3"/>
  <c r="N104" i="3"/>
  <c r="C7" i="3"/>
  <c r="O6" i="3"/>
  <c r="M89" i="3"/>
  <c r="L43" i="3"/>
  <c r="R27" i="3"/>
  <c r="R81" i="3"/>
  <c r="S41" i="3"/>
  <c r="S7" i="3"/>
  <c r="J37" i="3"/>
  <c r="J56" i="3"/>
  <c r="K77" i="3"/>
  <c r="K83" i="3"/>
  <c r="K60" i="3"/>
  <c r="M108" i="3"/>
  <c r="M57" i="3"/>
  <c r="M102" i="3"/>
  <c r="M22" i="3"/>
  <c r="N72" i="3"/>
  <c r="N98" i="3"/>
  <c r="O74" i="3"/>
  <c r="C20" i="3"/>
  <c r="C45" i="3"/>
  <c r="R37" i="3"/>
  <c r="S103" i="3"/>
  <c r="J108" i="3"/>
  <c r="K105" i="3"/>
  <c r="L74" i="3"/>
  <c r="M28" i="3"/>
  <c r="N44" i="3"/>
  <c r="O104" i="3"/>
  <c r="K40" i="3"/>
  <c r="L18" i="3"/>
  <c r="M112" i="3"/>
  <c r="R19" i="3"/>
  <c r="S6" i="3"/>
  <c r="K112" i="3"/>
  <c r="N68" i="3"/>
  <c r="C61" i="3"/>
  <c r="M76" i="3"/>
  <c r="O62" i="3"/>
  <c r="O93" i="3"/>
  <c r="T90" i="3"/>
  <c r="N39" i="3"/>
  <c r="N70" i="3"/>
  <c r="S115" i="3"/>
  <c r="J72" i="3"/>
  <c r="K74" i="3"/>
  <c r="L28" i="3"/>
  <c r="T79" i="3"/>
  <c r="T19" i="3"/>
  <c r="L11" i="3"/>
  <c r="M63" i="3"/>
  <c r="N31" i="3"/>
  <c r="J6" i="3"/>
  <c r="K85" i="3"/>
  <c r="N23" i="3"/>
  <c r="C68" i="3"/>
  <c r="R46" i="3"/>
  <c r="K75" i="3"/>
  <c r="M65" i="3"/>
  <c r="N37" i="3"/>
  <c r="C80" i="3"/>
  <c r="O80" i="3"/>
  <c r="R86" i="3"/>
  <c r="R104" i="3"/>
  <c r="R24" i="3"/>
  <c r="R35" i="3"/>
  <c r="R64" i="3"/>
  <c r="S113" i="3"/>
  <c r="S25" i="3"/>
  <c r="S49" i="3"/>
  <c r="S27" i="3"/>
  <c r="T7" i="3"/>
  <c r="J9" i="3"/>
  <c r="J65" i="3"/>
  <c r="K37" i="3"/>
  <c r="L77" i="3"/>
  <c r="N76" i="3"/>
  <c r="O69" i="3"/>
  <c r="O105" i="3"/>
  <c r="K39" i="3"/>
  <c r="C6" i="3"/>
  <c r="R39" i="3"/>
  <c r="R72" i="3"/>
  <c r="R109" i="3"/>
  <c r="S95" i="3"/>
  <c r="S46" i="3"/>
  <c r="S32" i="3"/>
  <c r="S66" i="3"/>
  <c r="T107" i="3"/>
  <c r="T20" i="3"/>
  <c r="T45" i="3"/>
  <c r="T68" i="3"/>
  <c r="T73" i="3"/>
  <c r="J71" i="3"/>
  <c r="J34" i="3"/>
  <c r="J12" i="3"/>
  <c r="J44" i="3"/>
  <c r="J26" i="3"/>
  <c r="K104" i="3"/>
  <c r="K61" i="3"/>
  <c r="K35" i="3"/>
  <c r="L75" i="3"/>
  <c r="L29" i="3"/>
  <c r="L78" i="3"/>
  <c r="M7" i="3"/>
  <c r="M10" i="3"/>
  <c r="N9" i="3"/>
  <c r="N89" i="3"/>
  <c r="N65" i="3"/>
  <c r="N19" i="3"/>
  <c r="N90" i="3"/>
  <c r="O43" i="3"/>
  <c r="O37" i="3"/>
  <c r="O56" i="3"/>
  <c r="C36" i="3"/>
  <c r="C33" i="3"/>
  <c r="C83" i="3"/>
  <c r="C3" i="3"/>
  <c r="C60" i="3"/>
  <c r="R6" i="3"/>
  <c r="K109" i="3"/>
  <c r="L46" i="3"/>
  <c r="L32" i="3"/>
  <c r="M111" i="3"/>
  <c r="N71" i="3"/>
  <c r="O64" i="3"/>
  <c r="T11" i="3"/>
  <c r="J112" i="3"/>
  <c r="O61" i="3"/>
  <c r="R20" i="3"/>
  <c r="M43" i="3"/>
  <c r="R25" i="3"/>
  <c r="S51" i="3"/>
  <c r="S42" i="3"/>
  <c r="R113" i="3"/>
  <c r="R78" i="3"/>
  <c r="S106" i="3"/>
  <c r="L110" i="3"/>
  <c r="R56" i="3"/>
  <c r="S88" i="3"/>
  <c r="S118" i="3"/>
  <c r="S10" i="3"/>
  <c r="R43" i="3"/>
  <c r="R49" i="3"/>
  <c r="R38" i="3"/>
  <c r="R29" i="3"/>
  <c r="S30" i="3"/>
  <c r="L4" i="3"/>
  <c r="R98" i="3"/>
  <c r="R31" i="3"/>
  <c r="R23" i="3"/>
  <c r="R70" i="3"/>
  <c r="S62" i="3"/>
  <c r="S54" i="3"/>
  <c r="S74" i="3"/>
  <c r="T111" i="3"/>
  <c r="T82" i="3"/>
  <c r="T48" i="3"/>
  <c r="J8" i="3"/>
  <c r="K86" i="3"/>
  <c r="K24" i="3"/>
  <c r="L25" i="3"/>
  <c r="L38" i="3"/>
  <c r="M51" i="3"/>
  <c r="M42" i="3"/>
  <c r="M30" i="3"/>
  <c r="M2" i="3"/>
  <c r="AR69" i="2"/>
  <c r="C40" i="3"/>
  <c r="AR172" i="2"/>
  <c r="C85" i="3"/>
  <c r="R47" i="3"/>
  <c r="R69" i="3"/>
  <c r="R105" i="3"/>
  <c r="S87" i="3"/>
  <c r="S84" i="3"/>
  <c r="S93" i="3"/>
  <c r="T28" i="3"/>
  <c r="T5" i="3"/>
  <c r="J50" i="3"/>
  <c r="J67" i="3"/>
  <c r="J55" i="3"/>
  <c r="K64" i="3"/>
  <c r="L113" i="3"/>
  <c r="L49" i="3"/>
  <c r="L27" i="3"/>
  <c r="L81" i="3"/>
  <c r="M88" i="3"/>
  <c r="M106" i="3"/>
  <c r="M118" i="3"/>
  <c r="M41" i="3"/>
  <c r="N79" i="3"/>
  <c r="AR619" i="2"/>
  <c r="C77" i="3"/>
  <c r="AR715" i="2"/>
  <c r="C103" i="3"/>
  <c r="S38" i="3"/>
  <c r="S81" i="3"/>
  <c r="S29" i="3"/>
  <c r="S78" i="3"/>
  <c r="T51" i="3"/>
  <c r="T88" i="3"/>
  <c r="T42" i="3"/>
  <c r="T106" i="3"/>
  <c r="T118" i="3"/>
  <c r="T30" i="3"/>
  <c r="T41" i="3"/>
  <c r="T10" i="3"/>
  <c r="K43" i="3"/>
  <c r="K56" i="3"/>
  <c r="L40" i="3"/>
  <c r="L83" i="3"/>
  <c r="L3" i="3"/>
  <c r="L85" i="3"/>
  <c r="L60" i="3"/>
  <c r="M11" i="3"/>
  <c r="M4" i="3"/>
  <c r="M18" i="3"/>
  <c r="M110" i="3"/>
  <c r="N108" i="3"/>
  <c r="N57" i="3"/>
  <c r="N63" i="3"/>
  <c r="N112" i="3"/>
  <c r="N102" i="3"/>
  <c r="N22" i="3"/>
  <c r="O39" i="3"/>
  <c r="O72" i="3"/>
  <c r="O98" i="3"/>
  <c r="O31" i="3"/>
  <c r="O23" i="3"/>
  <c r="O70" i="3"/>
  <c r="AR313" i="2"/>
  <c r="C95" i="3"/>
  <c r="AR607" i="2"/>
  <c r="C100" i="3"/>
  <c r="AR81" i="2"/>
  <c r="C62" i="3"/>
  <c r="C87" i="3"/>
  <c r="C54" i="3"/>
  <c r="AR25" i="2"/>
  <c r="C32" i="3"/>
  <c r="C84" i="3"/>
  <c r="AR51" i="2"/>
  <c r="C74" i="3"/>
  <c r="C93" i="3"/>
  <c r="C66" i="3"/>
  <c r="AR211" i="2"/>
  <c r="C58" i="3"/>
  <c r="O87" i="3"/>
  <c r="O54" i="3"/>
  <c r="O84" i="3"/>
  <c r="O66" i="3"/>
  <c r="AR570" i="2"/>
  <c r="C119" i="3"/>
  <c r="C82" i="3"/>
  <c r="AR95" i="2"/>
  <c r="C28" i="3"/>
  <c r="C48" i="3"/>
  <c r="C5" i="3"/>
  <c r="AR340" i="2"/>
  <c r="C73" i="3"/>
  <c r="R51" i="3"/>
  <c r="R88" i="3"/>
  <c r="R42" i="3"/>
  <c r="R106" i="3"/>
  <c r="R118" i="3"/>
  <c r="R30" i="3"/>
  <c r="R41" i="3"/>
  <c r="R7" i="3"/>
  <c r="R10" i="3"/>
  <c r="R2" i="3"/>
  <c r="S79" i="3"/>
  <c r="S9" i="3"/>
  <c r="S89" i="3"/>
  <c r="S65" i="3"/>
  <c r="S19" i="3"/>
  <c r="S90" i="3"/>
  <c r="T6" i="3"/>
  <c r="T37" i="3"/>
  <c r="T56" i="3"/>
  <c r="J77" i="3"/>
  <c r="J40" i="3"/>
  <c r="J83" i="3"/>
  <c r="J85" i="3"/>
  <c r="J60" i="3"/>
  <c r="K11" i="3"/>
  <c r="K4" i="3"/>
  <c r="K18" i="3"/>
  <c r="K110" i="3"/>
  <c r="L108" i="3"/>
  <c r="L57" i="3"/>
  <c r="L63" i="3"/>
  <c r="L76" i="3"/>
  <c r="L112" i="3"/>
  <c r="L102" i="3"/>
  <c r="L22" i="3"/>
  <c r="M39" i="3"/>
  <c r="M72" i="3"/>
  <c r="M109" i="3"/>
  <c r="M98" i="3"/>
  <c r="M31" i="3"/>
  <c r="M69" i="3"/>
  <c r="M23" i="3"/>
  <c r="M70" i="3"/>
  <c r="N46" i="3"/>
  <c r="N62" i="3"/>
  <c r="N87" i="3"/>
  <c r="N54" i="3"/>
  <c r="N32" i="3"/>
  <c r="N84" i="3"/>
  <c r="N74" i="3"/>
  <c r="N93" i="3"/>
  <c r="N66" i="3"/>
  <c r="O107" i="3"/>
  <c r="O111" i="3"/>
  <c r="O82" i="3"/>
  <c r="O45" i="3"/>
  <c r="O68" i="3"/>
  <c r="O28" i="3"/>
  <c r="O48" i="3"/>
  <c r="O5" i="3"/>
  <c r="O73" i="3"/>
  <c r="AR525" i="2"/>
  <c r="C116" i="3"/>
  <c r="AR106" i="2"/>
  <c r="C71" i="3"/>
  <c r="C34" i="3"/>
  <c r="C8" i="3"/>
  <c r="C67" i="3"/>
  <c r="AR545" i="2"/>
  <c r="C117" i="3"/>
  <c r="C55" i="3"/>
  <c r="R79" i="3"/>
  <c r="R89" i="3"/>
  <c r="R65" i="3"/>
  <c r="R90" i="3"/>
  <c r="T40" i="3"/>
  <c r="T33" i="3"/>
  <c r="T83" i="3"/>
  <c r="T85" i="3"/>
  <c r="T60" i="3"/>
  <c r="J11" i="3"/>
  <c r="J4" i="3"/>
  <c r="J18" i="3"/>
  <c r="J80" i="3"/>
  <c r="J110" i="3"/>
  <c r="K108" i="3"/>
  <c r="K57" i="3"/>
  <c r="K63" i="3"/>
  <c r="K76" i="3"/>
  <c r="K102" i="3"/>
  <c r="K22" i="3"/>
  <c r="L39" i="3"/>
  <c r="L72" i="3"/>
  <c r="L109" i="3"/>
  <c r="L98" i="3"/>
  <c r="L31" i="3"/>
  <c r="L69" i="3"/>
  <c r="L105" i="3"/>
  <c r="L23" i="3"/>
  <c r="L70" i="3"/>
  <c r="M46" i="3"/>
  <c r="M62" i="3"/>
  <c r="M87" i="3"/>
  <c r="M54" i="3"/>
  <c r="M32" i="3"/>
  <c r="M84" i="3"/>
  <c r="M74" i="3"/>
  <c r="M93" i="3"/>
  <c r="M66" i="3"/>
  <c r="N107" i="3"/>
  <c r="N111" i="3"/>
  <c r="N82" i="3"/>
  <c r="N45" i="3"/>
  <c r="N28" i="3"/>
  <c r="N48" i="3"/>
  <c r="N5" i="3"/>
  <c r="O71" i="3"/>
  <c r="O34" i="3"/>
  <c r="O8" i="3"/>
  <c r="O50" i="3"/>
  <c r="O67" i="3"/>
  <c r="O55" i="3"/>
  <c r="O26" i="3"/>
  <c r="C86" i="3"/>
  <c r="C24" i="3"/>
  <c r="C35" i="3"/>
  <c r="AR17" i="2"/>
  <c r="C64" i="3"/>
  <c r="S85" i="3"/>
  <c r="T4" i="3"/>
  <c r="T115" i="3"/>
  <c r="T80" i="3"/>
  <c r="T110" i="3"/>
  <c r="J57" i="3"/>
  <c r="J63" i="3"/>
  <c r="J76" i="3"/>
  <c r="J102" i="3"/>
  <c r="K98" i="3"/>
  <c r="K47" i="3"/>
  <c r="K31" i="3"/>
  <c r="K69" i="3"/>
  <c r="K23" i="3"/>
  <c r="K70" i="3"/>
  <c r="L62" i="3"/>
  <c r="L87" i="3"/>
  <c r="L54" i="3"/>
  <c r="L84" i="3"/>
  <c r="L93" i="3"/>
  <c r="L66" i="3"/>
  <c r="M107" i="3"/>
  <c r="M20" i="3"/>
  <c r="M82" i="3"/>
  <c r="M45" i="3"/>
  <c r="M68" i="3"/>
  <c r="M48" i="3"/>
  <c r="M5" i="3"/>
  <c r="N34" i="3"/>
  <c r="N8" i="3"/>
  <c r="N50" i="3"/>
  <c r="N12" i="3"/>
  <c r="N67" i="3"/>
  <c r="N55" i="3"/>
  <c r="N26" i="3"/>
  <c r="O86" i="3"/>
  <c r="O24" i="3"/>
  <c r="O35" i="3"/>
  <c r="C113" i="3"/>
  <c r="C25" i="3"/>
  <c r="C49" i="3"/>
  <c r="AR62" i="2"/>
  <c r="C27" i="3"/>
  <c r="C75" i="3"/>
  <c r="AR58" i="2"/>
  <c r="C38" i="3"/>
  <c r="C81" i="3"/>
  <c r="C29" i="3"/>
  <c r="C78" i="3"/>
  <c r="S40" i="3"/>
  <c r="S36" i="3"/>
  <c r="S33" i="3"/>
  <c r="S3" i="3"/>
  <c r="T18" i="3"/>
  <c r="J22" i="3"/>
  <c r="R40" i="3"/>
  <c r="R103" i="3"/>
  <c r="R33" i="3"/>
  <c r="R83" i="3"/>
  <c r="R3" i="3"/>
  <c r="R85" i="3"/>
  <c r="R60" i="3"/>
  <c r="S11" i="3"/>
  <c r="S4" i="3"/>
  <c r="S18" i="3"/>
  <c r="S80" i="3"/>
  <c r="S110" i="3"/>
  <c r="T108" i="3"/>
  <c r="T57" i="3"/>
  <c r="T63" i="3"/>
  <c r="T76" i="3"/>
  <c r="T112" i="3"/>
  <c r="T102" i="3"/>
  <c r="T22" i="3"/>
  <c r="J39" i="3"/>
  <c r="J109" i="3"/>
  <c r="J98" i="3"/>
  <c r="J47" i="3"/>
  <c r="J31" i="3"/>
  <c r="J69" i="3"/>
  <c r="J105" i="3"/>
  <c r="J23" i="3"/>
  <c r="J70" i="3"/>
  <c r="K95" i="3"/>
  <c r="K46" i="3"/>
  <c r="K62" i="3"/>
  <c r="K87" i="3"/>
  <c r="K54" i="3"/>
  <c r="K32" i="3"/>
  <c r="K84" i="3"/>
  <c r="K93" i="3"/>
  <c r="K66" i="3"/>
  <c r="L107" i="3"/>
  <c r="L111" i="3"/>
  <c r="L20" i="3"/>
  <c r="L82" i="3"/>
  <c r="L45" i="3"/>
  <c r="L68" i="3"/>
  <c r="L48" i="3"/>
  <c r="L5" i="3"/>
  <c r="M71" i="3"/>
  <c r="M34" i="3"/>
  <c r="M8" i="3"/>
  <c r="M50" i="3"/>
  <c r="M12" i="3"/>
  <c r="M67" i="3"/>
  <c r="M55" i="3"/>
  <c r="M44" i="3"/>
  <c r="M26" i="3"/>
  <c r="N86" i="3"/>
  <c r="N24" i="3"/>
  <c r="N61" i="3"/>
  <c r="N35" i="3"/>
  <c r="N64" i="3"/>
  <c r="O113" i="3"/>
  <c r="O25" i="3"/>
  <c r="O49" i="3"/>
  <c r="O27" i="3"/>
  <c r="O75" i="3"/>
  <c r="O38" i="3"/>
  <c r="O81" i="3"/>
  <c r="O29" i="3"/>
  <c r="O78" i="3"/>
  <c r="C51" i="3"/>
  <c r="AR262" i="2"/>
  <c r="C88" i="3"/>
  <c r="AR56" i="2"/>
  <c r="C42" i="3"/>
  <c r="C106" i="3"/>
  <c r="C118" i="3"/>
  <c r="C30" i="3"/>
  <c r="C41" i="3"/>
  <c r="AR423" i="2"/>
  <c r="C92" i="3"/>
  <c r="C10" i="3"/>
  <c r="C2" i="3"/>
  <c r="R11" i="3"/>
  <c r="R4" i="3"/>
  <c r="R115" i="3"/>
  <c r="R18" i="3"/>
  <c r="R80" i="3"/>
  <c r="R110" i="3"/>
  <c r="S108" i="3"/>
  <c r="S57" i="3"/>
  <c r="S63" i="3"/>
  <c r="S76" i="3"/>
  <c r="S112" i="3"/>
  <c r="S102" i="3"/>
  <c r="S22" i="3"/>
  <c r="T39" i="3"/>
  <c r="T109" i="3"/>
  <c r="T98" i="3"/>
  <c r="T47" i="3"/>
  <c r="T31" i="3"/>
  <c r="T69" i="3"/>
  <c r="T105" i="3"/>
  <c r="T23" i="3"/>
  <c r="T70" i="3"/>
  <c r="J95" i="3"/>
  <c r="J46" i="3"/>
  <c r="J62" i="3"/>
  <c r="J87" i="3"/>
  <c r="J54" i="3"/>
  <c r="J32" i="3"/>
  <c r="J84" i="3"/>
  <c r="J74" i="3"/>
  <c r="J93" i="3"/>
  <c r="J66" i="3"/>
  <c r="K107" i="3"/>
  <c r="K111" i="3"/>
  <c r="K20" i="3"/>
  <c r="K82" i="3"/>
  <c r="K45" i="3"/>
  <c r="K68" i="3"/>
  <c r="K28" i="3"/>
  <c r="K48" i="3"/>
  <c r="K5" i="3"/>
  <c r="K73" i="3"/>
  <c r="L71" i="3"/>
  <c r="L34" i="3"/>
  <c r="L8" i="3"/>
  <c r="L50" i="3"/>
  <c r="L12" i="3"/>
  <c r="L67" i="3"/>
  <c r="L55" i="3"/>
  <c r="L44" i="3"/>
  <c r="L26" i="3"/>
  <c r="M86" i="3"/>
  <c r="M104" i="3"/>
  <c r="M24" i="3"/>
  <c r="M61" i="3"/>
  <c r="M35" i="3"/>
  <c r="M64" i="3"/>
  <c r="N113" i="3"/>
  <c r="N25" i="3"/>
  <c r="N49" i="3"/>
  <c r="N27" i="3"/>
  <c r="N75" i="3"/>
  <c r="N38" i="3"/>
  <c r="N81" i="3"/>
  <c r="N29" i="3"/>
  <c r="N78" i="3"/>
  <c r="O51" i="3"/>
  <c r="O88" i="3"/>
  <c r="O42" i="3"/>
  <c r="O106" i="3"/>
  <c r="O118" i="3"/>
  <c r="O30" i="3"/>
  <c r="O41" i="3"/>
  <c r="O7" i="3"/>
  <c r="O10" i="3"/>
  <c r="O2" i="3"/>
  <c r="AR287" i="2"/>
  <c r="C79" i="3"/>
  <c r="C9" i="3"/>
  <c r="C89" i="3"/>
  <c r="C65" i="3"/>
  <c r="AR289" i="2"/>
  <c r="C19" i="3"/>
  <c r="C90" i="3"/>
  <c r="R108" i="3"/>
  <c r="R57" i="3"/>
  <c r="R63" i="3"/>
  <c r="R76" i="3"/>
  <c r="R112" i="3"/>
  <c r="R102" i="3"/>
  <c r="R22" i="3"/>
  <c r="S39" i="3"/>
  <c r="S72" i="3"/>
  <c r="S109" i="3"/>
  <c r="S98" i="3"/>
  <c r="S47" i="3"/>
  <c r="S31" i="3"/>
  <c r="S69" i="3"/>
  <c r="S105" i="3"/>
  <c r="S23" i="3"/>
  <c r="S70" i="3"/>
  <c r="T95" i="3"/>
  <c r="T46" i="3"/>
  <c r="T62" i="3"/>
  <c r="T87" i="3"/>
  <c r="T54" i="3"/>
  <c r="T32" i="3"/>
  <c r="T84" i="3"/>
  <c r="T74" i="3"/>
  <c r="T93" i="3"/>
  <c r="T66" i="3"/>
  <c r="J107" i="3"/>
  <c r="J111" i="3"/>
  <c r="J20" i="3"/>
  <c r="J82" i="3"/>
  <c r="J45" i="3"/>
  <c r="J68" i="3"/>
  <c r="J28" i="3"/>
  <c r="J48" i="3"/>
  <c r="J5" i="3"/>
  <c r="J73" i="3"/>
  <c r="K71" i="3"/>
  <c r="K34" i="3"/>
  <c r="K8" i="3"/>
  <c r="K50" i="3"/>
  <c r="K12" i="3"/>
  <c r="K67" i="3"/>
  <c r="K55" i="3"/>
  <c r="K44" i="3"/>
  <c r="K26" i="3"/>
  <c r="L86" i="3"/>
  <c r="L104" i="3"/>
  <c r="L24" i="3"/>
  <c r="L61" i="3"/>
  <c r="L35" i="3"/>
  <c r="L64" i="3"/>
  <c r="M113" i="3"/>
  <c r="M25" i="3"/>
  <c r="M49" i="3"/>
  <c r="M27" i="3"/>
  <c r="M75" i="3"/>
  <c r="M38" i="3"/>
  <c r="M81" i="3"/>
  <c r="M29" i="3"/>
  <c r="M78" i="3"/>
  <c r="N51" i="3"/>
  <c r="N88" i="3"/>
  <c r="N42" i="3"/>
  <c r="N106" i="3"/>
  <c r="N118" i="3"/>
  <c r="N30" i="3"/>
  <c r="N41" i="3"/>
  <c r="N7" i="3"/>
  <c r="N10" i="3"/>
  <c r="N2" i="3"/>
  <c r="O79" i="3"/>
  <c r="O9" i="3"/>
  <c r="O89" i="3"/>
  <c r="O65" i="3"/>
  <c r="O19" i="3"/>
  <c r="O90" i="3"/>
  <c r="C43" i="3"/>
  <c r="AR382" i="2"/>
  <c r="C114" i="3"/>
  <c r="AR494" i="2"/>
  <c r="C99" i="3"/>
  <c r="C37" i="3"/>
  <c r="C56" i="3"/>
  <c r="R95" i="3"/>
  <c r="R62" i="3"/>
  <c r="R87" i="3"/>
  <c r="R54" i="3"/>
  <c r="R32" i="3"/>
  <c r="R84" i="3"/>
  <c r="R74" i="3"/>
  <c r="R93" i="3"/>
  <c r="R66" i="3"/>
  <c r="S107" i="3"/>
  <c r="S111" i="3"/>
  <c r="S20" i="3"/>
  <c r="S82" i="3"/>
  <c r="S45" i="3"/>
  <c r="S68" i="3"/>
  <c r="S28" i="3"/>
  <c r="S48" i="3"/>
  <c r="S5" i="3"/>
  <c r="T34" i="3"/>
  <c r="T8" i="3"/>
  <c r="T50" i="3"/>
  <c r="T12" i="3"/>
  <c r="T67" i="3"/>
  <c r="T55" i="3"/>
  <c r="T44" i="3"/>
  <c r="T26" i="3"/>
  <c r="J86" i="3"/>
  <c r="J24" i="3"/>
  <c r="J61" i="3"/>
  <c r="J35" i="3"/>
  <c r="J64" i="3"/>
  <c r="K113" i="3"/>
  <c r="K25" i="3"/>
  <c r="K49" i="3"/>
  <c r="K27" i="3"/>
  <c r="K38" i="3"/>
  <c r="K81" i="3"/>
  <c r="K29" i="3"/>
  <c r="K78" i="3"/>
  <c r="L51" i="3"/>
  <c r="L88" i="3"/>
  <c r="L42" i="3"/>
  <c r="L106" i="3"/>
  <c r="L118" i="3"/>
  <c r="L30" i="3"/>
  <c r="L41" i="3"/>
  <c r="L10" i="3"/>
  <c r="L2" i="3"/>
  <c r="M79" i="3"/>
  <c r="M9" i="3"/>
  <c r="M19" i="3"/>
  <c r="M90" i="3"/>
  <c r="N43" i="3"/>
  <c r="N6" i="3"/>
  <c r="N56" i="3"/>
  <c r="O40" i="3"/>
  <c r="O36" i="3"/>
  <c r="O103" i="3"/>
  <c r="O33" i="3"/>
  <c r="O83" i="3"/>
  <c r="O3" i="3"/>
  <c r="O85" i="3"/>
  <c r="O60" i="3"/>
  <c r="AR670" i="2"/>
  <c r="C123" i="3"/>
  <c r="C11" i="3"/>
  <c r="C4" i="3"/>
  <c r="AR425" i="2"/>
  <c r="C115" i="3"/>
  <c r="C18" i="3"/>
  <c r="C110" i="3"/>
  <c r="R107" i="3"/>
  <c r="R111" i="3"/>
  <c r="R82" i="3"/>
  <c r="R45" i="3"/>
  <c r="R68" i="3"/>
  <c r="R28" i="3"/>
  <c r="R48" i="3"/>
  <c r="R5" i="3"/>
  <c r="R73" i="3"/>
  <c r="S71" i="3"/>
  <c r="S34" i="3"/>
  <c r="S8" i="3"/>
  <c r="S50" i="3"/>
  <c r="S12" i="3"/>
  <c r="S67" i="3"/>
  <c r="S55" i="3"/>
  <c r="S44" i="3"/>
  <c r="S26" i="3"/>
  <c r="T86" i="3"/>
  <c r="T104" i="3"/>
  <c r="T24" i="3"/>
  <c r="T61" i="3"/>
  <c r="T35" i="3"/>
  <c r="T64" i="3"/>
  <c r="J113" i="3"/>
  <c r="J25" i="3"/>
  <c r="J49" i="3"/>
  <c r="J27" i="3"/>
  <c r="J75" i="3"/>
  <c r="J38" i="3"/>
  <c r="J81" i="3"/>
  <c r="J29" i="3"/>
  <c r="J78" i="3"/>
  <c r="K51" i="3"/>
  <c r="K88" i="3"/>
  <c r="K42" i="3"/>
  <c r="K106" i="3"/>
  <c r="K118" i="3"/>
  <c r="K30" i="3"/>
  <c r="K41" i="3"/>
  <c r="K7" i="3"/>
  <c r="K10" i="3"/>
  <c r="K2" i="3"/>
  <c r="L79" i="3"/>
  <c r="L9" i="3"/>
  <c r="L89" i="3"/>
  <c r="L65" i="3"/>
  <c r="L19" i="3"/>
  <c r="L90" i="3"/>
  <c r="M6" i="3"/>
  <c r="M37" i="3"/>
  <c r="M56" i="3"/>
  <c r="N77" i="3"/>
  <c r="N40" i="3"/>
  <c r="N36" i="3"/>
  <c r="N103" i="3"/>
  <c r="N33" i="3"/>
  <c r="N83" i="3"/>
  <c r="N3" i="3"/>
  <c r="N85" i="3"/>
  <c r="N60" i="3"/>
  <c r="O11" i="3"/>
  <c r="O4" i="3"/>
  <c r="O115" i="3"/>
  <c r="O18" i="3"/>
  <c r="O110" i="3"/>
  <c r="AR312" i="2"/>
  <c r="C108" i="3"/>
  <c r="C57" i="3"/>
  <c r="C63" i="3"/>
  <c r="C76" i="3"/>
  <c r="C112" i="3"/>
  <c r="AR397" i="2"/>
  <c r="C102" i="3"/>
  <c r="C22" i="3"/>
  <c r="AR253" i="2"/>
  <c r="C94" i="3"/>
  <c r="R71" i="3"/>
  <c r="R34" i="3"/>
  <c r="R8" i="3"/>
  <c r="R50" i="3"/>
  <c r="R12" i="3"/>
  <c r="R67" i="3"/>
  <c r="R55" i="3"/>
  <c r="R44" i="3"/>
  <c r="R26" i="3"/>
  <c r="S86" i="3"/>
  <c r="S104" i="3"/>
  <c r="S24" i="3"/>
  <c r="S61" i="3"/>
  <c r="S35" i="3"/>
  <c r="S64" i="3"/>
  <c r="T113" i="3"/>
  <c r="T25" i="3"/>
  <c r="T49" i="3"/>
  <c r="T27" i="3"/>
  <c r="T75" i="3"/>
  <c r="T38" i="3"/>
  <c r="T81" i="3"/>
  <c r="T29" i="3"/>
  <c r="T78" i="3"/>
  <c r="J51" i="3"/>
  <c r="J88" i="3"/>
  <c r="J42" i="3"/>
  <c r="J106" i="3"/>
  <c r="J118" i="3"/>
  <c r="J30" i="3"/>
  <c r="J41" i="3"/>
  <c r="J7" i="3"/>
  <c r="J10" i="3"/>
  <c r="J2" i="3"/>
  <c r="K79" i="3"/>
  <c r="K9" i="3"/>
  <c r="K89" i="3"/>
  <c r="K65" i="3"/>
  <c r="K19" i="3"/>
  <c r="K90" i="3"/>
  <c r="L6" i="3"/>
  <c r="L37" i="3"/>
  <c r="L56" i="3"/>
  <c r="M77" i="3"/>
  <c r="M40" i="3"/>
  <c r="M36" i="3"/>
  <c r="M103" i="3"/>
  <c r="M33" i="3"/>
  <c r="M83" i="3"/>
  <c r="M3" i="3"/>
  <c r="M85" i="3"/>
  <c r="M60" i="3"/>
  <c r="N11" i="3"/>
  <c r="N4" i="3"/>
  <c r="N115" i="3"/>
  <c r="N18" i="3"/>
  <c r="N80" i="3"/>
  <c r="N110" i="3"/>
  <c r="O108" i="3"/>
  <c r="O57" i="3"/>
  <c r="O63" i="3"/>
  <c r="O76" i="3"/>
  <c r="O112" i="3"/>
  <c r="O102" i="3"/>
  <c r="O22" i="3"/>
  <c r="AR700" i="2"/>
  <c r="C101" i="3"/>
  <c r="AR269" i="2"/>
  <c r="C53" i="3"/>
  <c r="C39" i="3"/>
  <c r="AR173" i="2"/>
  <c r="C72" i="3"/>
  <c r="C109" i="3"/>
  <c r="AR310" i="2"/>
  <c r="C98" i="3"/>
  <c r="C47" i="3"/>
  <c r="C31" i="3"/>
  <c r="C69" i="3"/>
  <c r="C105" i="3"/>
  <c r="C23" i="3"/>
  <c r="C70" i="3"/>
  <c r="AR315" i="2"/>
  <c r="C96" i="3"/>
  <c r="AT667" i="2"/>
  <c r="AS725" i="2"/>
  <c r="AS426" i="2"/>
  <c r="AS693" i="2"/>
  <c r="AS518" i="2"/>
  <c r="AU660" i="2"/>
  <c r="AS708" i="2"/>
  <c r="AS333" i="2"/>
  <c r="AS334" i="2"/>
  <c r="AS401" i="2"/>
  <c r="AS28" i="2"/>
  <c r="AS470" i="2"/>
  <c r="AS492" i="2"/>
  <c r="AS310" i="2"/>
  <c r="AS37" i="2"/>
  <c r="AS707" i="2"/>
  <c r="AS654" i="2"/>
  <c r="AS683" i="2"/>
  <c r="AT555" i="2"/>
  <c r="AT433" i="2"/>
  <c r="AT97" i="2"/>
  <c r="AT641" i="2"/>
  <c r="AT570" i="2"/>
  <c r="AT304" i="2"/>
  <c r="AT723" i="2"/>
  <c r="AT332" i="2"/>
  <c r="AT177" i="2"/>
  <c r="AT32" i="2"/>
  <c r="AT512" i="2"/>
  <c r="AT520" i="2"/>
  <c r="AT235" i="2"/>
  <c r="AT162" i="2"/>
  <c r="AT415" i="2"/>
  <c r="AT590" i="2"/>
  <c r="AT138" i="2"/>
  <c r="AT175" i="2"/>
  <c r="AT161" i="2"/>
  <c r="AT504" i="2"/>
  <c r="AT52" i="2"/>
  <c r="AT14" i="2"/>
  <c r="AT689" i="2"/>
  <c r="AT241" i="2"/>
  <c r="AT159" i="2"/>
  <c r="AS660" i="2"/>
  <c r="AS673" i="2"/>
  <c r="AS329" i="2"/>
  <c r="AS564" i="2"/>
  <c r="AS508" i="2"/>
  <c r="AS598" i="2"/>
  <c r="AS434" i="2"/>
  <c r="AS355" i="2"/>
  <c r="AS671" i="2"/>
  <c r="AS552" i="2"/>
  <c r="AS562" i="2"/>
  <c r="AS716" i="2"/>
  <c r="AS681" i="2"/>
  <c r="AS313" i="2"/>
  <c r="AS712" i="2"/>
  <c r="AS122" i="2"/>
  <c r="AS249" i="2"/>
  <c r="AS59" i="2"/>
  <c r="AS487" i="2"/>
  <c r="AS19" i="2"/>
  <c r="AS607" i="2"/>
  <c r="AS81" i="2"/>
  <c r="AS482" i="2"/>
  <c r="AS136" i="2"/>
  <c r="AS239" i="2"/>
  <c r="AS23" i="2"/>
  <c r="AS254" i="2"/>
  <c r="AS479" i="2"/>
  <c r="AS252" i="2"/>
  <c r="AS201" i="2"/>
  <c r="AS587" i="2"/>
  <c r="AS27" i="2"/>
  <c r="AS568" i="2"/>
  <c r="AS589" i="2"/>
  <c r="AS549" i="2"/>
  <c r="AS516" i="2"/>
  <c r="AS209" i="2"/>
  <c r="AS457" i="2"/>
  <c r="AS160" i="2"/>
  <c r="AS101" i="2"/>
  <c r="AS33" i="2"/>
  <c r="AS86" i="2"/>
  <c r="AS100" i="2"/>
  <c r="AS25" i="2"/>
  <c r="AS502" i="2"/>
  <c r="AS206" i="2"/>
  <c r="AS467" i="2"/>
  <c r="AS179" i="2"/>
  <c r="AS314" i="2"/>
  <c r="AS137" i="2"/>
  <c r="AS178" i="2"/>
  <c r="AS51" i="2"/>
  <c r="AS74" i="2"/>
  <c r="AS257" i="2"/>
  <c r="AS120" i="2"/>
  <c r="AS233" i="2"/>
  <c r="AS211" i="2"/>
  <c r="AS418" i="2"/>
  <c r="AS582" i="2"/>
  <c r="AS164" i="2"/>
  <c r="AS642" i="2"/>
  <c r="AS116" i="2"/>
  <c r="AS73" i="2"/>
  <c r="AS526" i="2"/>
  <c r="AS661" i="2"/>
  <c r="AS450" i="2"/>
  <c r="AS438" i="2"/>
  <c r="AS173" i="2"/>
  <c r="AS569" i="2"/>
  <c r="AS517" i="2"/>
  <c r="AS123" i="2"/>
  <c r="AS200" i="2"/>
  <c r="AT442" i="2"/>
  <c r="AS466" i="2"/>
  <c r="AS144" i="2"/>
  <c r="AS32" i="2"/>
  <c r="AS590" i="2"/>
  <c r="AS241" i="2"/>
  <c r="AS11" i="2"/>
  <c r="AS152" i="2"/>
  <c r="AS146" i="2"/>
  <c r="AT572" i="2"/>
  <c r="AT308" i="2"/>
  <c r="AT335" i="2"/>
  <c r="AT432" i="2"/>
  <c r="AT447" i="2"/>
  <c r="AT437" i="2"/>
  <c r="AT446" i="2"/>
  <c r="AT585" i="2"/>
  <c r="AT389" i="2"/>
  <c r="AT324" i="2"/>
  <c r="AT197" i="2"/>
  <c r="AT181" i="2"/>
  <c r="AT543" i="2"/>
  <c r="AT639" i="2"/>
  <c r="AT699" i="2"/>
  <c r="AT469" i="2"/>
  <c r="AT102" i="2"/>
  <c r="AT342" i="2"/>
  <c r="AT505" i="2"/>
  <c r="AT506" i="2"/>
  <c r="AT2" i="2"/>
  <c r="AT6" i="2"/>
  <c r="AT142" i="2"/>
  <c r="AT119" i="2"/>
  <c r="AT551" i="2"/>
  <c r="AT182" i="2"/>
  <c r="AT404" i="2"/>
  <c r="AT533" i="2"/>
  <c r="AT441" i="2"/>
  <c r="AT402" i="2"/>
  <c r="AT557" i="2"/>
  <c r="AT272" i="2"/>
  <c r="AT519" i="2"/>
  <c r="AT258" i="2"/>
  <c r="AT147" i="2"/>
  <c r="AT643" i="2"/>
  <c r="AT305" i="2"/>
  <c r="AT35" i="2"/>
  <c r="AT628" i="2"/>
  <c r="AT474" i="2"/>
  <c r="AT409" i="2"/>
  <c r="AT13" i="2"/>
  <c r="AT706" i="2"/>
  <c r="AT17" i="2"/>
  <c r="AT326" i="2"/>
  <c r="AT621" i="2"/>
  <c r="AT369" i="2"/>
  <c r="AT531" i="2"/>
  <c r="AT189" i="2"/>
  <c r="AT380" i="2"/>
  <c r="AT444" i="2"/>
  <c r="AT538" i="2"/>
  <c r="AR216" i="2"/>
  <c r="AR372" i="2"/>
  <c r="AR220" i="2"/>
  <c r="AR468" i="2"/>
  <c r="AR390" i="2"/>
  <c r="AR290" i="2"/>
  <c r="AR625" i="2"/>
  <c r="AR26" i="2"/>
  <c r="AR547" i="2"/>
  <c r="AR45" i="2"/>
  <c r="AS296" i="2"/>
  <c r="AS405" i="2"/>
  <c r="AS145" i="2"/>
  <c r="AS558" i="2"/>
  <c r="AS491" i="2"/>
  <c r="AS700" i="2"/>
  <c r="AS385" i="2"/>
  <c r="AS430" i="2"/>
  <c r="AS18" i="2"/>
  <c r="AS503" i="2"/>
  <c r="AS655" i="2"/>
  <c r="AS223" i="2"/>
  <c r="AT29" i="2"/>
  <c r="AS374" i="2"/>
  <c r="AS97" i="2"/>
  <c r="AS512" i="2"/>
  <c r="AS161" i="2"/>
  <c r="AS159" i="2"/>
  <c r="AS497" i="2"/>
  <c r="AS340" i="2"/>
  <c r="AS188" i="2"/>
  <c r="AT556" i="2"/>
  <c r="AS677" i="2"/>
  <c r="AS669" i="2"/>
  <c r="AS592" i="2"/>
  <c r="AS216" i="2"/>
  <c r="AS525" i="2"/>
  <c r="AS372" i="2"/>
  <c r="AS220" i="2"/>
  <c r="AS726" i="2"/>
  <c r="AS165" i="2"/>
  <c r="AS468" i="2"/>
  <c r="AS544" i="2"/>
  <c r="AS390" i="2"/>
  <c r="AS604" i="2"/>
  <c r="AS290" i="2"/>
  <c r="AS640" i="2"/>
  <c r="AS106" i="2"/>
  <c r="AS498" i="2"/>
  <c r="AS625" i="2"/>
  <c r="AS194" i="2"/>
  <c r="AS26" i="2"/>
  <c r="AS547" i="2"/>
  <c r="AS45" i="2"/>
  <c r="AS57" i="2"/>
  <c r="AS629" i="2"/>
  <c r="AS231" i="2"/>
  <c r="AS546" i="2"/>
  <c r="AS214" i="2"/>
  <c r="AS153" i="2"/>
  <c r="AS295" i="2"/>
  <c r="AS618" i="2"/>
  <c r="AS540" i="2"/>
  <c r="AS83" i="2"/>
  <c r="AS283" i="2"/>
  <c r="AS224" i="2"/>
  <c r="AS107" i="2"/>
  <c r="AS141" i="2"/>
  <c r="AS579" i="2"/>
  <c r="AS260" i="2"/>
  <c r="AS691" i="2"/>
  <c r="AS276" i="2"/>
  <c r="AS321" i="2"/>
  <c r="AS507" i="2"/>
  <c r="AS167" i="2"/>
  <c r="AS461" i="2"/>
  <c r="AS626" i="2"/>
  <c r="AS158" i="2"/>
  <c r="AS656" i="2"/>
  <c r="AS563" i="2"/>
  <c r="AS199" i="2"/>
  <c r="AS9" i="2"/>
  <c r="AS212" i="2"/>
  <c r="AS545" i="2"/>
  <c r="AS140" i="2"/>
  <c r="AS104" i="2"/>
  <c r="AS112" i="2"/>
  <c r="AS31" i="2"/>
  <c r="AS485" i="2"/>
  <c r="AS565" i="2"/>
  <c r="AS49" i="2"/>
  <c r="AS60" i="2"/>
  <c r="AS338" i="2"/>
  <c r="AS605" i="2"/>
  <c r="AS624" i="2"/>
  <c r="AS87" i="2"/>
  <c r="AS393" i="2"/>
  <c r="AS346" i="2"/>
  <c r="AS85" i="2"/>
  <c r="AS204" i="2"/>
  <c r="AS495" i="2"/>
  <c r="AS154" i="2"/>
  <c r="AS488" i="2"/>
  <c r="AS166" i="2"/>
  <c r="AS593" i="2"/>
  <c r="AT374" i="2"/>
  <c r="AS567" i="2"/>
  <c r="AS641" i="2"/>
  <c r="AS520" i="2"/>
  <c r="AS504" i="2"/>
  <c r="AS92" i="2"/>
  <c r="AS613" i="2"/>
  <c r="AS237" i="2"/>
  <c r="AS687" i="2"/>
  <c r="AT731" i="2"/>
  <c r="AT227" i="2"/>
  <c r="AS731" i="2"/>
  <c r="AS676" i="2"/>
  <c r="AS572" i="2"/>
  <c r="AS308" i="2"/>
  <c r="AS335" i="2"/>
  <c r="AS432" i="2"/>
  <c r="AS163" i="2"/>
  <c r="AS358" i="2"/>
  <c r="AS610" i="2"/>
  <c r="AS728" i="2"/>
  <c r="AS556" i="2"/>
  <c r="AS227" i="2"/>
  <c r="AS190" i="2"/>
  <c r="AS447" i="2"/>
  <c r="AS437" i="2"/>
  <c r="AS446" i="2"/>
  <c r="AS585" i="2"/>
  <c r="AS389" i="2"/>
  <c r="AS324" i="2"/>
  <c r="AS197" i="2"/>
  <c r="AS181" i="2"/>
  <c r="AS543" i="2"/>
  <c r="AS639" i="2"/>
  <c r="AS699" i="2"/>
  <c r="AS469" i="2"/>
  <c r="AS102" i="2"/>
  <c r="AS342" i="2"/>
  <c r="AS505" i="2"/>
  <c r="AS506" i="2"/>
  <c r="AS2" i="2"/>
  <c r="AS6" i="2"/>
  <c r="AS142" i="2"/>
  <c r="AS119" i="2"/>
  <c r="AS551" i="2"/>
  <c r="AS182" i="2"/>
  <c r="AS404" i="2"/>
  <c r="AS533" i="2"/>
  <c r="AS441" i="2"/>
  <c r="AS402" i="2"/>
  <c r="AS557" i="2"/>
  <c r="AS272" i="2"/>
  <c r="AS519" i="2"/>
  <c r="AS258" i="2"/>
  <c r="AS147" i="2"/>
  <c r="AS643" i="2"/>
  <c r="AS305" i="2"/>
  <c r="AS35" i="2"/>
  <c r="AS628" i="2"/>
  <c r="AS474" i="2"/>
  <c r="AS409" i="2"/>
  <c r="AS13" i="2"/>
  <c r="AS706" i="2"/>
  <c r="AS17" i="2"/>
  <c r="AS326" i="2"/>
  <c r="AS621" i="2"/>
  <c r="AS369" i="2"/>
  <c r="AS531" i="2"/>
  <c r="AS189" i="2"/>
  <c r="AS380" i="2"/>
  <c r="AS444" i="2"/>
  <c r="AS538" i="2"/>
  <c r="AS93" i="2"/>
  <c r="AS129" i="2"/>
  <c r="AS54" i="2"/>
  <c r="AS522" i="2"/>
  <c r="AS96" i="2"/>
  <c r="AS584" i="2"/>
  <c r="AS645" i="2"/>
  <c r="AS84" i="2"/>
  <c r="AS548" i="2"/>
  <c r="AS286" i="2"/>
  <c r="AS407" i="2"/>
  <c r="AS442" i="2"/>
  <c r="AS570" i="2"/>
  <c r="AS235" i="2"/>
  <c r="AS52" i="2"/>
  <c r="AS95" i="2"/>
  <c r="AS594" i="2"/>
  <c r="AS301" i="2"/>
  <c r="AS376" i="2"/>
  <c r="AT676" i="2"/>
  <c r="AT190" i="2"/>
  <c r="AS719" i="2"/>
  <c r="AS657" i="2"/>
  <c r="AS532" i="2"/>
  <c r="AS261" i="2"/>
  <c r="AS302" i="2"/>
  <c r="AS118" i="2"/>
  <c r="AS703" i="2"/>
  <c r="AS675" i="2"/>
  <c r="AS222" i="2"/>
  <c r="AS125" i="2"/>
  <c r="AS370" i="2"/>
  <c r="AS627" i="2"/>
  <c r="AS483" i="2"/>
  <c r="AS41" i="2"/>
  <c r="AS422" i="2"/>
  <c r="AS514" i="2"/>
  <c r="AS720" i="2"/>
  <c r="AS435" i="2"/>
  <c r="AS180" i="2"/>
  <c r="AS536" i="2"/>
  <c r="AS439" i="2"/>
  <c r="AS294" i="2"/>
  <c r="AS436" i="2"/>
  <c r="AS320" i="2"/>
  <c r="AS685" i="2"/>
  <c r="AS263" i="2"/>
  <c r="AS612" i="2"/>
  <c r="AS20" i="2"/>
  <c r="AS602" i="2"/>
  <c r="AS410" i="2"/>
  <c r="AS213" i="2"/>
  <c r="AS10" i="2"/>
  <c r="AS718" i="2"/>
  <c r="AS353" i="2"/>
  <c r="AS7" i="2"/>
  <c r="AS62" i="2"/>
  <c r="AS113" i="2"/>
  <c r="AS578" i="2"/>
  <c r="AS21" i="2"/>
  <c r="AS454" i="2"/>
  <c r="AS400" i="2"/>
  <c r="AS586" i="2"/>
  <c r="AS132" i="2"/>
  <c r="AS476" i="2"/>
  <c r="AS58" i="2"/>
  <c r="AS600" i="2"/>
  <c r="AS599" i="2"/>
  <c r="AS500" i="2"/>
  <c r="AS234" i="2"/>
  <c r="AS292" i="2"/>
  <c r="AS408" i="2"/>
  <c r="AS428" i="2"/>
  <c r="AS157" i="2"/>
  <c r="AS692" i="2"/>
  <c r="AS114" i="2"/>
  <c r="AS462" i="2"/>
  <c r="AS229" i="2"/>
  <c r="AS94" i="2"/>
  <c r="AS539" i="2"/>
  <c r="AS464" i="2"/>
  <c r="AS373" i="2"/>
  <c r="AS574" i="2"/>
  <c r="AS431" i="2"/>
  <c r="AS243" i="2"/>
  <c r="AS614" i="2"/>
  <c r="AS397" i="2"/>
  <c r="AS156" i="2"/>
  <c r="AS724" i="2"/>
  <c r="AS717" i="2"/>
  <c r="AS285" i="2"/>
  <c r="AS15" i="2"/>
  <c r="AS196" i="2"/>
  <c r="AT176" i="2"/>
  <c r="AS433" i="2"/>
  <c r="AS723" i="2"/>
  <c r="AS138" i="2"/>
  <c r="AS667" i="2"/>
  <c r="AS477" i="2"/>
  <c r="AS375" i="2"/>
  <c r="AT728" i="2"/>
  <c r="AS714" i="2"/>
  <c r="AS452" i="2"/>
  <c r="AS386" i="2"/>
  <c r="AS722" i="2"/>
  <c r="AS345" i="2"/>
  <c r="AS378" i="2"/>
  <c r="AS250" i="2"/>
  <c r="AS496" i="2"/>
  <c r="AS481" i="2"/>
  <c r="AS630" i="2"/>
  <c r="AS648" i="2"/>
  <c r="AS344" i="2"/>
  <c r="AS473" i="2"/>
  <c r="AS207" i="2"/>
  <c r="AS90" i="2"/>
  <c r="AS581" i="2"/>
  <c r="AS130" i="2"/>
  <c r="AS465" i="2"/>
  <c r="AS198" i="2"/>
  <c r="AS108" i="2"/>
  <c r="AS575" i="2"/>
  <c r="AS595" i="2"/>
  <c r="AS634" i="2"/>
  <c r="AS566" i="2"/>
  <c r="AS633" i="2"/>
  <c r="AS571" i="2"/>
  <c r="AS265" i="2"/>
  <c r="AS131" i="2"/>
  <c r="AS617" i="2"/>
  <c r="AS262" i="2"/>
  <c r="AS56" i="2"/>
  <c r="AS75" i="2"/>
  <c r="AS280" i="2"/>
  <c r="AS242" i="2"/>
  <c r="AS475" i="2"/>
  <c r="AS560" i="2"/>
  <c r="AS248" i="2"/>
  <c r="AS4" i="2"/>
  <c r="AS601" i="2"/>
  <c r="AS398" i="2"/>
  <c r="AS367" i="2"/>
  <c r="AS48" i="2"/>
  <c r="AS228" i="2"/>
  <c r="AS423" i="2"/>
  <c r="AS279" i="2"/>
  <c r="AS616" i="2"/>
  <c r="AS267" i="2"/>
  <c r="AS509" i="2"/>
  <c r="AS341" i="2"/>
  <c r="AS306" i="2"/>
  <c r="AS44" i="2"/>
  <c r="AS36" i="2"/>
  <c r="AS318" i="2"/>
  <c r="AS451" i="2"/>
  <c r="AS192" i="2"/>
  <c r="AS61" i="2"/>
  <c r="AS371" i="2"/>
  <c r="AS366" i="2"/>
  <c r="AS3" i="2"/>
  <c r="AS511" i="2"/>
  <c r="AS528" i="2"/>
  <c r="AS550" i="2"/>
  <c r="AS636" i="2"/>
  <c r="AS128" i="2"/>
  <c r="AS363" i="2"/>
  <c r="AS561" i="2"/>
  <c r="AS603" i="2"/>
  <c r="AS684" i="2"/>
  <c r="AS168" i="2"/>
  <c r="AS368" i="2"/>
  <c r="AS66" i="2"/>
  <c r="AS315" i="2"/>
  <c r="AT567" i="2"/>
  <c r="AS176" i="2"/>
  <c r="AS177" i="2"/>
  <c r="AS175" i="2"/>
  <c r="AS187" i="2"/>
  <c r="AS535" i="2"/>
  <c r="AS121" i="2"/>
  <c r="AT610" i="2"/>
  <c r="AS727" i="2"/>
  <c r="AS690" i="2"/>
  <c r="AS524" i="2"/>
  <c r="AS622" i="2"/>
  <c r="AS287" i="2"/>
  <c r="AS133" i="2"/>
  <c r="AS732" i="2"/>
  <c r="AS317" i="2"/>
  <c r="AS64" i="2"/>
  <c r="AS65" i="2"/>
  <c r="AS523" i="2"/>
  <c r="AS580" i="2"/>
  <c r="AS674" i="2"/>
  <c r="AS672" i="2"/>
  <c r="AS530" i="2"/>
  <c r="AS183" i="2"/>
  <c r="AS406" i="2"/>
  <c r="AS424" i="2"/>
  <c r="AS195" i="2"/>
  <c r="AS596" i="2"/>
  <c r="AS365" i="2"/>
  <c r="AS218" i="2"/>
  <c r="AS127" i="2"/>
  <c r="AS591" i="2"/>
  <c r="AS729" i="2"/>
  <c r="AS24" i="2"/>
  <c r="AS347" i="2"/>
  <c r="AS289" i="2"/>
  <c r="AS72" i="2"/>
  <c r="AS611" i="2"/>
  <c r="AS413" i="2"/>
  <c r="AS99" i="2"/>
  <c r="AS40" i="2"/>
  <c r="AS359" i="2"/>
  <c r="AS299" i="2"/>
  <c r="AS395" i="2"/>
  <c r="AS460" i="2"/>
  <c r="AS459" i="2"/>
  <c r="AS620" i="2"/>
  <c r="AS349" i="2"/>
  <c r="AS399" i="2"/>
  <c r="AS215" i="2"/>
  <c r="AS443" i="2"/>
  <c r="AS43" i="2"/>
  <c r="AS644" i="2"/>
  <c r="AS202" i="2"/>
  <c r="AS350" i="2"/>
  <c r="AS316" i="2"/>
  <c r="AS281" i="2"/>
  <c r="AS686" i="2"/>
  <c r="AS256" i="2"/>
  <c r="AS271" i="2"/>
  <c r="AS606" i="2"/>
  <c r="AS251" i="2"/>
  <c r="AS387" i="2"/>
  <c r="AS103" i="2"/>
  <c r="AS323" i="2"/>
  <c r="AS521" i="2"/>
  <c r="AS646" i="2"/>
  <c r="AS392" i="2"/>
  <c r="AS416" i="2"/>
  <c r="AS697" i="2"/>
  <c r="AS679" i="2"/>
  <c r="AS356" i="2"/>
  <c r="AS354" i="2"/>
  <c r="AS297" i="2"/>
  <c r="AS309" i="2"/>
  <c r="AS427" i="2"/>
  <c r="AS534" i="2"/>
  <c r="AS678" i="2"/>
  <c r="AS298" i="2"/>
  <c r="AS278" i="2"/>
  <c r="AT203" i="2"/>
  <c r="AS555" i="2"/>
  <c r="AS203" i="2"/>
  <c r="AS332" i="2"/>
  <c r="AS415" i="2"/>
  <c r="AS689" i="2"/>
  <c r="AS226" i="2"/>
  <c r="AS5" i="2"/>
  <c r="AS501" i="2"/>
  <c r="AT163" i="2"/>
  <c r="AS688" i="2"/>
  <c r="AS666" i="2"/>
  <c r="AS632" i="2"/>
  <c r="AS259" i="2"/>
  <c r="AS527" i="2"/>
  <c r="AS484" i="2"/>
  <c r="AS631" i="2"/>
  <c r="AS205" i="2"/>
  <c r="AS668" i="2"/>
  <c r="AS379" i="2"/>
  <c r="AS240" i="2"/>
  <c r="AS232" i="2"/>
  <c r="AS325" i="2"/>
  <c r="AS115" i="2"/>
  <c r="AS382" i="2"/>
  <c r="AS635" i="2"/>
  <c r="AS588" i="2"/>
  <c r="AS513" i="2"/>
  <c r="AS701" i="2"/>
  <c r="AS331" i="2"/>
  <c r="AS8" i="2"/>
  <c r="AS414" i="2"/>
  <c r="AS709" i="2"/>
  <c r="AS541" i="2"/>
  <c r="AS111" i="2"/>
  <c r="AS471" i="2"/>
  <c r="AS151" i="2"/>
  <c r="AS682" i="2"/>
  <c r="AS608" i="2"/>
  <c r="AS663" i="2"/>
  <c r="AS319" i="2"/>
  <c r="AS150" i="2"/>
  <c r="AS412" i="2"/>
  <c r="AS360" i="2"/>
  <c r="AS268" i="2"/>
  <c r="AS246" i="2"/>
  <c r="AS542" i="2"/>
  <c r="AS361" i="2"/>
  <c r="AS420" i="2"/>
  <c r="AS394" i="2"/>
  <c r="AS705" i="2"/>
  <c r="AS384" i="2"/>
  <c r="AS494" i="2"/>
  <c r="AS155" i="2"/>
  <c r="AS244" i="2"/>
  <c r="AS307" i="2"/>
  <c r="AS650" i="2"/>
  <c r="AS490" i="2"/>
  <c r="AS721" i="2"/>
  <c r="AS388" i="2"/>
  <c r="AS637" i="2"/>
  <c r="AS245" i="2"/>
  <c r="AS16" i="2"/>
  <c r="AS210" i="2"/>
  <c r="AS448" i="2"/>
  <c r="AS362" i="2"/>
  <c r="AS411" i="2"/>
  <c r="AS282" i="2"/>
  <c r="AS583" i="2"/>
  <c r="AS47" i="2"/>
  <c r="AS419" i="2"/>
  <c r="AS658" i="2"/>
  <c r="AS312" i="2"/>
  <c r="AS665" i="2"/>
  <c r="AS440" i="2"/>
  <c r="AS383" i="2"/>
  <c r="AS134" i="2"/>
  <c r="AS710" i="2"/>
  <c r="AS117" i="2"/>
  <c r="AS50" i="2"/>
  <c r="AS576" i="2"/>
  <c r="AS109" i="2"/>
  <c r="AT144" i="2"/>
  <c r="AS29" i="2"/>
  <c r="AS304" i="2"/>
  <c r="AS162" i="2"/>
  <c r="AS14" i="2"/>
  <c r="AS377" i="2"/>
  <c r="AS554" i="2"/>
  <c r="AS553" i="2"/>
  <c r="AS453" i="2"/>
  <c r="AT358" i="2"/>
  <c r="AS619" i="2"/>
  <c r="AS662" i="2"/>
  <c r="AS652" i="2"/>
  <c r="AS219" i="2"/>
  <c r="AS702" i="2"/>
  <c r="AS659" i="2"/>
  <c r="AS515" i="2"/>
  <c r="AS339" i="2"/>
  <c r="AS274" i="2"/>
  <c r="AS69" i="2"/>
  <c r="AS704" i="2"/>
  <c r="AS421" i="2"/>
  <c r="AS110" i="2"/>
  <c r="AS30" i="2"/>
  <c r="AS417" i="2"/>
  <c r="AS89" i="2"/>
  <c r="AS478" i="2"/>
  <c r="AS486" i="2"/>
  <c r="AS34" i="2"/>
  <c r="AS715" i="2"/>
  <c r="AS713" i="2"/>
  <c r="AS63" i="2"/>
  <c r="AS357" i="2"/>
  <c r="AS615" i="2"/>
  <c r="AS264" i="2"/>
  <c r="AS39" i="2"/>
  <c r="AS42" i="2"/>
  <c r="AS169" i="2"/>
  <c r="AS55" i="2"/>
  <c r="AS186" i="2"/>
  <c r="AS698" i="2"/>
  <c r="AS171" i="2"/>
  <c r="AS352" i="2"/>
  <c r="AS255" i="2"/>
  <c r="AS184" i="2"/>
  <c r="AS185" i="2"/>
  <c r="AS135" i="2"/>
  <c r="AS293" i="2"/>
  <c r="AS381" i="2"/>
  <c r="AS71" i="2"/>
  <c r="AS651" i="2"/>
  <c r="AS695" i="2"/>
  <c r="AS445" i="2"/>
  <c r="AS499" i="2"/>
  <c r="AS510" i="2"/>
  <c r="AS170" i="2"/>
  <c r="AS653" i="2"/>
  <c r="AS217" i="2"/>
  <c r="AS12" i="2"/>
  <c r="AS172" i="2"/>
  <c r="AS79" i="2"/>
  <c r="AS78" i="2"/>
  <c r="AS91" i="2"/>
  <c r="AS537" i="2"/>
  <c r="AS351" i="2"/>
  <c r="AS489" i="2"/>
  <c r="AS143" i="2"/>
  <c r="AS336" i="2"/>
  <c r="AS68" i="2"/>
  <c r="AS638" i="2"/>
  <c r="AS391" i="2"/>
  <c r="AS236" i="2"/>
  <c r="AS273" i="2"/>
  <c r="AS449" i="2"/>
  <c r="AS480" i="2"/>
  <c r="AS253" i="2"/>
  <c r="AS269" i="2"/>
  <c r="AS105" i="2"/>
  <c r="AS221" i="2"/>
  <c r="AS238" i="2"/>
  <c r="AS126" i="2"/>
  <c r="AS458" i="2"/>
  <c r="AT466" i="2"/>
  <c r="AS711" i="2"/>
  <c r="AS455" i="2"/>
  <c r="AS670" i="2"/>
  <c r="AS429" i="2"/>
  <c r="AS284" i="2"/>
  <c r="AS649" i="2"/>
  <c r="AS680" i="2"/>
  <c r="AS303" i="2"/>
  <c r="AS730" i="2"/>
  <c r="AS337" i="2"/>
  <c r="AS364" i="2"/>
  <c r="AS149" i="2"/>
  <c r="AS664" i="2"/>
  <c r="AS647" i="2"/>
  <c r="AS597" i="2"/>
  <c r="AS343" i="2"/>
  <c r="AS573" i="2"/>
  <c r="AS80" i="2"/>
  <c r="AS609" i="2"/>
  <c r="AS139" i="2"/>
  <c r="AS472" i="2"/>
  <c r="AS696" i="2"/>
  <c r="AS529" i="2"/>
  <c r="AS22" i="2"/>
  <c r="AS330" i="2"/>
  <c r="AS76" i="2"/>
  <c r="AS247" i="2"/>
  <c r="AS174" i="2"/>
  <c r="AS559" i="2"/>
  <c r="AS53" i="2"/>
  <c r="AS277" i="2"/>
  <c r="AS191" i="2"/>
  <c r="AS225" i="2"/>
  <c r="AS148" i="2"/>
  <c r="AS300" i="2"/>
  <c r="AS463" i="2"/>
  <c r="AS270" i="2"/>
  <c r="AS193" i="2"/>
  <c r="AS311" i="2"/>
  <c r="AS70" i="2"/>
  <c r="AS425" i="2"/>
  <c r="AS456" i="2"/>
  <c r="AS77" i="2"/>
  <c r="AS46" i="2"/>
  <c r="AS124" i="2"/>
  <c r="AS38" i="2"/>
  <c r="AS577" i="2"/>
  <c r="AS230" i="2"/>
  <c r="AS266" i="2"/>
  <c r="AS694" i="2"/>
  <c r="AS327" i="2"/>
  <c r="AS208" i="2"/>
  <c r="AS67" i="2"/>
  <c r="AS396" i="2"/>
  <c r="AS288" i="2"/>
  <c r="AS275" i="2"/>
  <c r="AS82" i="2"/>
  <c r="AS623" i="2"/>
  <c r="AS322" i="2"/>
  <c r="AS493" i="2"/>
  <c r="AS88" i="2"/>
  <c r="AS403" i="2"/>
  <c r="AS328" i="2"/>
  <c r="AS348" i="2"/>
  <c r="AS98" i="2"/>
  <c r="AS291" i="2"/>
  <c r="AT660" i="2"/>
  <c r="AT673" i="2"/>
  <c r="AT329" i="2"/>
  <c r="AT564" i="2"/>
  <c r="AT508" i="2"/>
  <c r="AT598" i="2"/>
  <c r="AT434" i="2"/>
  <c r="AT355" i="2"/>
  <c r="AT671" i="2"/>
  <c r="AT552" i="2"/>
  <c r="AT562" i="2"/>
  <c r="AT716" i="2"/>
  <c r="AT681" i="2"/>
  <c r="AT313" i="2"/>
  <c r="AT712" i="2"/>
  <c r="AT122" i="2"/>
  <c r="AT249" i="2"/>
  <c r="AT59" i="2"/>
  <c r="AT487" i="2"/>
  <c r="AT19" i="2"/>
  <c r="AT607" i="2"/>
  <c r="AT81" i="2"/>
  <c r="AT482" i="2"/>
  <c r="AT136" i="2"/>
  <c r="AT239" i="2"/>
  <c r="AT23" i="2"/>
  <c r="AT254" i="2"/>
  <c r="AT479" i="2"/>
  <c r="AT252" i="2"/>
  <c r="AT201" i="2"/>
  <c r="AT587" i="2"/>
  <c r="AT27" i="2"/>
  <c r="AT568" i="2"/>
  <c r="AT589" i="2"/>
  <c r="AT549" i="2"/>
  <c r="AT516" i="2"/>
  <c r="AT209" i="2"/>
  <c r="AT457" i="2"/>
  <c r="AT160" i="2"/>
  <c r="AT101" i="2"/>
  <c r="AT33" i="2"/>
  <c r="AT86" i="2"/>
  <c r="AT100" i="2"/>
  <c r="AT25" i="2"/>
  <c r="AT502" i="2"/>
  <c r="AT206" i="2"/>
  <c r="AT467" i="2"/>
  <c r="AT179" i="2"/>
  <c r="AT314" i="2"/>
  <c r="AT137" i="2"/>
  <c r="AT178" i="2"/>
  <c r="AT51" i="2"/>
  <c r="AT74" i="2"/>
  <c r="AT257" i="2"/>
  <c r="AT120" i="2"/>
  <c r="AT233" i="2"/>
  <c r="AT211" i="2"/>
  <c r="AT418" i="2"/>
  <c r="AT582" i="2"/>
  <c r="AT164" i="2"/>
  <c r="AT642" i="2"/>
  <c r="AR470" i="2"/>
  <c r="AR85" i="2"/>
  <c r="AR309" i="2"/>
  <c r="AR134" i="2"/>
  <c r="AR385" i="2"/>
  <c r="AR105" i="2"/>
  <c r="AR168" i="2"/>
  <c r="AR427" i="2"/>
  <c r="AR430" i="2"/>
  <c r="AR495" i="2"/>
  <c r="AR84" i="2"/>
  <c r="AR221" i="2"/>
  <c r="AR117" i="2"/>
  <c r="AR368" i="2"/>
  <c r="AR569" i="2"/>
  <c r="AR18" i="2"/>
  <c r="AR37" i="2"/>
  <c r="AR154" i="2"/>
  <c r="AR548" i="2"/>
  <c r="AR238" i="2"/>
  <c r="AR678" i="2"/>
  <c r="AR50" i="2"/>
  <c r="AR517" i="2"/>
  <c r="AR66" i="2"/>
  <c r="AR15" i="2"/>
  <c r="AR488" i="2"/>
  <c r="AR286" i="2"/>
  <c r="AR126" i="2"/>
  <c r="AR298" i="2"/>
  <c r="AR576" i="2"/>
  <c r="AR655" i="2"/>
  <c r="AR166" i="2"/>
  <c r="AR196" i="2"/>
  <c r="AR278" i="2"/>
  <c r="AR109" i="2"/>
  <c r="AR458" i="2"/>
  <c r="AR223" i="2"/>
  <c r="AR683" i="2"/>
  <c r="AU673" i="2"/>
  <c r="AU329" i="2"/>
  <c r="AU564" i="2"/>
  <c r="AU508" i="2"/>
  <c r="AU598" i="2"/>
  <c r="AU434" i="2"/>
  <c r="AU355" i="2"/>
  <c r="AT187" i="2"/>
  <c r="AT95" i="2"/>
  <c r="AT92" i="2"/>
  <c r="AT377" i="2"/>
  <c r="AT226" i="2"/>
  <c r="AT11" i="2"/>
  <c r="AT497" i="2"/>
  <c r="AT594" i="2"/>
  <c r="AT613" i="2"/>
  <c r="AT554" i="2"/>
  <c r="AT5" i="2"/>
  <c r="AT477" i="2"/>
  <c r="AT535" i="2"/>
  <c r="AT152" i="2"/>
  <c r="AT340" i="2"/>
  <c r="AT237" i="2"/>
  <c r="AT553" i="2"/>
  <c r="AT301" i="2"/>
  <c r="AT501" i="2"/>
  <c r="AT146" i="2"/>
  <c r="AT375" i="2"/>
  <c r="AT121" i="2"/>
  <c r="AT188" i="2"/>
  <c r="AT687" i="2"/>
  <c r="AT376" i="2"/>
  <c r="AT453" i="2"/>
  <c r="AR329" i="2"/>
  <c r="AR508" i="2"/>
  <c r="AR598" i="2"/>
  <c r="AR434" i="2"/>
  <c r="AR122" i="2"/>
  <c r="AR249" i="2"/>
  <c r="AR59" i="2"/>
  <c r="AR487" i="2"/>
  <c r="AR19" i="2"/>
  <c r="AR23" i="2"/>
  <c r="AR252" i="2"/>
  <c r="AR201" i="2"/>
  <c r="AR587" i="2"/>
  <c r="AR27" i="2"/>
  <c r="AR549" i="2"/>
  <c r="AR516" i="2"/>
  <c r="AR209" i="2"/>
  <c r="AR160" i="2"/>
  <c r="AR101" i="2"/>
  <c r="AR33" i="2"/>
  <c r="AR86" i="2"/>
  <c r="AR100" i="2"/>
  <c r="AR502" i="2"/>
  <c r="AR206" i="2"/>
  <c r="AR467" i="2"/>
  <c r="AR179" i="2"/>
  <c r="AR137" i="2"/>
  <c r="AR178" i="2"/>
  <c r="AR74" i="2"/>
  <c r="AR257" i="2"/>
  <c r="AR120" i="2"/>
  <c r="AR233" i="2"/>
  <c r="AR418" i="2"/>
  <c r="AR582" i="2"/>
  <c r="AR164" i="2"/>
  <c r="AU555" i="2"/>
  <c r="AU466" i="2"/>
  <c r="AU374" i="2"/>
  <c r="AU433" i="2"/>
  <c r="AU176" i="2"/>
  <c r="AU567" i="2"/>
  <c r="AU442" i="2"/>
  <c r="AU29" i="2"/>
  <c r="AU203" i="2"/>
  <c r="AU144" i="2"/>
  <c r="AU97" i="2"/>
  <c r="AU641" i="2"/>
  <c r="AU570" i="2"/>
  <c r="AU304" i="2"/>
  <c r="AU723" i="2"/>
  <c r="AU332" i="2"/>
  <c r="AU177" i="2"/>
  <c r="AU32" i="2"/>
  <c r="AU512" i="2"/>
  <c r="AU520" i="2"/>
  <c r="AU235" i="2"/>
  <c r="AU162" i="2"/>
  <c r="AU415" i="2"/>
  <c r="AU590" i="2"/>
  <c r="AT677" i="2"/>
  <c r="AT669" i="2"/>
  <c r="AT592" i="2"/>
  <c r="AT216" i="2"/>
  <c r="AT525" i="2"/>
  <c r="AT372" i="2"/>
  <c r="AT220" i="2"/>
  <c r="AT726" i="2"/>
  <c r="AT165" i="2"/>
  <c r="AT468" i="2"/>
  <c r="AT544" i="2"/>
  <c r="AT390" i="2"/>
  <c r="AT604" i="2"/>
  <c r="AT290" i="2"/>
  <c r="AT640" i="2"/>
  <c r="AT106" i="2"/>
  <c r="AT498" i="2"/>
  <c r="AT625" i="2"/>
  <c r="AT194" i="2"/>
  <c r="AT26" i="2"/>
  <c r="AT547" i="2"/>
  <c r="AT45" i="2"/>
  <c r="AT57" i="2"/>
  <c r="AT629" i="2"/>
  <c r="AT231" i="2"/>
  <c r="AT546" i="2"/>
  <c r="AT214" i="2"/>
  <c r="AT153" i="2"/>
  <c r="AT295" i="2"/>
  <c r="AT618" i="2"/>
  <c r="AT540" i="2"/>
  <c r="AT83" i="2"/>
  <c r="AT283" i="2"/>
  <c r="AT224" i="2"/>
  <c r="AT107" i="2"/>
  <c r="AT141" i="2"/>
  <c r="AT579" i="2"/>
  <c r="AT260" i="2"/>
  <c r="AT691" i="2"/>
  <c r="AT276" i="2"/>
  <c r="AT321" i="2"/>
  <c r="AT507" i="2"/>
  <c r="AT167" i="2"/>
  <c r="AT461" i="2"/>
  <c r="AT626" i="2"/>
  <c r="AT158" i="2"/>
  <c r="AT656" i="2"/>
  <c r="AT563" i="2"/>
  <c r="AT199" i="2"/>
  <c r="AT9" i="2"/>
  <c r="AT212" i="2"/>
  <c r="AT545" i="2"/>
  <c r="AT140" i="2"/>
  <c r="AT104" i="2"/>
  <c r="AT112" i="2"/>
  <c r="AT31" i="2"/>
  <c r="AT485" i="2"/>
  <c r="AT565" i="2"/>
  <c r="AT49" i="2"/>
  <c r="AT60" i="2"/>
  <c r="AT338" i="2"/>
  <c r="AT719" i="2"/>
  <c r="AT657" i="2"/>
  <c r="AT532" i="2"/>
  <c r="AT261" i="2"/>
  <c r="AT302" i="2"/>
  <c r="AT118" i="2"/>
  <c r="AT703" i="2"/>
  <c r="AT675" i="2"/>
  <c r="AT222" i="2"/>
  <c r="AT125" i="2"/>
  <c r="AT370" i="2"/>
  <c r="AT627" i="2"/>
  <c r="AT483" i="2"/>
  <c r="AT41" i="2"/>
  <c r="AT422" i="2"/>
  <c r="AT514" i="2"/>
  <c r="AT720" i="2"/>
  <c r="AT435" i="2"/>
  <c r="AT180" i="2"/>
  <c r="AT536" i="2"/>
  <c r="AT439" i="2"/>
  <c r="AT294" i="2"/>
  <c r="AT436" i="2"/>
  <c r="AT320" i="2"/>
  <c r="AT685" i="2"/>
  <c r="AT263" i="2"/>
  <c r="AT612" i="2"/>
  <c r="AT20" i="2"/>
  <c r="AT602" i="2"/>
  <c r="AT410" i="2"/>
  <c r="AT213" i="2"/>
  <c r="AT10" i="2"/>
  <c r="AT718" i="2"/>
  <c r="AT353" i="2"/>
  <c r="AT7" i="2"/>
  <c r="AT62" i="2"/>
  <c r="AT113" i="2"/>
  <c r="AT578" i="2"/>
  <c r="AT21" i="2"/>
  <c r="AT454" i="2"/>
  <c r="AT400" i="2"/>
  <c r="AT586" i="2"/>
  <c r="AT132" i="2"/>
  <c r="AT476" i="2"/>
  <c r="AT58" i="2"/>
  <c r="AT600" i="2"/>
  <c r="AT599" i="2"/>
  <c r="AT500" i="2"/>
  <c r="AT234" i="2"/>
  <c r="AT292" i="2"/>
  <c r="AT408" i="2"/>
  <c r="AT428" i="2"/>
  <c r="AT157" i="2"/>
  <c r="AT692" i="2"/>
  <c r="AT114" i="2"/>
  <c r="AT462" i="2"/>
  <c r="AT229" i="2"/>
  <c r="AT94" i="2"/>
  <c r="AT539" i="2"/>
  <c r="AT464" i="2"/>
  <c r="AT373" i="2"/>
  <c r="AT714" i="2"/>
  <c r="AT452" i="2"/>
  <c r="AT386" i="2"/>
  <c r="AT722" i="2"/>
  <c r="AT345" i="2"/>
  <c r="AT378" i="2"/>
  <c r="AT250" i="2"/>
  <c r="AT496" i="2"/>
  <c r="AT481" i="2"/>
  <c r="AT630" i="2"/>
  <c r="AT648" i="2"/>
  <c r="AT344" i="2"/>
  <c r="AT473" i="2"/>
  <c r="AT207" i="2"/>
  <c r="AT90" i="2"/>
  <c r="AT581" i="2"/>
  <c r="AT130" i="2"/>
  <c r="AT465" i="2"/>
  <c r="AT198" i="2"/>
  <c r="AT108" i="2"/>
  <c r="AT575" i="2"/>
  <c r="AT595" i="2"/>
  <c r="AT634" i="2"/>
  <c r="AT566" i="2"/>
  <c r="AT633" i="2"/>
  <c r="AT571" i="2"/>
  <c r="AT265" i="2"/>
  <c r="AT131" i="2"/>
  <c r="AT617" i="2"/>
  <c r="AT262" i="2"/>
  <c r="AT56" i="2"/>
  <c r="AT75" i="2"/>
  <c r="AT280" i="2"/>
  <c r="AT242" i="2"/>
  <c r="AT475" i="2"/>
  <c r="AT560" i="2"/>
  <c r="AT248" i="2"/>
  <c r="AT4" i="2"/>
  <c r="AT601" i="2"/>
  <c r="AT398" i="2"/>
  <c r="AT367" i="2"/>
  <c r="AT48" i="2"/>
  <c r="AT228" i="2"/>
  <c r="AT423" i="2"/>
  <c r="AT279" i="2"/>
  <c r="AT616" i="2"/>
  <c r="AT267" i="2"/>
  <c r="AT509" i="2"/>
  <c r="AT341" i="2"/>
  <c r="AT306" i="2"/>
  <c r="AT44" i="2"/>
  <c r="AT36" i="2"/>
  <c r="AT318" i="2"/>
  <c r="AT451" i="2"/>
  <c r="AT192" i="2"/>
  <c r="AT61" i="2"/>
  <c r="AT371" i="2"/>
  <c r="AT366" i="2"/>
  <c r="AT3" i="2"/>
  <c r="AT511" i="2"/>
  <c r="AT528" i="2"/>
  <c r="AT727" i="2"/>
  <c r="AT690" i="2"/>
  <c r="AT524" i="2"/>
  <c r="AT622" i="2"/>
  <c r="AT287" i="2"/>
  <c r="AT133" i="2"/>
  <c r="AT732" i="2"/>
  <c r="AT317" i="2"/>
  <c r="AT64" i="2"/>
  <c r="AT65" i="2"/>
  <c r="AT523" i="2"/>
  <c r="AT580" i="2"/>
  <c r="AT674" i="2"/>
  <c r="AT672" i="2"/>
  <c r="AT530" i="2"/>
  <c r="AT183" i="2"/>
  <c r="AT406" i="2"/>
  <c r="AT424" i="2"/>
  <c r="AT195" i="2"/>
  <c r="AT596" i="2"/>
  <c r="AT365" i="2"/>
  <c r="AT218" i="2"/>
  <c r="AT127" i="2"/>
  <c r="AT591" i="2"/>
  <c r="AT729" i="2"/>
  <c r="AT24" i="2"/>
  <c r="AT347" i="2"/>
  <c r="AT289" i="2"/>
  <c r="AT72" i="2"/>
  <c r="AT611" i="2"/>
  <c r="AT413" i="2"/>
  <c r="AT99" i="2"/>
  <c r="AT40" i="2"/>
  <c r="AT359" i="2"/>
  <c r="AT299" i="2"/>
  <c r="AT395" i="2"/>
  <c r="AT460" i="2"/>
  <c r="AT459" i="2"/>
  <c r="AT620" i="2"/>
  <c r="AT349" i="2"/>
  <c r="AT399" i="2"/>
  <c r="AT215" i="2"/>
  <c r="AT443" i="2"/>
  <c r="AT43" i="2"/>
  <c r="AT644" i="2"/>
  <c r="AT202" i="2"/>
  <c r="AT350" i="2"/>
  <c r="AT316" i="2"/>
  <c r="AT281" i="2"/>
  <c r="AT686" i="2"/>
  <c r="AT256" i="2"/>
  <c r="AT271" i="2"/>
  <c r="AT606" i="2"/>
  <c r="AT251" i="2"/>
  <c r="AT387" i="2"/>
  <c r="AT103" i="2"/>
  <c r="AT323" i="2"/>
  <c r="AT521" i="2"/>
  <c r="AT646" i="2"/>
  <c r="AT392" i="2"/>
  <c r="AT416" i="2"/>
  <c r="AT688" i="2"/>
  <c r="AT666" i="2"/>
  <c r="AT632" i="2"/>
  <c r="AT259" i="2"/>
  <c r="AT527" i="2"/>
  <c r="AT484" i="2"/>
  <c r="AT631" i="2"/>
  <c r="AT205" i="2"/>
  <c r="AT668" i="2"/>
  <c r="AT379" i="2"/>
  <c r="AT240" i="2"/>
  <c r="AT232" i="2"/>
  <c r="AT325" i="2"/>
  <c r="AT115" i="2"/>
  <c r="AT382" i="2"/>
  <c r="AT635" i="2"/>
  <c r="AT588" i="2"/>
  <c r="AT513" i="2"/>
  <c r="AT701" i="2"/>
  <c r="AT331" i="2"/>
  <c r="AT8" i="2"/>
  <c r="AT414" i="2"/>
  <c r="AT709" i="2"/>
  <c r="AT541" i="2"/>
  <c r="AT111" i="2"/>
  <c r="AT471" i="2"/>
  <c r="AT151" i="2"/>
  <c r="AT682" i="2"/>
  <c r="AT608" i="2"/>
  <c r="AT663" i="2"/>
  <c r="AT319" i="2"/>
  <c r="AT150" i="2"/>
  <c r="AT412" i="2"/>
  <c r="AT360" i="2"/>
  <c r="AT268" i="2"/>
  <c r="AT246" i="2"/>
  <c r="AT542" i="2"/>
  <c r="AT361" i="2"/>
  <c r="AT420" i="2"/>
  <c r="AT394" i="2"/>
  <c r="AT705" i="2"/>
  <c r="AT384" i="2"/>
  <c r="AT494" i="2"/>
  <c r="AT155" i="2"/>
  <c r="AT244" i="2"/>
  <c r="AT307" i="2"/>
  <c r="AT650" i="2"/>
  <c r="AT490" i="2"/>
  <c r="AT721" i="2"/>
  <c r="AT388" i="2"/>
  <c r="AT637" i="2"/>
  <c r="AT245" i="2"/>
  <c r="AT16" i="2"/>
  <c r="AT210" i="2"/>
  <c r="AT448" i="2"/>
  <c r="AT362" i="2"/>
  <c r="AT411" i="2"/>
  <c r="AT282" i="2"/>
  <c r="AT583" i="2"/>
  <c r="AT47" i="2"/>
  <c r="AT419" i="2"/>
  <c r="AT619" i="2"/>
  <c r="AT662" i="2"/>
  <c r="AT652" i="2"/>
  <c r="AT219" i="2"/>
  <c r="AT702" i="2"/>
  <c r="AT659" i="2"/>
  <c r="AT515" i="2"/>
  <c r="AT339" i="2"/>
  <c r="AT274" i="2"/>
  <c r="AT69" i="2"/>
  <c r="AT704" i="2"/>
  <c r="AT421" i="2"/>
  <c r="AT110" i="2"/>
  <c r="AT30" i="2"/>
  <c r="AT417" i="2"/>
  <c r="AT89" i="2"/>
  <c r="AT478" i="2"/>
  <c r="AT486" i="2"/>
  <c r="AT34" i="2"/>
  <c r="AT715" i="2"/>
  <c r="AT713" i="2"/>
  <c r="AT63" i="2"/>
  <c r="AT357" i="2"/>
  <c r="AT615" i="2"/>
  <c r="AT264" i="2"/>
  <c r="AT39" i="2"/>
  <c r="AT42" i="2"/>
  <c r="AT169" i="2"/>
  <c r="AT55" i="2"/>
  <c r="AT186" i="2"/>
  <c r="AT698" i="2"/>
  <c r="AT171" i="2"/>
  <c r="AT352" i="2"/>
  <c r="AT255" i="2"/>
  <c r="AT184" i="2"/>
  <c r="AT185" i="2"/>
  <c r="AT135" i="2"/>
  <c r="AT293" i="2"/>
  <c r="AT381" i="2"/>
  <c r="AT71" i="2"/>
  <c r="AT651" i="2"/>
  <c r="AT695" i="2"/>
  <c r="AT445" i="2"/>
  <c r="AT499" i="2"/>
  <c r="AT510" i="2"/>
  <c r="AT170" i="2"/>
  <c r="AT653" i="2"/>
  <c r="AT217" i="2"/>
  <c r="AT12" i="2"/>
  <c r="AT172" i="2"/>
  <c r="AT79" i="2"/>
  <c r="AT78" i="2"/>
  <c r="AT91" i="2"/>
  <c r="AT537" i="2"/>
  <c r="AT351" i="2"/>
  <c r="AT489" i="2"/>
  <c r="AT143" i="2"/>
  <c r="AT336" i="2"/>
  <c r="AT68" i="2"/>
  <c r="AT638" i="2"/>
  <c r="AT391" i="2"/>
  <c r="AT711" i="2"/>
  <c r="AT455" i="2"/>
  <c r="AT670" i="2"/>
  <c r="AT429" i="2"/>
  <c r="AT284" i="2"/>
  <c r="AT649" i="2"/>
  <c r="AT680" i="2"/>
  <c r="AT303" i="2"/>
  <c r="AT730" i="2"/>
  <c r="AT337" i="2"/>
  <c r="AT364" i="2"/>
  <c r="AT149" i="2"/>
  <c r="AT664" i="2"/>
  <c r="AT647" i="2"/>
  <c r="AT597" i="2"/>
  <c r="AT343" i="2"/>
  <c r="AT573" i="2"/>
  <c r="AT80" i="2"/>
  <c r="AT609" i="2"/>
  <c r="AT139" i="2"/>
  <c r="AT472" i="2"/>
  <c r="AT696" i="2"/>
  <c r="AT529" i="2"/>
  <c r="AT22" i="2"/>
  <c r="AT330" i="2"/>
  <c r="AT76" i="2"/>
  <c r="AT247" i="2"/>
  <c r="AT174" i="2"/>
  <c r="AT559" i="2"/>
  <c r="AT53" i="2"/>
  <c r="AT277" i="2"/>
  <c r="AT191" i="2"/>
  <c r="AT225" i="2"/>
  <c r="AT148" i="2"/>
  <c r="AT300" i="2"/>
  <c r="AT463" i="2"/>
  <c r="AT270" i="2"/>
  <c r="AT193" i="2"/>
  <c r="AT311" i="2"/>
  <c r="AT70" i="2"/>
  <c r="AT425" i="2"/>
  <c r="AT456" i="2"/>
  <c r="AT77" i="2"/>
  <c r="AT46" i="2"/>
  <c r="AT124" i="2"/>
  <c r="AT38" i="2"/>
  <c r="AT577" i="2"/>
  <c r="AT230" i="2"/>
  <c r="AT266" i="2"/>
  <c r="AT694" i="2"/>
  <c r="AT327" i="2"/>
  <c r="AT208" i="2"/>
  <c r="AT67" i="2"/>
  <c r="AT396" i="2"/>
  <c r="AT288" i="2"/>
  <c r="AT275" i="2"/>
  <c r="AT82" i="2"/>
  <c r="AT623" i="2"/>
  <c r="AT322" i="2"/>
  <c r="AT493" i="2"/>
  <c r="AT88" i="2"/>
  <c r="AT725" i="2"/>
  <c r="AT426" i="2"/>
  <c r="AT693" i="2"/>
  <c r="AT518" i="2"/>
  <c r="AT550" i="2"/>
  <c r="AT574" i="2"/>
  <c r="AT236" i="2"/>
  <c r="AT658" i="2"/>
  <c r="AT697" i="2"/>
  <c r="AT708" i="2"/>
  <c r="AT296" i="2"/>
  <c r="AT116" i="2"/>
  <c r="AT403" i="2"/>
  <c r="AT93" i="2"/>
  <c r="AT605" i="2"/>
  <c r="AT636" i="2"/>
  <c r="AT431" i="2"/>
  <c r="AT312" i="2"/>
  <c r="AT333" i="2"/>
  <c r="AT679" i="2"/>
  <c r="AT273" i="2"/>
  <c r="AT405" i="2"/>
  <c r="AT73" i="2"/>
  <c r="AT328" i="2"/>
  <c r="AT129" i="2"/>
  <c r="AT624" i="2"/>
  <c r="AT128" i="2"/>
  <c r="AT243" i="2"/>
  <c r="AT334" i="2"/>
  <c r="AT665" i="2"/>
  <c r="AT356" i="2"/>
  <c r="AT145" i="2"/>
  <c r="AT526" i="2"/>
  <c r="AT449" i="2"/>
  <c r="AT348" i="2"/>
  <c r="AT54" i="2"/>
  <c r="AT87" i="2"/>
  <c r="AT363" i="2"/>
  <c r="AT614" i="2"/>
  <c r="AT401" i="2"/>
  <c r="AT354" i="2"/>
  <c r="AT440" i="2"/>
  <c r="AT558" i="2"/>
  <c r="AT661" i="2"/>
  <c r="AT98" i="2"/>
  <c r="AT480" i="2"/>
  <c r="AT522" i="2"/>
  <c r="AT393" i="2"/>
  <c r="AT561" i="2"/>
  <c r="AT397" i="2"/>
  <c r="AT28" i="2"/>
  <c r="AT297" i="2"/>
  <c r="AT383" i="2"/>
  <c r="AT491" i="2"/>
  <c r="AT450" i="2"/>
  <c r="AT291" i="2"/>
  <c r="AT346" i="2"/>
  <c r="AT96" i="2"/>
  <c r="AT253" i="2"/>
  <c r="AT156" i="2"/>
  <c r="AT603" i="2"/>
  <c r="AT700" i="2"/>
  <c r="AT684" i="2"/>
  <c r="AT724" i="2"/>
  <c r="AT470" i="2"/>
  <c r="AT85" i="2"/>
  <c r="AT269" i="2"/>
  <c r="AT584" i="2"/>
  <c r="AT309" i="2"/>
  <c r="AT134" i="2"/>
  <c r="AT438" i="2"/>
  <c r="AT385" i="2"/>
  <c r="AT492" i="2"/>
  <c r="AT204" i="2"/>
  <c r="AT645" i="2"/>
  <c r="AT105" i="2"/>
  <c r="AT168" i="2"/>
  <c r="AT717" i="2"/>
  <c r="AT427" i="2"/>
  <c r="AT710" i="2"/>
  <c r="AT173" i="2"/>
  <c r="AT430" i="2"/>
  <c r="AT310" i="2"/>
  <c r="AT495" i="2"/>
  <c r="AT84" i="2"/>
  <c r="AT221" i="2"/>
  <c r="AT534" i="2"/>
  <c r="AT117" i="2"/>
  <c r="AT368" i="2"/>
  <c r="AT285" i="2"/>
  <c r="AT569" i="2"/>
  <c r="AT18" i="2"/>
  <c r="AT37" i="2"/>
  <c r="AT154" i="2"/>
  <c r="AT548" i="2"/>
  <c r="AT238" i="2"/>
  <c r="AT678" i="2"/>
  <c r="AT50" i="2"/>
  <c r="AT517" i="2"/>
  <c r="AT503" i="2"/>
  <c r="AT707" i="2"/>
  <c r="AT66" i="2"/>
  <c r="AT15" i="2"/>
  <c r="AT488" i="2"/>
  <c r="AT286" i="2"/>
  <c r="AT126" i="2"/>
  <c r="AT298" i="2"/>
  <c r="AT576" i="2"/>
  <c r="AT123" i="2"/>
  <c r="AT655" i="2"/>
  <c r="AT654" i="2"/>
  <c r="AT166" i="2"/>
  <c r="AT407" i="2"/>
  <c r="AT315" i="2"/>
  <c r="AT196" i="2"/>
  <c r="AT278" i="2"/>
  <c r="AT109" i="2"/>
  <c r="AT458" i="2"/>
  <c r="AT200" i="2"/>
  <c r="AT223" i="2"/>
  <c r="AT683" i="2"/>
  <c r="AT593" i="2"/>
  <c r="AU671" i="2"/>
  <c r="AR374" i="2"/>
  <c r="AR176" i="2"/>
  <c r="AR442" i="2"/>
  <c r="AR144" i="2"/>
  <c r="AR97" i="2"/>
  <c r="AR641" i="2"/>
  <c r="AR304" i="2"/>
  <c r="AR332" i="2"/>
  <c r="AR177" i="2"/>
  <c r="AR32" i="2"/>
  <c r="AR512" i="2"/>
  <c r="AR235" i="2"/>
  <c r="AR162" i="2"/>
  <c r="AR415" i="2"/>
  <c r="AR590" i="2"/>
  <c r="AR138" i="2"/>
  <c r="AR175" i="2"/>
  <c r="AR161" i="2"/>
  <c r="AR504" i="2"/>
  <c r="AR52" i="2"/>
  <c r="AR14" i="2"/>
  <c r="AR241" i="2"/>
  <c r="AR159" i="2"/>
  <c r="AR187" i="2"/>
  <c r="AR226" i="2"/>
  <c r="AR11" i="2"/>
  <c r="AR594" i="2"/>
  <c r="AR5" i="2"/>
  <c r="AR477" i="2"/>
  <c r="AR237" i="2"/>
  <c r="AR301" i="2"/>
  <c r="AR146" i="2"/>
  <c r="AR375" i="2"/>
  <c r="AR188" i="2"/>
  <c r="AR376" i="2"/>
  <c r="AU677" i="2"/>
  <c r="AU669" i="2"/>
  <c r="AU592" i="2"/>
  <c r="AU216" i="2"/>
  <c r="AU525" i="2"/>
  <c r="AU372" i="2"/>
  <c r="AU220" i="2"/>
  <c r="AU726" i="2"/>
  <c r="AU165" i="2"/>
  <c r="AU468" i="2"/>
  <c r="AU544" i="2"/>
  <c r="AU390" i="2"/>
  <c r="AU604" i="2"/>
  <c r="AU290" i="2"/>
  <c r="AU640" i="2"/>
  <c r="AU106" i="2"/>
  <c r="AU498" i="2"/>
  <c r="AU625" i="2"/>
  <c r="AU194" i="2"/>
  <c r="AU26" i="2"/>
  <c r="AU547" i="2"/>
  <c r="AU45" i="2"/>
  <c r="AU57" i="2"/>
  <c r="AU629" i="2"/>
  <c r="AU231" i="2"/>
  <c r="AR57" i="2"/>
  <c r="AR629" i="2"/>
  <c r="AR231" i="2"/>
  <c r="AR214" i="2"/>
  <c r="AR83" i="2"/>
  <c r="AR107" i="2"/>
  <c r="AR141" i="2"/>
  <c r="AR260" i="2"/>
  <c r="AR276" i="2"/>
  <c r="AR321" i="2"/>
  <c r="AR167" i="2"/>
  <c r="AR626" i="2"/>
  <c r="AR158" i="2"/>
  <c r="AR563" i="2"/>
  <c r="AR9" i="2"/>
  <c r="AR212" i="2"/>
  <c r="AR140" i="2"/>
  <c r="AR104" i="2"/>
  <c r="AR112" i="2"/>
  <c r="AR31" i="2"/>
  <c r="AR485" i="2"/>
  <c r="AR565" i="2"/>
  <c r="AR49" i="2"/>
  <c r="AR60" i="2"/>
  <c r="AR338" i="2"/>
  <c r="AU731" i="2"/>
  <c r="AU676" i="2"/>
  <c r="AU572" i="2"/>
  <c r="AU308" i="2"/>
  <c r="AU335" i="2"/>
  <c r="AU432" i="2"/>
  <c r="AU163" i="2"/>
  <c r="AU358" i="2"/>
  <c r="AU610" i="2"/>
  <c r="AU728" i="2"/>
  <c r="AU556" i="2"/>
  <c r="AU227" i="2"/>
  <c r="AU190" i="2"/>
  <c r="AU447" i="2"/>
  <c r="AU437" i="2"/>
  <c r="AU446" i="2"/>
  <c r="AU585" i="2"/>
  <c r="AU389" i="2"/>
  <c r="AU324" i="2"/>
  <c r="AU197" i="2"/>
  <c r="AU181" i="2"/>
  <c r="AU543" i="2"/>
  <c r="AU639" i="2"/>
  <c r="AU699" i="2"/>
  <c r="AU469" i="2"/>
  <c r="AU102" i="2"/>
  <c r="AU342" i="2"/>
  <c r="AU505" i="2"/>
  <c r="AU506" i="2"/>
  <c r="AU2" i="2"/>
  <c r="AU6" i="2"/>
  <c r="AU142" i="2"/>
  <c r="AU119" i="2"/>
  <c r="AU551" i="2"/>
  <c r="AU182" i="2"/>
  <c r="AU404" i="2"/>
  <c r="AU533" i="2"/>
  <c r="AU441" i="2"/>
  <c r="AU402" i="2"/>
  <c r="AU557" i="2"/>
  <c r="AU272" i="2"/>
  <c r="AU519" i="2"/>
  <c r="AU258" i="2"/>
  <c r="AU147" i="2"/>
  <c r="AU643" i="2"/>
  <c r="AU305" i="2"/>
  <c r="AU35" i="2"/>
  <c r="AU628" i="2"/>
  <c r="AU474" i="2"/>
  <c r="AU409" i="2"/>
  <c r="AU13" i="2"/>
  <c r="AU706" i="2"/>
  <c r="AU17" i="2"/>
  <c r="AU326" i="2"/>
  <c r="AU621" i="2"/>
  <c r="AU369" i="2"/>
  <c r="AU531" i="2"/>
  <c r="AU189" i="2"/>
  <c r="AU380" i="2"/>
  <c r="AU444" i="2"/>
  <c r="AR572" i="2"/>
  <c r="AR308" i="2"/>
  <c r="AR163" i="2"/>
  <c r="AR358" i="2"/>
  <c r="AR585" i="2"/>
  <c r="AR389" i="2"/>
  <c r="AR181" i="2"/>
  <c r="AR102" i="2"/>
  <c r="AR342" i="2"/>
  <c r="AR2" i="2"/>
  <c r="AR6" i="2"/>
  <c r="AR119" i="2"/>
  <c r="AR404" i="2"/>
  <c r="AR533" i="2"/>
  <c r="AR519" i="2"/>
  <c r="AR258" i="2"/>
  <c r="AR147" i="2"/>
  <c r="AR35" i="2"/>
  <c r="AR474" i="2"/>
  <c r="AR409" i="2"/>
  <c r="AR13" i="2"/>
  <c r="AR326" i="2"/>
  <c r="AR531" i="2"/>
  <c r="AU719" i="2"/>
  <c r="AU657" i="2"/>
  <c r="AU532" i="2"/>
  <c r="AU261" i="2"/>
  <c r="AU302" i="2"/>
  <c r="AU118" i="2"/>
  <c r="AU703" i="2"/>
  <c r="AU675" i="2"/>
  <c r="AU222" i="2"/>
  <c r="AU125" i="2"/>
  <c r="AU370" i="2"/>
  <c r="AU627" i="2"/>
  <c r="AR261" i="2"/>
  <c r="AR302" i="2"/>
  <c r="AR118" i="2"/>
  <c r="AR627" i="2"/>
  <c r="AR41" i="2"/>
  <c r="AR422" i="2"/>
  <c r="AR180" i="2"/>
  <c r="AR294" i="2"/>
  <c r="AR436" i="2"/>
  <c r="AR320" i="2"/>
  <c r="AR20" i="2"/>
  <c r="AR213" i="2"/>
  <c r="AR10" i="2"/>
  <c r="AR353" i="2"/>
  <c r="AR7" i="2"/>
  <c r="AR113" i="2"/>
  <c r="AR578" i="2"/>
  <c r="AR21" i="2"/>
  <c r="AR454" i="2"/>
  <c r="AR400" i="2"/>
  <c r="AR132" i="2"/>
  <c r="AR476" i="2"/>
  <c r="AR600" i="2"/>
  <c r="AR599" i="2"/>
  <c r="AR234" i="2"/>
  <c r="AR292" i="2"/>
  <c r="AR408" i="2"/>
  <c r="AR428" i="2"/>
  <c r="AR157" i="2"/>
  <c r="AR114" i="2"/>
  <c r="AR229" i="2"/>
  <c r="AR539" i="2"/>
  <c r="AR464" i="2"/>
  <c r="AR373" i="2"/>
  <c r="AU714" i="2"/>
  <c r="AU452" i="2"/>
  <c r="AU386" i="2"/>
  <c r="AU722" i="2"/>
  <c r="AU345" i="2"/>
  <c r="AU378" i="2"/>
  <c r="AU250" i="2"/>
  <c r="AU496" i="2"/>
  <c r="AU481" i="2"/>
  <c r="AR386" i="2"/>
  <c r="AR378" i="2"/>
  <c r="AR344" i="2"/>
  <c r="AR473" i="2"/>
  <c r="AR90" i="2"/>
  <c r="AR130" i="2"/>
  <c r="AR465" i="2"/>
  <c r="AR108" i="2"/>
  <c r="AR634" i="2"/>
  <c r="AR633" i="2"/>
  <c r="AR571" i="2"/>
  <c r="AR265" i="2"/>
  <c r="AR131" i="2"/>
  <c r="AR617" i="2"/>
  <c r="AR75" i="2"/>
  <c r="AR280" i="2"/>
  <c r="AR242" i="2"/>
  <c r="AR475" i="2"/>
  <c r="AR560" i="2"/>
  <c r="AR248" i="2"/>
  <c r="AR4" i="2"/>
  <c r="AR398" i="2"/>
  <c r="AR367" i="2"/>
  <c r="AR48" i="2"/>
  <c r="AR228" i="2"/>
  <c r="AR279" i="2"/>
  <c r="AR267" i="2"/>
  <c r="AR509" i="2"/>
  <c r="AR44" i="2"/>
  <c r="AR36" i="2"/>
  <c r="AR318" i="2"/>
  <c r="AR451" i="2"/>
  <c r="AR192" i="2"/>
  <c r="AR61" i="2"/>
  <c r="AR371" i="2"/>
  <c r="AR366" i="2"/>
  <c r="AR3" i="2"/>
  <c r="AR528" i="2"/>
  <c r="AU727" i="2"/>
  <c r="AU690" i="2"/>
  <c r="AU524" i="2"/>
  <c r="AU622" i="2"/>
  <c r="AU287" i="2"/>
  <c r="AU133" i="2"/>
  <c r="AU732" i="2"/>
  <c r="AU317" i="2"/>
  <c r="AU64" i="2"/>
  <c r="AU65" i="2"/>
  <c r="AU523" i="2"/>
  <c r="AU580" i="2"/>
  <c r="AU674" i="2"/>
  <c r="AU672" i="2"/>
  <c r="AU530" i="2"/>
  <c r="AU183" i="2"/>
  <c r="AU406" i="2"/>
  <c r="AU424" i="2"/>
  <c r="AU195" i="2"/>
  <c r="AU596" i="2"/>
  <c r="AU365" i="2"/>
  <c r="AR524" i="2"/>
  <c r="AR133" i="2"/>
  <c r="AR317" i="2"/>
  <c r="AR64" i="2"/>
  <c r="AR65" i="2"/>
  <c r="AR523" i="2"/>
  <c r="AR580" i="2"/>
  <c r="AR424" i="2"/>
  <c r="AR195" i="2"/>
  <c r="AR596" i="2"/>
  <c r="AR218" i="2"/>
  <c r="AR127" i="2"/>
  <c r="AR24" i="2"/>
  <c r="AR347" i="2"/>
  <c r="AR72" i="2"/>
  <c r="AR413" i="2"/>
  <c r="AR99" i="2"/>
  <c r="AR359" i="2"/>
  <c r="AR460" i="2"/>
  <c r="AR620" i="2"/>
  <c r="AR349" i="2"/>
  <c r="AR399" i="2"/>
  <c r="AR215" i="2"/>
  <c r="AR43" i="2"/>
  <c r="AR350" i="2"/>
  <c r="AR316" i="2"/>
  <c r="AR256" i="2"/>
  <c r="AR323" i="2"/>
  <c r="AR521" i="2"/>
  <c r="AR646" i="2"/>
  <c r="AU688" i="2"/>
  <c r="AU666" i="2"/>
  <c r="AU632" i="2"/>
  <c r="AU259" i="2"/>
  <c r="AU527" i="2"/>
  <c r="AU484" i="2"/>
  <c r="AU631" i="2"/>
  <c r="AU205" i="2"/>
  <c r="AU668" i="2"/>
  <c r="AU379" i="2"/>
  <c r="AU240" i="2"/>
  <c r="AU232" i="2"/>
  <c r="AU325" i="2"/>
  <c r="AU115" i="2"/>
  <c r="AU382" i="2"/>
  <c r="AU635" i="2"/>
  <c r="AU588" i="2"/>
  <c r="AU513" i="2"/>
  <c r="AU701" i="2"/>
  <c r="AU331" i="2"/>
  <c r="AU8" i="2"/>
  <c r="AU414" i="2"/>
  <c r="AU709" i="2"/>
  <c r="AU541" i="2"/>
  <c r="AU111" i="2"/>
  <c r="AR259" i="2"/>
  <c r="AR205" i="2"/>
  <c r="AR668" i="2"/>
  <c r="AR379" i="2"/>
  <c r="AR232" i="2"/>
  <c r="AR115" i="2"/>
  <c r="AR8" i="2"/>
  <c r="AR111" i="2"/>
  <c r="AR151" i="2"/>
  <c r="AR412" i="2"/>
  <c r="AR360" i="2"/>
  <c r="AR246" i="2"/>
  <c r="AR542" i="2"/>
  <c r="AR361" i="2"/>
  <c r="AR155" i="2"/>
  <c r="AR244" i="2"/>
  <c r="AR307" i="2"/>
  <c r="AR388" i="2"/>
  <c r="AR245" i="2"/>
  <c r="AR16" i="2"/>
  <c r="AR210" i="2"/>
  <c r="AR362" i="2"/>
  <c r="AR411" i="2"/>
  <c r="AR583" i="2"/>
  <c r="AR47" i="2"/>
  <c r="AR419" i="2"/>
  <c r="AU619" i="2"/>
  <c r="AU662" i="2"/>
  <c r="AU652" i="2"/>
  <c r="AU219" i="2"/>
  <c r="AU702" i="2"/>
  <c r="AU659" i="2"/>
  <c r="AU515" i="2"/>
  <c r="AU339" i="2"/>
  <c r="AU274" i="2"/>
  <c r="AU69" i="2"/>
  <c r="AU704" i="2"/>
  <c r="AU421" i="2"/>
  <c r="AU110" i="2"/>
  <c r="AU30" i="2"/>
  <c r="AU417" i="2"/>
  <c r="AU89" i="2"/>
  <c r="AU478" i="2"/>
  <c r="AU486" i="2"/>
  <c r="AU34" i="2"/>
  <c r="AU715" i="2"/>
  <c r="AU713" i="2"/>
  <c r="AU63" i="2"/>
  <c r="AU357" i="2"/>
  <c r="AU615" i="2"/>
  <c r="AU264" i="2"/>
  <c r="AR339" i="2"/>
  <c r="AR110" i="2"/>
  <c r="AR30" i="2"/>
  <c r="AR417" i="2"/>
  <c r="AR478" i="2"/>
  <c r="AR486" i="2"/>
  <c r="AR34" i="2"/>
  <c r="AR63" i="2"/>
  <c r="AR357" i="2"/>
  <c r="AR39" i="2"/>
  <c r="AR42" i="2"/>
  <c r="AR169" i="2"/>
  <c r="AR186" i="2"/>
  <c r="AR171" i="2"/>
  <c r="AR255" i="2"/>
  <c r="AR184" i="2"/>
  <c r="AR185" i="2"/>
  <c r="AR135" i="2"/>
  <c r="AR293" i="2"/>
  <c r="AR381" i="2"/>
  <c r="AR217" i="2"/>
  <c r="AR12" i="2"/>
  <c r="AR79" i="2"/>
  <c r="AR78" i="2"/>
  <c r="AR351" i="2"/>
  <c r="AR143" i="2"/>
  <c r="AR638" i="2"/>
  <c r="AR391" i="2"/>
  <c r="AU711" i="2"/>
  <c r="AU455" i="2"/>
  <c r="AU670" i="2"/>
  <c r="AU429" i="2"/>
  <c r="AU284" i="2"/>
  <c r="AU649" i="2"/>
  <c r="AU680" i="2"/>
  <c r="AU303" i="2"/>
  <c r="AU730" i="2"/>
  <c r="AU337" i="2"/>
  <c r="AU364" i="2"/>
  <c r="AU149" i="2"/>
  <c r="AU664" i="2"/>
  <c r="AU647" i="2"/>
  <c r="AR455" i="2"/>
  <c r="AR303" i="2"/>
  <c r="AR337" i="2"/>
  <c r="AR364" i="2"/>
  <c r="AR149" i="2"/>
  <c r="AR647" i="2"/>
  <c r="AR80" i="2"/>
  <c r="AR139" i="2"/>
  <c r="AR22" i="2"/>
  <c r="AR247" i="2"/>
  <c r="AR53" i="2"/>
  <c r="AR277" i="2"/>
  <c r="AR191" i="2"/>
  <c r="AR148" i="2"/>
  <c r="AR300" i="2"/>
  <c r="AR463" i="2"/>
  <c r="AR193" i="2"/>
  <c r="AR70" i="2"/>
  <c r="AR77" i="2"/>
  <c r="AR46" i="2"/>
  <c r="AR38" i="2"/>
  <c r="AR266" i="2"/>
  <c r="AR694" i="2"/>
  <c r="AR327" i="2"/>
  <c r="AR67" i="2"/>
  <c r="AR396" i="2"/>
  <c r="AR288" i="2"/>
  <c r="AR275" i="2"/>
  <c r="AR82" i="2"/>
  <c r="AR623" i="2"/>
  <c r="AR493" i="2"/>
  <c r="AR88" i="2"/>
  <c r="AU725" i="2"/>
  <c r="AU426" i="2"/>
  <c r="AU693" i="2"/>
  <c r="AU518" i="2"/>
  <c r="AU550" i="2"/>
  <c r="AU574" i="2"/>
  <c r="AU236" i="2"/>
  <c r="AU658" i="2"/>
  <c r="AU697" i="2"/>
  <c r="AU708" i="2"/>
  <c r="AU296" i="2"/>
  <c r="AU116" i="2"/>
  <c r="AU403" i="2"/>
  <c r="AU93" i="2"/>
  <c r="AU605" i="2"/>
  <c r="AU636" i="2"/>
  <c r="AU431" i="2"/>
  <c r="AU312" i="2"/>
  <c r="AU333" i="2"/>
  <c r="AU679" i="2"/>
  <c r="AU273" i="2"/>
  <c r="AR550" i="2"/>
  <c r="AR236" i="2"/>
  <c r="AR116" i="2"/>
  <c r="AR403" i="2"/>
  <c r="AR93" i="2"/>
  <c r="AR333" i="2"/>
  <c r="AR273" i="2"/>
  <c r="AR73" i="2"/>
  <c r="AR328" i="2"/>
  <c r="AR129" i="2"/>
  <c r="AR624" i="2"/>
  <c r="AR128" i="2"/>
  <c r="AR334" i="2"/>
  <c r="AR356" i="2"/>
  <c r="AR145" i="2"/>
  <c r="AR526" i="2"/>
  <c r="AR54" i="2"/>
  <c r="AR87" i="2"/>
  <c r="AR363" i="2"/>
  <c r="AR401" i="2"/>
  <c r="AR440" i="2"/>
  <c r="AR98" i="2"/>
  <c r="AR393" i="2"/>
  <c r="AR383" i="2"/>
  <c r="AR291" i="2"/>
  <c r="AR346" i="2"/>
  <c r="AR96" i="2"/>
  <c r="AR156" i="2"/>
  <c r="AR603" i="2"/>
  <c r="AU700" i="2"/>
  <c r="AU684" i="2"/>
  <c r="AU724" i="2"/>
  <c r="AU470" i="2"/>
  <c r="AU85" i="2"/>
  <c r="AU269" i="2"/>
  <c r="AU584" i="2"/>
  <c r="AU309" i="2"/>
  <c r="AU134" i="2"/>
  <c r="AU438" i="2"/>
  <c r="AU385" i="2"/>
  <c r="AU492" i="2"/>
  <c r="AU204" i="2"/>
  <c r="AU645" i="2"/>
  <c r="AU105" i="2"/>
  <c r="AU168" i="2"/>
  <c r="AU717" i="2"/>
  <c r="AU427" i="2"/>
  <c r="AU710" i="2"/>
  <c r="AU173" i="2"/>
  <c r="AU430" i="2"/>
  <c r="AU310" i="2"/>
  <c r="AU495" i="2"/>
  <c r="AU84" i="2"/>
  <c r="AU221" i="2"/>
  <c r="AU534" i="2"/>
  <c r="AU117" i="2"/>
  <c r="AU368" i="2"/>
  <c r="AU285" i="2"/>
  <c r="AU569" i="2"/>
  <c r="AU18" i="2"/>
  <c r="AU37" i="2"/>
  <c r="AU154" i="2"/>
  <c r="AU548" i="2"/>
  <c r="AU238" i="2"/>
  <c r="AU678" i="2"/>
  <c r="AU50" i="2"/>
  <c r="AU517" i="2"/>
  <c r="AU503" i="2"/>
  <c r="AU707" i="2"/>
  <c r="AU66" i="2"/>
  <c r="AU15" i="2"/>
  <c r="AU488" i="2"/>
  <c r="AU286" i="2"/>
  <c r="AU126" i="2"/>
  <c r="AU298" i="2"/>
  <c r="AU576" i="2"/>
  <c r="AU123" i="2"/>
  <c r="AU655" i="2"/>
  <c r="AU654" i="2"/>
  <c r="AU166" i="2"/>
  <c r="AU407" i="2"/>
  <c r="AU315" i="2"/>
  <c r="AU196" i="2"/>
  <c r="AU278" i="2"/>
  <c r="AU109" i="2"/>
  <c r="AU458" i="2"/>
  <c r="AU200" i="2"/>
  <c r="AU223" i="2"/>
  <c r="AU683" i="2"/>
  <c r="AU552" i="2"/>
  <c r="AU483" i="2"/>
  <c r="AU41" i="2"/>
  <c r="AU422" i="2"/>
  <c r="AU514" i="2"/>
  <c r="AU720" i="2"/>
  <c r="AU435" i="2"/>
  <c r="AU180" i="2"/>
  <c r="AU536" i="2"/>
  <c r="AU439" i="2"/>
  <c r="AU294" i="2"/>
  <c r="AU436" i="2"/>
  <c r="AU320" i="2"/>
  <c r="AU685" i="2"/>
  <c r="AU263" i="2"/>
  <c r="AU612" i="2"/>
  <c r="AU20" i="2"/>
  <c r="AU602" i="2"/>
  <c r="AU410" i="2"/>
  <c r="AU213" i="2"/>
  <c r="AU10" i="2"/>
  <c r="AU718" i="2"/>
  <c r="AU353" i="2"/>
  <c r="AU7" i="2"/>
  <c r="AU62" i="2"/>
  <c r="AU113" i="2"/>
  <c r="AU578" i="2"/>
  <c r="AU21" i="2"/>
  <c r="AU454" i="2"/>
  <c r="AU400" i="2"/>
  <c r="AU586" i="2"/>
  <c r="AU132" i="2"/>
  <c r="AU476" i="2"/>
  <c r="AU58" i="2"/>
  <c r="AU600" i="2"/>
  <c r="AU599" i="2"/>
  <c r="AU500" i="2"/>
  <c r="AU234" i="2"/>
  <c r="AU292" i="2"/>
  <c r="AU408" i="2"/>
  <c r="AU428" i="2"/>
  <c r="AU157" i="2"/>
  <c r="AU692" i="2"/>
  <c r="AU114" i="2"/>
  <c r="AU462" i="2"/>
  <c r="AU229" i="2"/>
  <c r="AU94" i="2"/>
  <c r="AU539" i="2"/>
  <c r="AU464" i="2"/>
  <c r="AU373" i="2"/>
  <c r="AU630" i="2"/>
  <c r="AU648" i="2"/>
  <c r="AU344" i="2"/>
  <c r="AU473" i="2"/>
  <c r="AU207" i="2"/>
  <c r="AU90" i="2"/>
  <c r="AU581" i="2"/>
  <c r="AU130" i="2"/>
  <c r="AU465" i="2"/>
  <c r="AU198" i="2"/>
  <c r="AU108" i="2"/>
  <c r="AU575" i="2"/>
  <c r="AU595" i="2"/>
  <c r="AU634" i="2"/>
  <c r="AU566" i="2"/>
  <c r="AU633" i="2"/>
  <c r="AU571" i="2"/>
  <c r="AU265" i="2"/>
  <c r="AU131" i="2"/>
  <c r="AU617" i="2"/>
  <c r="AU262" i="2"/>
  <c r="AU56" i="2"/>
  <c r="AU75" i="2"/>
  <c r="AU280" i="2"/>
  <c r="AU242" i="2"/>
  <c r="AU475" i="2"/>
  <c r="AU560" i="2"/>
  <c r="AU248" i="2"/>
  <c r="AU4" i="2"/>
  <c r="AU601" i="2"/>
  <c r="AU398" i="2"/>
  <c r="AU367" i="2"/>
  <c r="AU48" i="2"/>
  <c r="AU228" i="2"/>
  <c r="AU423" i="2"/>
  <c r="AU279" i="2"/>
  <c r="AU616" i="2"/>
  <c r="AU267" i="2"/>
  <c r="AU509" i="2"/>
  <c r="AU341" i="2"/>
  <c r="AU306" i="2"/>
  <c r="AU44" i="2"/>
  <c r="AU36" i="2"/>
  <c r="AU318" i="2"/>
  <c r="AU451" i="2"/>
  <c r="AU192" i="2"/>
  <c r="AU61" i="2"/>
  <c r="AU371" i="2"/>
  <c r="AU366" i="2"/>
  <c r="AU3" i="2"/>
  <c r="AU511" i="2"/>
  <c r="AU528" i="2"/>
  <c r="AU218" i="2"/>
  <c r="AU127" i="2"/>
  <c r="AU591" i="2"/>
  <c r="AU729" i="2"/>
  <c r="AU24" i="2"/>
  <c r="AU347" i="2"/>
  <c r="AU289" i="2"/>
  <c r="AU72" i="2"/>
  <c r="AU611" i="2"/>
  <c r="AU413" i="2"/>
  <c r="AU99" i="2"/>
  <c r="AU40" i="2"/>
  <c r="AU359" i="2"/>
  <c r="AU299" i="2"/>
  <c r="AU395" i="2"/>
  <c r="AU460" i="2"/>
  <c r="AU459" i="2"/>
  <c r="AU620" i="2"/>
  <c r="AU349" i="2"/>
  <c r="AU399" i="2"/>
  <c r="AU215" i="2"/>
  <c r="AU443" i="2"/>
  <c r="AU43" i="2"/>
  <c r="AU644" i="2"/>
  <c r="AU202" i="2"/>
  <c r="AU350" i="2"/>
  <c r="AU316" i="2"/>
  <c r="AU281" i="2"/>
  <c r="AU686" i="2"/>
  <c r="AU256" i="2"/>
  <c r="AU271" i="2"/>
  <c r="AU606" i="2"/>
  <c r="AU251" i="2"/>
  <c r="AU387" i="2"/>
  <c r="AU103" i="2"/>
  <c r="AU323" i="2"/>
  <c r="AU521" i="2"/>
  <c r="AU646" i="2"/>
  <c r="AU392" i="2"/>
  <c r="AU416" i="2"/>
  <c r="AU471" i="2"/>
  <c r="AU151" i="2"/>
  <c r="AU682" i="2"/>
  <c r="AU608" i="2"/>
  <c r="AU663" i="2"/>
  <c r="AU319" i="2"/>
  <c r="AU150" i="2"/>
  <c r="AU412" i="2"/>
  <c r="AU360" i="2"/>
  <c r="AU268" i="2"/>
  <c r="AU246" i="2"/>
  <c r="AU542" i="2"/>
  <c r="AU361" i="2"/>
  <c r="AU420" i="2"/>
  <c r="AU394" i="2"/>
  <c r="AU705" i="2"/>
  <c r="AU384" i="2"/>
  <c r="AU494" i="2"/>
  <c r="AU155" i="2"/>
  <c r="AU244" i="2"/>
  <c r="AU307" i="2"/>
  <c r="AU650" i="2"/>
  <c r="AU490" i="2"/>
  <c r="AU721" i="2"/>
  <c r="AU388" i="2"/>
  <c r="AU637" i="2"/>
  <c r="AU245" i="2"/>
  <c r="AU16" i="2"/>
  <c r="AU210" i="2"/>
  <c r="AU448" i="2"/>
  <c r="AU362" i="2"/>
  <c r="AU411" i="2"/>
  <c r="AU282" i="2"/>
  <c r="AU583" i="2"/>
  <c r="AU47" i="2"/>
  <c r="AU419" i="2"/>
  <c r="AU39" i="2"/>
  <c r="AU42" i="2"/>
  <c r="AU169" i="2"/>
  <c r="AU55" i="2"/>
  <c r="AU186" i="2"/>
  <c r="AU698" i="2"/>
  <c r="AU171" i="2"/>
  <c r="AU352" i="2"/>
  <c r="AU255" i="2"/>
  <c r="AU184" i="2"/>
  <c r="AU185" i="2"/>
  <c r="AU135" i="2"/>
  <c r="AU293" i="2"/>
  <c r="AU381" i="2"/>
  <c r="AU71" i="2"/>
  <c r="AU651" i="2"/>
  <c r="AU695" i="2"/>
  <c r="AU445" i="2"/>
  <c r="AU499" i="2"/>
  <c r="AU510" i="2"/>
  <c r="AU170" i="2"/>
  <c r="AU653" i="2"/>
  <c r="AU217" i="2"/>
  <c r="AU12" i="2"/>
  <c r="AU172" i="2"/>
  <c r="AU79" i="2"/>
  <c r="AU78" i="2"/>
  <c r="AU91" i="2"/>
  <c r="AU537" i="2"/>
  <c r="AU351" i="2"/>
  <c r="AU489" i="2"/>
  <c r="AU143" i="2"/>
  <c r="AU336" i="2"/>
  <c r="AU68" i="2"/>
  <c r="AU638" i="2"/>
  <c r="AU391" i="2"/>
  <c r="AU597" i="2"/>
  <c r="AU343" i="2"/>
  <c r="AU573" i="2"/>
  <c r="AU80" i="2"/>
  <c r="AU609" i="2"/>
  <c r="AU139" i="2"/>
  <c r="AU472" i="2"/>
  <c r="AU696" i="2"/>
  <c r="AU529" i="2"/>
  <c r="AU22" i="2"/>
  <c r="AU330" i="2"/>
  <c r="AU76" i="2"/>
  <c r="AU247" i="2"/>
  <c r="AU174" i="2"/>
  <c r="AU559" i="2"/>
  <c r="AU53" i="2"/>
  <c r="AU277" i="2"/>
  <c r="AU191" i="2"/>
  <c r="AU225" i="2"/>
  <c r="AU148" i="2"/>
  <c r="AU300" i="2"/>
  <c r="AU463" i="2"/>
  <c r="AU270" i="2"/>
  <c r="AU193" i="2"/>
  <c r="AU311" i="2"/>
  <c r="AU70" i="2"/>
  <c r="AU425" i="2"/>
  <c r="AU456" i="2"/>
  <c r="AU77" i="2"/>
  <c r="AU46" i="2"/>
  <c r="AU124" i="2"/>
  <c r="AU38" i="2"/>
  <c r="AU577" i="2"/>
  <c r="AU230" i="2"/>
  <c r="AU266" i="2"/>
  <c r="AU694" i="2"/>
  <c r="AU327" i="2"/>
  <c r="AU208" i="2"/>
  <c r="AU67" i="2"/>
  <c r="AU396" i="2"/>
  <c r="AU288" i="2"/>
  <c r="AU275" i="2"/>
  <c r="AU82" i="2"/>
  <c r="AU623" i="2"/>
  <c r="AU322" i="2"/>
  <c r="AU493" i="2"/>
  <c r="AU88" i="2"/>
  <c r="AU405" i="2"/>
  <c r="AU73" i="2"/>
  <c r="AU328" i="2"/>
  <c r="AU129" i="2"/>
  <c r="AU624" i="2"/>
  <c r="AU128" i="2"/>
  <c r="AU243" i="2"/>
  <c r="AU334" i="2"/>
  <c r="AU665" i="2"/>
  <c r="AU356" i="2"/>
  <c r="AU145" i="2"/>
  <c r="AU526" i="2"/>
  <c r="AU449" i="2"/>
  <c r="AU348" i="2"/>
  <c r="AU54" i="2"/>
  <c r="AU87" i="2"/>
  <c r="AU363" i="2"/>
  <c r="AU614" i="2"/>
  <c r="AU401" i="2"/>
  <c r="AU354" i="2"/>
  <c r="AU440" i="2"/>
  <c r="AU558" i="2"/>
  <c r="AU661" i="2"/>
  <c r="AU98" i="2"/>
  <c r="AU480" i="2"/>
  <c r="AU522" i="2"/>
  <c r="AU393" i="2"/>
  <c r="AU561" i="2"/>
  <c r="AU397" i="2"/>
  <c r="AU28" i="2"/>
  <c r="AU297" i="2"/>
  <c r="AU383" i="2"/>
  <c r="AU491" i="2"/>
  <c r="AU450" i="2"/>
  <c r="AU291" i="2"/>
  <c r="AU346" i="2"/>
  <c r="AU96" i="2"/>
  <c r="AU253" i="2"/>
  <c r="AU156" i="2"/>
  <c r="AU603" i="2"/>
  <c r="AU593" i="2"/>
  <c r="AU562" i="2"/>
  <c r="AU716" i="2"/>
  <c r="AU681" i="2"/>
  <c r="AU313" i="2"/>
  <c r="AU712" i="2"/>
  <c r="AU122" i="2"/>
  <c r="AU249" i="2"/>
  <c r="AU59" i="2"/>
  <c r="AU487" i="2"/>
  <c r="AU19" i="2"/>
  <c r="AU607" i="2"/>
  <c r="AU81" i="2"/>
  <c r="AU482" i="2"/>
  <c r="AU136" i="2"/>
  <c r="AU239" i="2"/>
  <c r="AU23" i="2"/>
  <c r="AU254" i="2"/>
  <c r="AU479" i="2"/>
  <c r="AU252" i="2"/>
  <c r="AU201" i="2"/>
  <c r="AU587" i="2"/>
  <c r="AU27" i="2"/>
  <c r="AU568" i="2"/>
  <c r="AU589" i="2"/>
  <c r="AU549" i="2"/>
  <c r="AU516" i="2"/>
  <c r="AU209" i="2"/>
  <c r="AU457" i="2"/>
  <c r="AU160" i="2"/>
  <c r="AU101" i="2"/>
  <c r="AU33" i="2"/>
  <c r="AU86" i="2"/>
  <c r="AU100" i="2"/>
  <c r="AU25" i="2"/>
  <c r="AU502" i="2"/>
  <c r="AU206" i="2"/>
  <c r="AU467" i="2"/>
  <c r="AU179" i="2"/>
  <c r="AU314" i="2"/>
  <c r="AU137" i="2"/>
  <c r="AU178" i="2"/>
  <c r="AU51" i="2"/>
  <c r="AU74" i="2"/>
  <c r="AU257" i="2"/>
  <c r="AU120" i="2"/>
  <c r="AU233" i="2"/>
  <c r="AU211" i="2"/>
  <c r="AU418" i="2"/>
  <c r="AU582" i="2"/>
  <c r="AU164" i="2"/>
  <c r="AU642" i="2"/>
  <c r="AU138" i="2"/>
  <c r="AU175" i="2"/>
  <c r="AU161" i="2"/>
  <c r="AU504" i="2"/>
  <c r="AU52" i="2"/>
  <c r="AU14" i="2"/>
  <c r="AU689" i="2"/>
  <c r="AU241" i="2"/>
  <c r="AU159" i="2"/>
  <c r="AU667" i="2"/>
  <c r="AU187" i="2"/>
  <c r="AU95" i="2"/>
  <c r="AU92" i="2"/>
  <c r="AU377" i="2"/>
  <c r="AU226" i="2"/>
  <c r="AU11" i="2"/>
  <c r="AU497" i="2"/>
  <c r="AU594" i="2"/>
  <c r="AU613" i="2"/>
  <c r="AU554" i="2"/>
  <c r="AU5" i="2"/>
  <c r="AU477" i="2"/>
  <c r="AU535" i="2"/>
  <c r="AU152" i="2"/>
  <c r="AU340" i="2"/>
  <c r="AU237" i="2"/>
  <c r="AU553" i="2"/>
  <c r="AU301" i="2"/>
  <c r="AU501" i="2"/>
  <c r="AU146" i="2"/>
  <c r="AU375" i="2"/>
  <c r="AU121" i="2"/>
  <c r="AU188" i="2"/>
  <c r="AU687" i="2"/>
  <c r="AU376" i="2"/>
  <c r="AU453" i="2"/>
  <c r="AU546" i="2"/>
  <c r="AU214" i="2"/>
  <c r="AU153" i="2"/>
  <c r="AU295" i="2"/>
  <c r="AU618" i="2"/>
  <c r="AU540" i="2"/>
  <c r="AU83" i="2"/>
  <c r="AU283" i="2"/>
  <c r="AU224" i="2"/>
  <c r="AU107" i="2"/>
  <c r="AU141" i="2"/>
  <c r="AU579" i="2"/>
  <c r="AU260" i="2"/>
  <c r="AU691" i="2"/>
  <c r="AU276" i="2"/>
  <c r="AU321" i="2"/>
  <c r="AU507" i="2"/>
  <c r="AU167" i="2"/>
  <c r="AU461" i="2"/>
  <c r="AU626" i="2"/>
  <c r="AU158" i="2"/>
  <c r="AU656" i="2"/>
  <c r="AU563" i="2"/>
  <c r="AU199" i="2"/>
  <c r="AU9" i="2"/>
  <c r="AU212" i="2"/>
  <c r="AU545" i="2"/>
  <c r="AU140" i="2"/>
  <c r="AU104" i="2"/>
  <c r="AU112" i="2"/>
  <c r="AU31" i="2"/>
  <c r="AU485" i="2"/>
  <c r="AU565" i="2"/>
  <c r="AU49" i="2"/>
  <c r="AU60" i="2"/>
  <c r="AU338" i="2"/>
  <c r="AU538" i="2"/>
  <c r="W96" i="3" l="1"/>
  <c r="W73" i="3"/>
  <c r="W83" i="3"/>
  <c r="W17" i="3"/>
  <c r="W24" i="3"/>
  <c r="W91" i="3"/>
  <c r="W49" i="3"/>
  <c r="W86" i="3"/>
  <c r="W12" i="3"/>
  <c r="W48" i="3"/>
  <c r="W103" i="3"/>
  <c r="W23" i="3"/>
  <c r="W43" i="3"/>
  <c r="W89" i="3"/>
  <c r="W92" i="3"/>
  <c r="W25" i="3"/>
  <c r="W50" i="3"/>
  <c r="W28" i="3"/>
  <c r="W54" i="3"/>
  <c r="W52" i="3"/>
  <c r="W94" i="3"/>
  <c r="W97" i="3"/>
  <c r="W111" i="3"/>
  <c r="W60" i="3"/>
  <c r="W7" i="3"/>
  <c r="W122" i="3"/>
  <c r="W102" i="3"/>
  <c r="W121" i="3"/>
  <c r="W69" i="3"/>
  <c r="W76" i="3"/>
  <c r="W124" i="3"/>
  <c r="W56" i="3"/>
  <c r="W79" i="3"/>
  <c r="W41" i="3"/>
  <c r="W78" i="3"/>
  <c r="W34" i="3"/>
  <c r="W68" i="3"/>
  <c r="W87" i="3"/>
  <c r="W19" i="3"/>
  <c r="W88" i="3"/>
  <c r="W13" i="3"/>
  <c r="W67" i="3"/>
  <c r="W107" i="3"/>
  <c r="W120" i="3"/>
  <c r="W105" i="3"/>
  <c r="W8" i="3"/>
  <c r="W31" i="3"/>
  <c r="W63" i="3"/>
  <c r="W80" i="3"/>
  <c r="W37" i="3"/>
  <c r="W30" i="3"/>
  <c r="W29" i="3"/>
  <c r="W71" i="3"/>
  <c r="W45" i="3"/>
  <c r="W58" i="3"/>
  <c r="W62" i="3"/>
  <c r="W3" i="3"/>
  <c r="W15" i="3"/>
  <c r="W95" i="3"/>
  <c r="W14" i="3"/>
  <c r="W32" i="3"/>
  <c r="W33" i="3"/>
  <c r="W53" i="3"/>
  <c r="W51" i="3"/>
  <c r="W110" i="3"/>
  <c r="W9" i="3"/>
  <c r="W113" i="3"/>
  <c r="W16" i="3"/>
  <c r="W85" i="3"/>
  <c r="W47" i="3"/>
  <c r="W57" i="3"/>
  <c r="W18" i="3"/>
  <c r="W6" i="3"/>
  <c r="W118" i="3"/>
  <c r="W81" i="3"/>
  <c r="W64" i="3"/>
  <c r="W26" i="3"/>
  <c r="W82" i="3"/>
  <c r="W2" i="3"/>
  <c r="W10" i="3"/>
  <c r="W27" i="3"/>
  <c r="W70" i="3"/>
  <c r="W22" i="3"/>
  <c r="W112" i="3"/>
  <c r="W98" i="3"/>
  <c r="W108" i="3"/>
  <c r="W115" i="3"/>
  <c r="W106" i="3"/>
  <c r="W44" i="3"/>
  <c r="W116" i="3"/>
  <c r="W21" i="3"/>
  <c r="W66" i="3"/>
  <c r="W100" i="3"/>
  <c r="W36" i="3"/>
  <c r="W72" i="3"/>
  <c r="W123" i="3"/>
  <c r="W84" i="3"/>
  <c r="W114" i="3"/>
  <c r="W65" i="3"/>
  <c r="W104" i="3"/>
  <c r="W5" i="3"/>
  <c r="W101" i="3"/>
  <c r="W77" i="3"/>
  <c r="W99" i="3"/>
  <c r="W59" i="3"/>
  <c r="W42" i="3"/>
  <c r="W35" i="3"/>
  <c r="W55" i="3"/>
  <c r="W20" i="3"/>
  <c r="W93" i="3"/>
  <c r="W40" i="3"/>
  <c r="W11" i="3"/>
  <c r="W39" i="3"/>
  <c r="W109" i="3"/>
  <c r="W38" i="3"/>
  <c r="W4" i="3"/>
  <c r="W90" i="3"/>
  <c r="W75" i="3"/>
  <c r="W61" i="3"/>
  <c r="W117" i="3"/>
  <c r="W119" i="3"/>
  <c r="W74" i="3"/>
  <c r="W46" i="3"/>
  <c r="AV518" i="2"/>
  <c r="AV304" i="2"/>
  <c r="AV693" i="2"/>
  <c r="AV164" i="2"/>
  <c r="AV179" i="2"/>
  <c r="AV516" i="2"/>
  <c r="AV136" i="2"/>
  <c r="AV716" i="2"/>
  <c r="AV708" i="2"/>
  <c r="AV426" i="2"/>
  <c r="AV538" i="2"/>
  <c r="AV474" i="2"/>
  <c r="AV533" i="2"/>
  <c r="AV469" i="2"/>
  <c r="AV190" i="2"/>
  <c r="AV731" i="2"/>
  <c r="AV593" i="2"/>
  <c r="AV9" i="2"/>
  <c r="AV260" i="2"/>
  <c r="AV546" i="2"/>
  <c r="AV290" i="2"/>
  <c r="AV669" i="2"/>
  <c r="AV123" i="2"/>
  <c r="AV582" i="2"/>
  <c r="AV467" i="2"/>
  <c r="AV549" i="2"/>
  <c r="AV482" i="2"/>
  <c r="AV562" i="2"/>
  <c r="AV725" i="2"/>
  <c r="AV236" i="2"/>
  <c r="AV109" i="2"/>
  <c r="AV47" i="2"/>
  <c r="AV490" i="2"/>
  <c r="AV246" i="2"/>
  <c r="AV541" i="2"/>
  <c r="AV232" i="2"/>
  <c r="AV678" i="2"/>
  <c r="AV521" i="2"/>
  <c r="AV202" i="2"/>
  <c r="AV359" i="2"/>
  <c r="AV218" i="2"/>
  <c r="AV65" i="2"/>
  <c r="AV535" i="2"/>
  <c r="AV451" i="2"/>
  <c r="AV48" i="2"/>
  <c r="AV262" i="2"/>
  <c r="AV465" i="2"/>
  <c r="AV378" i="2"/>
  <c r="AV433" i="2"/>
  <c r="AV574" i="2"/>
  <c r="AV292" i="2"/>
  <c r="AV578" i="2"/>
  <c r="AV263" i="2"/>
  <c r="AV41" i="2"/>
  <c r="AV657" i="2"/>
  <c r="AV407" i="2"/>
  <c r="AV444" i="2"/>
  <c r="AV628" i="2"/>
  <c r="AV404" i="2"/>
  <c r="AV699" i="2"/>
  <c r="AV166" i="2"/>
  <c r="AV231" i="2"/>
  <c r="AV604" i="2"/>
  <c r="AV677" i="2"/>
  <c r="AV517" i="2"/>
  <c r="AV583" i="2"/>
  <c r="AV650" i="2"/>
  <c r="AV268" i="2"/>
  <c r="AV709" i="2"/>
  <c r="AV240" i="2"/>
  <c r="AV534" i="2"/>
  <c r="AV323" i="2"/>
  <c r="AV644" i="2"/>
  <c r="AV40" i="2"/>
  <c r="AV365" i="2"/>
  <c r="AV64" i="2"/>
  <c r="AV187" i="2"/>
  <c r="AV363" i="2"/>
  <c r="AV373" i="2"/>
  <c r="AV234" i="2"/>
  <c r="AV113" i="2"/>
  <c r="AV685" i="2"/>
  <c r="AV483" i="2"/>
  <c r="AV719" i="2"/>
  <c r="AV286" i="2"/>
  <c r="AV270" i="2"/>
  <c r="AV493" i="2"/>
  <c r="AV391" i="2"/>
  <c r="AV619" i="2"/>
  <c r="AV318" i="2"/>
  <c r="AV345" i="2"/>
  <c r="AV338" i="2"/>
  <c r="AV322" i="2"/>
  <c r="AV577" i="2"/>
  <c r="AV300" i="2"/>
  <c r="AV529" i="2"/>
  <c r="AV364" i="2"/>
  <c r="AV458" i="2"/>
  <c r="AV638" i="2"/>
  <c r="AV217" i="2"/>
  <c r="AV185" i="2"/>
  <c r="AV615" i="2"/>
  <c r="AV421" i="2"/>
  <c r="AV50" i="2"/>
  <c r="AV282" i="2"/>
  <c r="AV307" i="2"/>
  <c r="AV360" i="2"/>
  <c r="AV414" i="2"/>
  <c r="AV379" i="2"/>
  <c r="AV5" i="2"/>
  <c r="AV427" i="2"/>
  <c r="AV103" i="2"/>
  <c r="AV43" i="2"/>
  <c r="AV99" i="2"/>
  <c r="AV596" i="2"/>
  <c r="AV317" i="2"/>
  <c r="AV175" i="2"/>
  <c r="AV128" i="2"/>
  <c r="AV36" i="2"/>
  <c r="AV398" i="2"/>
  <c r="AV131" i="2"/>
  <c r="AV581" i="2"/>
  <c r="AV722" i="2"/>
  <c r="AV196" i="2"/>
  <c r="AV464" i="2"/>
  <c r="AV500" i="2"/>
  <c r="AV62" i="2"/>
  <c r="AV320" i="2"/>
  <c r="AV627" i="2"/>
  <c r="AV548" i="2"/>
  <c r="AV380" i="2"/>
  <c r="AV35" i="2"/>
  <c r="AV182" i="2"/>
  <c r="AV639" i="2"/>
  <c r="AV556" i="2"/>
  <c r="AV488" i="2"/>
  <c r="AV60" i="2"/>
  <c r="AV563" i="2"/>
  <c r="AV141" i="2"/>
  <c r="AV629" i="2"/>
  <c r="AV390" i="2"/>
  <c r="AV503" i="2"/>
  <c r="AV146" i="2"/>
  <c r="AV569" i="2"/>
  <c r="AV418" i="2"/>
  <c r="AV206" i="2"/>
  <c r="AV589" i="2"/>
  <c r="AV81" i="2"/>
  <c r="AV552" i="2"/>
  <c r="AV654" i="2"/>
  <c r="AV266" i="2"/>
  <c r="AV30" i="2"/>
  <c r="AV22" i="2"/>
  <c r="AV264" i="2"/>
  <c r="AV617" i="2"/>
  <c r="AV227" i="2"/>
  <c r="AV199" i="2"/>
  <c r="AV683" i="2"/>
  <c r="AV623" i="2"/>
  <c r="AV38" i="2"/>
  <c r="AV148" i="2"/>
  <c r="AV696" i="2"/>
  <c r="AV337" i="2"/>
  <c r="AV126" i="2"/>
  <c r="AV68" i="2"/>
  <c r="AV653" i="2"/>
  <c r="AV184" i="2"/>
  <c r="AV357" i="2"/>
  <c r="AV704" i="2"/>
  <c r="AV453" i="2"/>
  <c r="AV117" i="2"/>
  <c r="AV411" i="2"/>
  <c r="AV244" i="2"/>
  <c r="AV412" i="2"/>
  <c r="AV8" i="2"/>
  <c r="AV668" i="2"/>
  <c r="AV226" i="2"/>
  <c r="AV309" i="2"/>
  <c r="AV387" i="2"/>
  <c r="AV443" i="2"/>
  <c r="AV413" i="2"/>
  <c r="AV195" i="2"/>
  <c r="AV732" i="2"/>
  <c r="AV177" i="2"/>
  <c r="AV636" i="2"/>
  <c r="AV44" i="2"/>
  <c r="AV601" i="2"/>
  <c r="AV265" i="2"/>
  <c r="AV90" i="2"/>
  <c r="AV386" i="2"/>
  <c r="AV15" i="2"/>
  <c r="AV539" i="2"/>
  <c r="AV599" i="2"/>
  <c r="AV7" i="2"/>
  <c r="AV436" i="2"/>
  <c r="AV370" i="2"/>
  <c r="AV84" i="2"/>
  <c r="AV189" i="2"/>
  <c r="AV305" i="2"/>
  <c r="AV551" i="2"/>
  <c r="AV543" i="2"/>
  <c r="AV728" i="2"/>
  <c r="AV687" i="2"/>
  <c r="AV154" i="2"/>
  <c r="AV49" i="2"/>
  <c r="AV656" i="2"/>
  <c r="AV107" i="2"/>
  <c r="AV57" i="2"/>
  <c r="AV544" i="2"/>
  <c r="AV188" i="2"/>
  <c r="AV18" i="2"/>
  <c r="AV152" i="2"/>
  <c r="AV173" i="2"/>
  <c r="AV211" i="2"/>
  <c r="AV502" i="2"/>
  <c r="AV568" i="2"/>
  <c r="AV607" i="2"/>
  <c r="AV671" i="2"/>
  <c r="AV707" i="2"/>
  <c r="AV39" i="2"/>
  <c r="AV463" i="2"/>
  <c r="AV135" i="2"/>
  <c r="AV576" i="2"/>
  <c r="AV367" i="2"/>
  <c r="AV82" i="2"/>
  <c r="AV124" i="2"/>
  <c r="AV225" i="2"/>
  <c r="AV472" i="2"/>
  <c r="AV730" i="2"/>
  <c r="AV238" i="2"/>
  <c r="AV336" i="2"/>
  <c r="AV170" i="2"/>
  <c r="AV255" i="2"/>
  <c r="AV63" i="2"/>
  <c r="AV69" i="2"/>
  <c r="AV553" i="2"/>
  <c r="AV710" i="2"/>
  <c r="AV362" i="2"/>
  <c r="AV155" i="2"/>
  <c r="AV150" i="2"/>
  <c r="AV331" i="2"/>
  <c r="AV205" i="2"/>
  <c r="AV689" i="2"/>
  <c r="AV297" i="2"/>
  <c r="AV251" i="2"/>
  <c r="AV215" i="2"/>
  <c r="AV611" i="2"/>
  <c r="AV424" i="2"/>
  <c r="AV133" i="2"/>
  <c r="AV176" i="2"/>
  <c r="AV550" i="2"/>
  <c r="AV306" i="2"/>
  <c r="AV4" i="2"/>
  <c r="AV571" i="2"/>
  <c r="AV207" i="2"/>
  <c r="AV452" i="2"/>
  <c r="AV285" i="2"/>
  <c r="AV94" i="2"/>
  <c r="AV600" i="2"/>
  <c r="AV353" i="2"/>
  <c r="AV294" i="2"/>
  <c r="AV125" i="2"/>
  <c r="AV376" i="2"/>
  <c r="AV645" i="2"/>
  <c r="AV531" i="2"/>
  <c r="AV643" i="2"/>
  <c r="AV119" i="2"/>
  <c r="AV181" i="2"/>
  <c r="AV610" i="2"/>
  <c r="AV237" i="2"/>
  <c r="AV495" i="2"/>
  <c r="AV565" i="2"/>
  <c r="AV158" i="2"/>
  <c r="AV224" i="2"/>
  <c r="AV45" i="2"/>
  <c r="AV468" i="2"/>
  <c r="AV340" i="2"/>
  <c r="AV430" i="2"/>
  <c r="AV11" i="2"/>
  <c r="AV438" i="2"/>
  <c r="AV233" i="2"/>
  <c r="AV25" i="2"/>
  <c r="AV27" i="2"/>
  <c r="AV19" i="2"/>
  <c r="AV355" i="2"/>
  <c r="AV37" i="2"/>
  <c r="AV330" i="2"/>
  <c r="AV223" i="2"/>
  <c r="AV230" i="2"/>
  <c r="AV110" i="2"/>
  <c r="AV501" i="2"/>
  <c r="AV130" i="2"/>
  <c r="AV579" i="2"/>
  <c r="AV655" i="2"/>
  <c r="AV275" i="2"/>
  <c r="AV46" i="2"/>
  <c r="AV191" i="2"/>
  <c r="AV139" i="2"/>
  <c r="AV303" i="2"/>
  <c r="AV221" i="2"/>
  <c r="AV143" i="2"/>
  <c r="AV510" i="2"/>
  <c r="AV352" i="2"/>
  <c r="AV713" i="2"/>
  <c r="AV274" i="2"/>
  <c r="AV554" i="2"/>
  <c r="AV134" i="2"/>
  <c r="AV448" i="2"/>
  <c r="AV494" i="2"/>
  <c r="AV319" i="2"/>
  <c r="AV701" i="2"/>
  <c r="AV631" i="2"/>
  <c r="AV415" i="2"/>
  <c r="AV354" i="2"/>
  <c r="AV606" i="2"/>
  <c r="AV399" i="2"/>
  <c r="AV72" i="2"/>
  <c r="AV406" i="2"/>
  <c r="AV287" i="2"/>
  <c r="AV528" i="2"/>
  <c r="AV341" i="2"/>
  <c r="AV248" i="2"/>
  <c r="AV633" i="2"/>
  <c r="AV473" i="2"/>
  <c r="AV714" i="2"/>
  <c r="AV717" i="2"/>
  <c r="AV229" i="2"/>
  <c r="AV58" i="2"/>
  <c r="AV718" i="2"/>
  <c r="AV439" i="2"/>
  <c r="AV222" i="2"/>
  <c r="AV301" i="2"/>
  <c r="AV584" i="2"/>
  <c r="AV369" i="2"/>
  <c r="AV147" i="2"/>
  <c r="AV142" i="2"/>
  <c r="AV197" i="2"/>
  <c r="AV358" i="2"/>
  <c r="AV613" i="2"/>
  <c r="AV204" i="2"/>
  <c r="AV485" i="2"/>
  <c r="AV626" i="2"/>
  <c r="AV283" i="2"/>
  <c r="AV547" i="2"/>
  <c r="AV165" i="2"/>
  <c r="AV497" i="2"/>
  <c r="AV385" i="2"/>
  <c r="AV241" i="2"/>
  <c r="AV450" i="2"/>
  <c r="AV120" i="2"/>
  <c r="AV100" i="2"/>
  <c r="AV587" i="2"/>
  <c r="AV487" i="2"/>
  <c r="AV434" i="2"/>
  <c r="AV310" i="2"/>
  <c r="AV664" i="2"/>
  <c r="AV291" i="2"/>
  <c r="AV288" i="2"/>
  <c r="AV77" i="2"/>
  <c r="AV277" i="2"/>
  <c r="AV609" i="2"/>
  <c r="AV680" i="2"/>
  <c r="AV105" i="2"/>
  <c r="AV489" i="2"/>
  <c r="AV499" i="2"/>
  <c r="AV171" i="2"/>
  <c r="AV715" i="2"/>
  <c r="AV339" i="2"/>
  <c r="AV377" i="2"/>
  <c r="AV383" i="2"/>
  <c r="AV210" i="2"/>
  <c r="AV384" i="2"/>
  <c r="AV663" i="2"/>
  <c r="AV513" i="2"/>
  <c r="AV484" i="2"/>
  <c r="AV332" i="2"/>
  <c r="AV356" i="2"/>
  <c r="AV271" i="2"/>
  <c r="AV349" i="2"/>
  <c r="AV289" i="2"/>
  <c r="AV183" i="2"/>
  <c r="AV622" i="2"/>
  <c r="AV315" i="2"/>
  <c r="AV511" i="2"/>
  <c r="AV509" i="2"/>
  <c r="AV560" i="2"/>
  <c r="AV566" i="2"/>
  <c r="AV344" i="2"/>
  <c r="AV724" i="2"/>
  <c r="AV462" i="2"/>
  <c r="AV476" i="2"/>
  <c r="AV10" i="2"/>
  <c r="AV536" i="2"/>
  <c r="AV675" i="2"/>
  <c r="AV594" i="2"/>
  <c r="AV96" i="2"/>
  <c r="AV621" i="2"/>
  <c r="AV258" i="2"/>
  <c r="AV6" i="2"/>
  <c r="AV324" i="2"/>
  <c r="AV163" i="2"/>
  <c r="AV92" i="2"/>
  <c r="AV85" i="2"/>
  <c r="AV31" i="2"/>
  <c r="AV461" i="2"/>
  <c r="AV83" i="2"/>
  <c r="AV26" i="2"/>
  <c r="AV726" i="2"/>
  <c r="AV159" i="2"/>
  <c r="AV700" i="2"/>
  <c r="AV590" i="2"/>
  <c r="AV661" i="2"/>
  <c r="AV257" i="2"/>
  <c r="AV86" i="2"/>
  <c r="AV201" i="2"/>
  <c r="AV59" i="2"/>
  <c r="AV598" i="2"/>
  <c r="AV492" i="2"/>
  <c r="AV12" i="2"/>
  <c r="AV98" i="2"/>
  <c r="AV396" i="2"/>
  <c r="AV456" i="2"/>
  <c r="AV53" i="2"/>
  <c r="AV80" i="2"/>
  <c r="AV649" i="2"/>
  <c r="AV269" i="2"/>
  <c r="AV351" i="2"/>
  <c r="AV445" i="2"/>
  <c r="AV698" i="2"/>
  <c r="AV34" i="2"/>
  <c r="AV515" i="2"/>
  <c r="AV14" i="2"/>
  <c r="AV440" i="2"/>
  <c r="AV16" i="2"/>
  <c r="AV705" i="2"/>
  <c r="AV608" i="2"/>
  <c r="AV588" i="2"/>
  <c r="AV527" i="2"/>
  <c r="AV203" i="2"/>
  <c r="AV679" i="2"/>
  <c r="AV256" i="2"/>
  <c r="AV620" i="2"/>
  <c r="AV347" i="2"/>
  <c r="AV530" i="2"/>
  <c r="AV524" i="2"/>
  <c r="AV66" i="2"/>
  <c r="AV3" i="2"/>
  <c r="AV267" i="2"/>
  <c r="AV475" i="2"/>
  <c r="AV634" i="2"/>
  <c r="AV648" i="2"/>
  <c r="AV375" i="2"/>
  <c r="AV156" i="2"/>
  <c r="AV114" i="2"/>
  <c r="AV132" i="2"/>
  <c r="AV213" i="2"/>
  <c r="AV180" i="2"/>
  <c r="AV703" i="2"/>
  <c r="AV95" i="2"/>
  <c r="AV522" i="2"/>
  <c r="AV326" i="2"/>
  <c r="AV519" i="2"/>
  <c r="AV2" i="2"/>
  <c r="AV389" i="2"/>
  <c r="AV432" i="2"/>
  <c r="AV504" i="2"/>
  <c r="AV346" i="2"/>
  <c r="AV112" i="2"/>
  <c r="AV167" i="2"/>
  <c r="AV540" i="2"/>
  <c r="AV194" i="2"/>
  <c r="AV220" i="2"/>
  <c r="AV161" i="2"/>
  <c r="AV491" i="2"/>
  <c r="AV32" i="2"/>
  <c r="AV526" i="2"/>
  <c r="AV74" i="2"/>
  <c r="AV33" i="2"/>
  <c r="AV252" i="2"/>
  <c r="AV249" i="2"/>
  <c r="AV508" i="2"/>
  <c r="AV470" i="2"/>
  <c r="AV711" i="2"/>
  <c r="AV561" i="2"/>
  <c r="AV149" i="2"/>
  <c r="AV348" i="2"/>
  <c r="AV67" i="2"/>
  <c r="AV425" i="2"/>
  <c r="AV559" i="2"/>
  <c r="AV573" i="2"/>
  <c r="AV284" i="2"/>
  <c r="AV253" i="2"/>
  <c r="AV537" i="2"/>
  <c r="AV695" i="2"/>
  <c r="AV186" i="2"/>
  <c r="AV486" i="2"/>
  <c r="AV659" i="2"/>
  <c r="AV162" i="2"/>
  <c r="AV665" i="2"/>
  <c r="AV245" i="2"/>
  <c r="AV394" i="2"/>
  <c r="AV682" i="2"/>
  <c r="AV635" i="2"/>
  <c r="AV259" i="2"/>
  <c r="AV555" i="2"/>
  <c r="AV697" i="2"/>
  <c r="AV686" i="2"/>
  <c r="AV459" i="2"/>
  <c r="AV24" i="2"/>
  <c r="AV672" i="2"/>
  <c r="AV690" i="2"/>
  <c r="AV368" i="2"/>
  <c r="AV366" i="2"/>
  <c r="AV616" i="2"/>
  <c r="AV242" i="2"/>
  <c r="AV595" i="2"/>
  <c r="AV630" i="2"/>
  <c r="AV477" i="2"/>
  <c r="AV397" i="2"/>
  <c r="AV692" i="2"/>
  <c r="AV586" i="2"/>
  <c r="AV410" i="2"/>
  <c r="AV435" i="2"/>
  <c r="AV118" i="2"/>
  <c r="AV52" i="2"/>
  <c r="AV54" i="2"/>
  <c r="AV17" i="2"/>
  <c r="AV272" i="2"/>
  <c r="AV506" i="2"/>
  <c r="AV585" i="2"/>
  <c r="AV335" i="2"/>
  <c r="AV520" i="2"/>
  <c r="AV393" i="2"/>
  <c r="AV104" i="2"/>
  <c r="AV507" i="2"/>
  <c r="AV618" i="2"/>
  <c r="AV625" i="2"/>
  <c r="AV372" i="2"/>
  <c r="AV512" i="2"/>
  <c r="AV558" i="2"/>
  <c r="AV144" i="2"/>
  <c r="AV73" i="2"/>
  <c r="AV51" i="2"/>
  <c r="AV101" i="2"/>
  <c r="AV479" i="2"/>
  <c r="AV122" i="2"/>
  <c r="AV564" i="2"/>
  <c r="AV28" i="2"/>
  <c r="AV88" i="2"/>
  <c r="AV662" i="2"/>
  <c r="AV328" i="2"/>
  <c r="AV208" i="2"/>
  <c r="AV70" i="2"/>
  <c r="AV174" i="2"/>
  <c r="AV343" i="2"/>
  <c r="AV429" i="2"/>
  <c r="AV480" i="2"/>
  <c r="AV91" i="2"/>
  <c r="AV651" i="2"/>
  <c r="AV55" i="2"/>
  <c r="AV478" i="2"/>
  <c r="AV702" i="2"/>
  <c r="AV312" i="2"/>
  <c r="AV637" i="2"/>
  <c r="AV420" i="2"/>
  <c r="AV151" i="2"/>
  <c r="AV382" i="2"/>
  <c r="AV632" i="2"/>
  <c r="AV416" i="2"/>
  <c r="AV281" i="2"/>
  <c r="AV460" i="2"/>
  <c r="AV729" i="2"/>
  <c r="AV674" i="2"/>
  <c r="AV727" i="2"/>
  <c r="AV168" i="2"/>
  <c r="AV371" i="2"/>
  <c r="AV279" i="2"/>
  <c r="AV280" i="2"/>
  <c r="AV575" i="2"/>
  <c r="AV481" i="2"/>
  <c r="AV667" i="2"/>
  <c r="AV614" i="2"/>
  <c r="AV157" i="2"/>
  <c r="AV400" i="2"/>
  <c r="AV602" i="2"/>
  <c r="AV720" i="2"/>
  <c r="AV302" i="2"/>
  <c r="AV235" i="2"/>
  <c r="AV129" i="2"/>
  <c r="AV706" i="2"/>
  <c r="AV557" i="2"/>
  <c r="AV505" i="2"/>
  <c r="AV446" i="2"/>
  <c r="AV308" i="2"/>
  <c r="AV641" i="2"/>
  <c r="AV87" i="2"/>
  <c r="AV140" i="2"/>
  <c r="AV321" i="2"/>
  <c r="AV295" i="2"/>
  <c r="AV498" i="2"/>
  <c r="AV525" i="2"/>
  <c r="AV97" i="2"/>
  <c r="AV145" i="2"/>
  <c r="AV466" i="2"/>
  <c r="AV116" i="2"/>
  <c r="AV178" i="2"/>
  <c r="AV160" i="2"/>
  <c r="AV254" i="2"/>
  <c r="AV712" i="2"/>
  <c r="AV329" i="2"/>
  <c r="AV401" i="2"/>
  <c r="AV293" i="2"/>
  <c r="AV403" i="2"/>
  <c r="AV327" i="2"/>
  <c r="AV311" i="2"/>
  <c r="AV247" i="2"/>
  <c r="AV597" i="2"/>
  <c r="AV670" i="2"/>
  <c r="AV449" i="2"/>
  <c r="AV78" i="2"/>
  <c r="AV71" i="2"/>
  <c r="AV169" i="2"/>
  <c r="AV89" i="2"/>
  <c r="AV219" i="2"/>
  <c r="AV29" i="2"/>
  <c r="AV658" i="2"/>
  <c r="AV388" i="2"/>
  <c r="AV361" i="2"/>
  <c r="AV471" i="2"/>
  <c r="AV115" i="2"/>
  <c r="AV666" i="2"/>
  <c r="AV278" i="2"/>
  <c r="AV392" i="2"/>
  <c r="AV316" i="2"/>
  <c r="AV395" i="2"/>
  <c r="AV591" i="2"/>
  <c r="AV580" i="2"/>
  <c r="AV684" i="2"/>
  <c r="AV61" i="2"/>
  <c r="AV423" i="2"/>
  <c r="AV75" i="2"/>
  <c r="AV108" i="2"/>
  <c r="AV496" i="2"/>
  <c r="AV138" i="2"/>
  <c r="AV243" i="2"/>
  <c r="AV428" i="2"/>
  <c r="AV454" i="2"/>
  <c r="AV20" i="2"/>
  <c r="AV514" i="2"/>
  <c r="AV261" i="2"/>
  <c r="AV570" i="2"/>
  <c r="AV93" i="2"/>
  <c r="AV13" i="2"/>
  <c r="AV402" i="2"/>
  <c r="AV342" i="2"/>
  <c r="AV437" i="2"/>
  <c r="AV572" i="2"/>
  <c r="AV567" i="2"/>
  <c r="AV624" i="2"/>
  <c r="AV545" i="2"/>
  <c r="AV276" i="2"/>
  <c r="AV153" i="2"/>
  <c r="AV106" i="2"/>
  <c r="AV216" i="2"/>
  <c r="AV374" i="2"/>
  <c r="AV405" i="2"/>
  <c r="AV137" i="2"/>
  <c r="AV457" i="2"/>
  <c r="AV23" i="2"/>
  <c r="AV313" i="2"/>
  <c r="AV673" i="2"/>
  <c r="AV334" i="2"/>
  <c r="AV172" i="2"/>
  <c r="AV694" i="2"/>
  <c r="AV193" i="2"/>
  <c r="AV76" i="2"/>
  <c r="AV647" i="2"/>
  <c r="AV455" i="2"/>
  <c r="AV273" i="2"/>
  <c r="AV79" i="2"/>
  <c r="AV381" i="2"/>
  <c r="AV42" i="2"/>
  <c r="AV417" i="2"/>
  <c r="AV652" i="2"/>
  <c r="AV419" i="2"/>
  <c r="AV721" i="2"/>
  <c r="AV542" i="2"/>
  <c r="AV111" i="2"/>
  <c r="AV325" i="2"/>
  <c r="AV688" i="2"/>
  <c r="AV298" i="2"/>
  <c r="AV646" i="2"/>
  <c r="AV350" i="2"/>
  <c r="AV299" i="2"/>
  <c r="AV127" i="2"/>
  <c r="AV523" i="2"/>
  <c r="AV121" i="2"/>
  <c r="AV603" i="2"/>
  <c r="AV192" i="2"/>
  <c r="AV228" i="2"/>
  <c r="AV56" i="2"/>
  <c r="AV198" i="2"/>
  <c r="AV250" i="2"/>
  <c r="AV723" i="2"/>
  <c r="AV431" i="2"/>
  <c r="AV408" i="2"/>
  <c r="AV21" i="2"/>
  <c r="AV612" i="2"/>
  <c r="AV422" i="2"/>
  <c r="AV532" i="2"/>
  <c r="AV442" i="2"/>
  <c r="AV409" i="2"/>
  <c r="AV441" i="2"/>
  <c r="AV102" i="2"/>
  <c r="AV447" i="2"/>
  <c r="AV676" i="2"/>
  <c r="AV605" i="2"/>
  <c r="AV212" i="2"/>
  <c r="AV691" i="2"/>
  <c r="AV214" i="2"/>
  <c r="AV640" i="2"/>
  <c r="AV592" i="2"/>
  <c r="AV296" i="2"/>
  <c r="AV200" i="2"/>
  <c r="AV642" i="2"/>
  <c r="AV314" i="2"/>
  <c r="AV209" i="2"/>
  <c r="AV239" i="2"/>
  <c r="AV681" i="2"/>
  <c r="AV660" i="2"/>
  <c r="AV333" i="2"/>
  <c r="X55" i="3" l="1"/>
  <c r="X123" i="3"/>
  <c r="X68" i="3"/>
  <c r="X61" i="3"/>
  <c r="X35" i="3"/>
  <c r="X72" i="3"/>
  <c r="X60" i="3"/>
  <c r="X23" i="3"/>
  <c r="X75" i="3"/>
  <c r="X42" i="3"/>
  <c r="X36" i="3"/>
  <c r="X70" i="3"/>
  <c r="X47" i="3"/>
  <c r="X15" i="3"/>
  <c r="X8" i="3"/>
  <c r="X78" i="3"/>
  <c r="X111" i="3"/>
  <c r="X103" i="3"/>
  <c r="X90" i="3"/>
  <c r="X59" i="3"/>
  <c r="X100" i="3"/>
  <c r="X27" i="3"/>
  <c r="X85" i="3"/>
  <c r="X3" i="3"/>
  <c r="X105" i="3"/>
  <c r="X41" i="3"/>
  <c r="X97" i="3"/>
  <c r="X48" i="3"/>
  <c r="X14" i="3"/>
  <c r="X22" i="3"/>
  <c r="X66" i="3"/>
  <c r="X62" i="3"/>
  <c r="X77" i="3"/>
  <c r="X86" i="3"/>
  <c r="X109" i="3"/>
  <c r="X101" i="3"/>
  <c r="X116" i="3"/>
  <c r="X82" i="3"/>
  <c r="X9" i="3"/>
  <c r="X45" i="3"/>
  <c r="X67" i="3"/>
  <c r="X124" i="3"/>
  <c r="X54" i="3"/>
  <c r="X49" i="3"/>
  <c r="X18" i="3"/>
  <c r="X57" i="3"/>
  <c r="X10" i="3"/>
  <c r="X120" i="3"/>
  <c r="X21" i="3"/>
  <c r="X52" i="3"/>
  <c r="X39" i="3"/>
  <c r="X5" i="3"/>
  <c r="X44" i="3"/>
  <c r="X26" i="3"/>
  <c r="X110" i="3"/>
  <c r="X71" i="3"/>
  <c r="X13" i="3"/>
  <c r="X76" i="3"/>
  <c r="X28" i="3"/>
  <c r="X91" i="3"/>
  <c r="X117" i="3"/>
  <c r="X112" i="3"/>
  <c r="X63" i="3"/>
  <c r="X34" i="3"/>
  <c r="X99" i="3"/>
  <c r="X79" i="3"/>
  <c r="X38" i="3"/>
  <c r="X2" i="3"/>
  <c r="X58" i="3"/>
  <c r="X11" i="3"/>
  <c r="X104" i="3"/>
  <c r="X106" i="3"/>
  <c r="X64" i="3"/>
  <c r="X51" i="3"/>
  <c r="X29" i="3"/>
  <c r="X88" i="3"/>
  <c r="X69" i="3"/>
  <c r="X50" i="3"/>
  <c r="X24" i="3"/>
  <c r="X43" i="3"/>
  <c r="X31" i="3"/>
  <c r="X4" i="3"/>
  <c r="X94" i="3"/>
  <c r="X107" i="3"/>
  <c r="X46" i="3"/>
  <c r="X40" i="3"/>
  <c r="X65" i="3"/>
  <c r="X115" i="3"/>
  <c r="X81" i="3"/>
  <c r="X53" i="3"/>
  <c r="X30" i="3"/>
  <c r="X19" i="3"/>
  <c r="X121" i="3"/>
  <c r="X25" i="3"/>
  <c r="X17" i="3"/>
  <c r="X7" i="3"/>
  <c r="X95" i="3"/>
  <c r="X12" i="3"/>
  <c r="X56" i="3"/>
  <c r="X74" i="3"/>
  <c r="X93" i="3"/>
  <c r="X114" i="3"/>
  <c r="X108" i="3"/>
  <c r="X118" i="3"/>
  <c r="X33" i="3"/>
  <c r="X37" i="3"/>
  <c r="X96" i="3"/>
  <c r="X102" i="3"/>
  <c r="X92" i="3"/>
  <c r="X73" i="3"/>
  <c r="X16" i="3"/>
  <c r="X113" i="3"/>
  <c r="X119" i="3"/>
  <c r="X20" i="3"/>
  <c r="X84" i="3"/>
  <c r="X98" i="3"/>
  <c r="X6" i="3"/>
  <c r="X32" i="3"/>
  <c r="X80" i="3"/>
  <c r="X87" i="3"/>
  <c r="X122" i="3"/>
  <c r="X89" i="3"/>
  <c r="X83" i="3"/>
</calcChain>
</file>

<file path=xl/sharedStrings.xml><?xml version="1.0" encoding="utf-8"?>
<sst xmlns="http://schemas.openxmlformats.org/spreadsheetml/2006/main" count="10495" uniqueCount="3198">
  <si>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</si>
  <si>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</si>
  <si>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</si>
  <si>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</si>
  <si>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</si>
  <si>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</si>
  <si>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</si>
  <si>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</si>
  <si>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</si>
  <si>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</si>
  <si>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</si>
  <si>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</si>
  <si>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</si>
  <si>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</si>
  <si>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</si>
  <si>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</si>
  <si>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</si>
  <si>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</si>
  <si>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</si>
  <si>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</si>
  <si>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</si>
  <si>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</si>
  <si>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</si>
  <si>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</si>
  <si>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</si>
  <si>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</si>
  <si>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</si>
  <si>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</si>
  <si>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</si>
  <si>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</si>
  <si>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</si>
  <si>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</si>
  <si>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</si>
  <si>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</si>
  <si>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</si>
  <si>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</si>
  <si>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</si>
  <si>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</si>
  <si>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</si>
  <si>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</si>
  <si>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</si>
  <si>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</si>
  <si>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</si>
  <si>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</si>
  <si>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</si>
  <si>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</si>
  <si>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</si>
  <si>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</si>
  <si>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</si>
  <si>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</si>
  <si>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</si>
  <si>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</si>
  <si>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</si>
  <si>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</si>
  <si>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</si>
  <si>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</si>
  <si>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</si>
  <si>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</si>
  <si>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</si>
  <si>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</si>
  <si>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</si>
  <si>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Kotak Mahindra Bank Ltd</t>
  </si>
  <si>
    <t>KOTAKBANK</t>
  </si>
  <si>
    <t>Mahindra and Mahindra Ltd</t>
  </si>
  <si>
    <t>M&amp;M</t>
  </si>
  <si>
    <t>Oil and Natural Gas Corporation Ltd</t>
  </si>
  <si>
    <t>ONGC</t>
  </si>
  <si>
    <t>Oil &amp; Gas - Exploration &amp; Production</t>
  </si>
  <si>
    <t>Axis Bank Ltd</t>
  </si>
  <si>
    <t>AXISBANK</t>
  </si>
  <si>
    <t>Adani Enterprises Ltd</t>
  </si>
  <si>
    <t>ADANIENT</t>
  </si>
  <si>
    <t>Commodities Trading</t>
  </si>
  <si>
    <t>Tata Motors Ltd</t>
  </si>
  <si>
    <t>TATAMOTORS</t>
  </si>
  <si>
    <t>Bajaj Auto Ltd</t>
  </si>
  <si>
    <t>BAJAJ-AUTO</t>
  </si>
  <si>
    <t>Two Wheelers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</si>
  <si>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</si>
  <si>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</si>
  <si>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</si>
  <si>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</si>
  <si>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</si>
  <si>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</si>
  <si>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</si>
  <si>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</si>
  <si>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</si>
  <si>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</si>
  <si>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</si>
  <si>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</si>
  <si>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</si>
  <si>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</si>
  <si>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</si>
  <si>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</si>
  <si>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</si>
  <si>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</si>
  <si>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Bajaj Finserv Ltd</t>
  </si>
  <si>
    <t>BAJAJFINSV</t>
  </si>
  <si>
    <t>Asian Paints Ltd</t>
  </si>
  <si>
    <t>ASIANPAINT</t>
  </si>
  <si>
    <t>Paints</t>
  </si>
  <si>
    <t>Trent Ltd</t>
  </si>
  <si>
    <t>TRENT</t>
  </si>
  <si>
    <t>Retail - Apparel</t>
  </si>
  <si>
    <t>Wipro Ltd</t>
  </si>
  <si>
    <t>WIPRO</t>
  </si>
  <si>
    <t>Adani Green Energy Ltd</t>
  </si>
  <si>
    <t>ADANIGREEN</t>
  </si>
  <si>
    <t>Renewable Energy</t>
  </si>
  <si>
    <t>Siemens Ltd</t>
  </si>
  <si>
    <t>SIEMENS</t>
  </si>
  <si>
    <t>Conglomerates</t>
  </si>
  <si>
    <t>Avenue Supermarts Ltd</t>
  </si>
  <si>
    <t>DMART</t>
  </si>
  <si>
    <t>Retail - Department Stores</t>
  </si>
  <si>
    <t>JSW Steel Ltd</t>
  </si>
  <si>
    <t>JSWSTEEL</t>
  </si>
  <si>
    <t>Iron &amp; Steel</t>
  </si>
  <si>
    <t>Adani Power Ltd</t>
  </si>
  <si>
    <t>ADANIPOWER</t>
  </si>
  <si>
    <t>Zomato Ltd</t>
  </si>
  <si>
    <t>ZOMATO</t>
  </si>
  <si>
    <t>Online Services</t>
  </si>
  <si>
    <t>Nestle India Ltd</t>
  </si>
  <si>
    <t>NESTLEIND</t>
  </si>
  <si>
    <t>FMCG - Foods</t>
  </si>
  <si>
    <t>Indian Oil Corporation Ltd</t>
  </si>
  <si>
    <t>IOC</t>
  </si>
  <si>
    <t>Hindustan Zinc Ltd</t>
  </si>
  <si>
    <t>HINDZINC</t>
  </si>
  <si>
    <t>Mining - Diversified</t>
  </si>
  <si>
    <t>Jio Financial Services Ltd</t>
  </si>
  <si>
    <t>JIOFIN</t>
  </si>
  <si>
    <t>DLF Ltd</t>
  </si>
  <si>
    <t>DLF</t>
  </si>
  <si>
    <t>Real Estate</t>
  </si>
  <si>
    <t>Bharat Electronics Ltd</t>
  </si>
  <si>
    <t>BEL</t>
  </si>
  <si>
    <t>Electronic Equipments</t>
  </si>
  <si>
    <t>Indian Railway Finance Corp Ltd</t>
  </si>
  <si>
    <t>IRFC</t>
  </si>
  <si>
    <t>Specialized Finance</t>
  </si>
  <si>
    <t>Tata Steel Ltd</t>
  </si>
  <si>
    <t>TATASTEEL</t>
  </si>
  <si>
    <t>Vedanta Ltd</t>
  </si>
  <si>
    <t>VEDL</t>
  </si>
  <si>
    <t>Metals - Diversified</t>
  </si>
  <si>
    <t>Varun Beverages Ltd</t>
  </si>
  <si>
    <t>VBL</t>
  </si>
  <si>
    <t>Soft Drinks</t>
  </si>
  <si>
    <t>LTIMindtree Ltd</t>
  </si>
  <si>
    <t>LTIM</t>
  </si>
  <si>
    <t>Grasim Industries Ltd</t>
  </si>
  <si>
    <t>GRASIM</t>
  </si>
  <si>
    <t>ABB India Ltd</t>
  </si>
  <si>
    <t>ABB</t>
  </si>
  <si>
    <t>Heavy Electrical Equipments</t>
  </si>
  <si>
    <t>Interglobe Aviation Ltd</t>
  </si>
  <si>
    <t>INDIGO</t>
  </si>
  <si>
    <t>Airlines</t>
  </si>
  <si>
    <t>SBI Life Insurance Company Ltd</t>
  </si>
  <si>
    <t>SBILIFE</t>
  </si>
  <si>
    <t>Hindalco Industries Ltd</t>
  </si>
  <si>
    <t>HINDALCO</t>
  </si>
  <si>
    <t>Metals - Aluminium</t>
  </si>
  <si>
    <t>Tech Mahindra Ltd</t>
  </si>
  <si>
    <t>TECHM</t>
  </si>
  <si>
    <t>Divi's Laboratories Ltd</t>
  </si>
  <si>
    <t>DIVISLAB</t>
  </si>
  <si>
    <t>Labs &amp; Life Sciences Services</t>
  </si>
  <si>
    <t>HDFC Life Insurance Company Ltd</t>
  </si>
  <si>
    <t>HDFCLIFE</t>
  </si>
  <si>
    <t>Pidilite Industries Ltd</t>
  </si>
  <si>
    <t>PIDILITIND</t>
  </si>
  <si>
    <t>Diversified Chemicals</t>
  </si>
  <si>
    <t>Power Finance Corporation Ltd</t>
  </si>
  <si>
    <t>PFC</t>
  </si>
  <si>
    <t>Gail (India) Ltd</t>
  </si>
  <si>
    <t>GAIL</t>
  </si>
  <si>
    <t>Gas Distribution</t>
  </si>
  <si>
    <t>Samvardhana Motherson International Ltd</t>
  </si>
  <si>
    <t>MOTHERSON</t>
  </si>
  <si>
    <t>Auto Parts</t>
  </si>
  <si>
    <t>Bharat Petroleum Corporation Ltd</t>
  </si>
  <si>
    <t>BPCL</t>
  </si>
  <si>
    <t>Tata Power Company Ltd</t>
  </si>
  <si>
    <t>TATAPOWER</t>
  </si>
  <si>
    <t>Ambuja Cements Ltd</t>
  </si>
  <si>
    <t>AMBUJACEM</t>
  </si>
  <si>
    <t>Britannia Industries Ltd</t>
  </si>
  <si>
    <t>BRITANNIA</t>
  </si>
  <si>
    <t>REC Limited</t>
  </si>
  <si>
    <t>RECLTD</t>
  </si>
  <si>
    <t>TVS Motor Company Ltd</t>
  </si>
  <si>
    <t>TVSMOTOR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</si>
  <si>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</si>
  <si>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</si>
  <si>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</si>
  <si>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</si>
  <si>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</si>
  <si>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</si>
  <si>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CG Power and Industrial Solutions Ltd</t>
  </si>
  <si>
    <t>CGPOWER</t>
  </si>
  <si>
    <t>Cipla Ltd</t>
  </si>
  <si>
    <t>CIPLA</t>
  </si>
  <si>
    <t>Shriram Finance Ltd</t>
  </si>
  <si>
    <t>SHRIRAMFIN</t>
  </si>
  <si>
    <t>Cholamandalam Investment and Finance Company Ltd</t>
  </si>
  <si>
    <t>CHOLAFIN</t>
  </si>
  <si>
    <t>Bank of Baroda Ltd</t>
  </si>
  <si>
    <t>BANKBARODA</t>
  </si>
  <si>
    <t>JSW Energy Ltd</t>
  </si>
  <si>
    <t>JSWENERGY</t>
  </si>
  <si>
    <t>Havells India Ltd</t>
  </si>
  <si>
    <t>HAVELLS</t>
  </si>
  <si>
    <t>Electrical Components &amp; Equipments</t>
  </si>
  <si>
    <t>Punjab National Bank</t>
  </si>
  <si>
    <t>PNB</t>
  </si>
  <si>
    <t>Macrotech Developers Ltd</t>
  </si>
  <si>
    <t>LODHA</t>
  </si>
  <si>
    <t>Bajaj Holdings and Investment Ltd</t>
  </si>
  <si>
    <t>BAJAJHLDNG</t>
  </si>
  <si>
    <t>Asset Management</t>
  </si>
  <si>
    <t>Bajaj Housing Finance Ltd</t>
  </si>
  <si>
    <t>BAJAJHFL</t>
  </si>
  <si>
    <t>Torrent Pharmaceuticals Ltd</t>
  </si>
  <si>
    <t>TORNTPHARM</t>
  </si>
  <si>
    <t>Adani Energy Solutions Ltd</t>
  </si>
  <si>
    <t>ADANIENSOL</t>
  </si>
  <si>
    <t>Power Infrastructure</t>
  </si>
  <si>
    <t>Bosch Ltd</t>
  </si>
  <si>
    <t>BOSCHLTD</t>
  </si>
  <si>
    <t>Polycab India Ltd</t>
  </si>
  <si>
    <t>POLYCAB</t>
  </si>
  <si>
    <t>United Spirits Ltd</t>
  </si>
  <si>
    <t>UNITDSPR</t>
  </si>
  <si>
    <t>Alcoholic Beverages</t>
  </si>
  <si>
    <t>Hero MotoCorp Ltd</t>
  </si>
  <si>
    <t>HEROMOTOCO</t>
  </si>
  <si>
    <t>Dr Reddy's Laboratories Ltd</t>
  </si>
  <si>
    <t>DRREDDY</t>
  </si>
  <si>
    <t>Mankind Pharma Ltd</t>
  </si>
  <si>
    <t>MANKIND</t>
  </si>
  <si>
    <t>Tata Consumer Products Ltd</t>
  </si>
  <si>
    <t>TATACONSUM</t>
  </si>
  <si>
    <t>Tea &amp; Coffee</t>
  </si>
  <si>
    <t>Info Edge (India) Ltd</t>
  </si>
  <si>
    <t>NAUKRI</t>
  </si>
  <si>
    <t>Zydus Lifesciences Ltd</t>
  </si>
  <si>
    <t>ZYDUSLIFE</t>
  </si>
  <si>
    <t>ICICI Prudential Life Insurance Company Ltd</t>
  </si>
  <si>
    <t>ICICIPRULI</t>
  </si>
  <si>
    <t>Indusind Bank Ltd</t>
  </si>
  <si>
    <t>INDUSINDBK</t>
  </si>
  <si>
    <t>ICICI Lombard General Insurance Company Ltd</t>
  </si>
  <si>
    <t>ICICIGI</t>
  </si>
  <si>
    <t>Lupin Ltd</t>
  </si>
  <si>
    <t>LUPIN</t>
  </si>
  <si>
    <t>Indian Overseas Bank</t>
  </si>
  <si>
    <t>IOB</t>
  </si>
  <si>
    <t>Solar Industries India Ltd</t>
  </si>
  <si>
    <t>SOLARINDS</t>
  </si>
  <si>
    <t>Commodity Chemicals</t>
  </si>
  <si>
    <t>Indus Towers Ltd</t>
  </si>
  <si>
    <t>INDUSTOWER</t>
  </si>
  <si>
    <t>Telecom Infrastructure</t>
  </si>
  <si>
    <t>Apollo Hospitals Enterprise Ltd</t>
  </si>
  <si>
    <t>APOLLOHOSP</t>
  </si>
  <si>
    <t>Hospitals &amp; Diagnostic Centres</t>
  </si>
  <si>
    <t>Oracle Financial Services Software Ltd</t>
  </si>
  <si>
    <t>OFSS</t>
  </si>
  <si>
    <t>Software Services</t>
  </si>
  <si>
    <t>Cummins India Ltd</t>
  </si>
  <si>
    <t>CUMMINSIND</t>
  </si>
  <si>
    <t>Industrial Machinery</t>
  </si>
  <si>
    <t>Suzlon Energy Ltd</t>
  </si>
  <si>
    <t>SUZLON</t>
  </si>
  <si>
    <t>Renewable Energy Equipment &amp; Services</t>
  </si>
  <si>
    <t>Dabur India Ltd</t>
  </si>
  <si>
    <t>DABUR</t>
  </si>
  <si>
    <t>Jindal Steel And Power Ltd</t>
  </si>
  <si>
    <t>JINDALSTEL</t>
  </si>
  <si>
    <t>Indian Hotels Company Ltd</t>
  </si>
  <si>
    <t>INDHOTEL</t>
  </si>
  <si>
    <t>Hotels, Resorts &amp; Cruise Lines</t>
  </si>
  <si>
    <t>Rail Vikas Nigam Ltd</t>
  </si>
  <si>
    <t>RVNL</t>
  </si>
  <si>
    <t>Colgate-Palmolive (India) Ltd</t>
  </si>
  <si>
    <t>COLPAL</t>
  </si>
  <si>
    <t>HDFC Asset Management Company Ltd</t>
  </si>
  <si>
    <t>HDFCAMC</t>
  </si>
  <si>
    <t>Oil India Ltd</t>
  </si>
  <si>
    <t>OIL</t>
  </si>
  <si>
    <t>Canara Bank Ltd</t>
  </si>
  <si>
    <t>CANBK</t>
  </si>
  <si>
    <t>GMR Airports Ltd</t>
  </si>
  <si>
    <t>GMRINFRA</t>
  </si>
  <si>
    <t>Bharat Heavy Electricals Ltd</t>
  </si>
  <si>
    <t>BHEL</t>
  </si>
  <si>
    <t>Torrent Power Ltd</t>
  </si>
  <si>
    <t>TORNTPOWER</t>
  </si>
  <si>
    <t>Max Healthcare Institute Ltd</t>
  </si>
  <si>
    <t>MAXHEALTH</t>
  </si>
  <si>
    <t>NHPC Ltd</t>
  </si>
  <si>
    <t>NHPC</t>
  </si>
  <si>
    <t>Dixon Technologies (India) Ltd</t>
  </si>
  <si>
    <t>DIXON</t>
  </si>
  <si>
    <t>Home Electronics &amp; Appliances</t>
  </si>
  <si>
    <t>Marico Ltd</t>
  </si>
  <si>
    <t>MARICO</t>
  </si>
  <si>
    <t>Shree Cement Ltd</t>
  </si>
  <si>
    <t>SHREECEM</t>
  </si>
  <si>
    <t>IDBI Bank Ltd</t>
  </si>
  <si>
    <t>IDBI</t>
  </si>
  <si>
    <t>Private Bank</t>
  </si>
  <si>
    <t>Union Bank of India Ltd</t>
  </si>
  <si>
    <t>UNIONBANK</t>
  </si>
  <si>
    <t>Aurobindo Pharma Ltd</t>
  </si>
  <si>
    <t>AUROPHARMA</t>
  </si>
  <si>
    <t>Hindustan Petroleum Corp Ltd</t>
  </si>
  <si>
    <t>HINDPETRO</t>
  </si>
  <si>
    <t>Mazagon Dock Shipbuilders Ltd</t>
  </si>
  <si>
    <t>MAZDOCK</t>
  </si>
  <si>
    <t>Shipbuilding</t>
  </si>
  <si>
    <t>Godrej Properties Ltd</t>
  </si>
  <si>
    <t>GODREJPROP</t>
  </si>
  <si>
    <t>Persistent Systems Ltd</t>
  </si>
  <si>
    <t>PERSISTENT</t>
  </si>
  <si>
    <t>Adani Total Gas Ltd</t>
  </si>
  <si>
    <t>ATGL</t>
  </si>
  <si>
    <t>Tube Investments of India Ltd</t>
  </si>
  <si>
    <t>TIINDIA</t>
  </si>
  <si>
    <t>Cycles</t>
  </si>
  <si>
    <t>Prestige Estates Projects Ltd</t>
  </si>
  <si>
    <t>PRESTIGE</t>
  </si>
  <si>
    <t>Muthoot Finance Ltd</t>
  </si>
  <si>
    <t>MUTHOOTFIN</t>
  </si>
  <si>
    <t>Kalyan Jewellers India Ltd</t>
  </si>
  <si>
    <t>KALYANKJIL</t>
  </si>
  <si>
    <t>PB Fintech Ltd</t>
  </si>
  <si>
    <t>POLICYBZR</t>
  </si>
  <si>
    <t>Alkem Laboratories Ltd</t>
  </si>
  <si>
    <t>ALKEM</t>
  </si>
  <si>
    <t>Bharti Hexacom Ltd</t>
  </si>
  <si>
    <t>BHARTIHEXA</t>
  </si>
  <si>
    <t>Oberoi Realty Ltd</t>
  </si>
  <si>
    <t>OBEROIRLTY</t>
  </si>
  <si>
    <t>Indian Railway Catering and Tourism Corporation Ltd</t>
  </si>
  <si>
    <t>IRCTC</t>
  </si>
  <si>
    <t>Indian Bank</t>
  </si>
  <si>
    <t>INDIANB</t>
  </si>
  <si>
    <t>SBI Cards and Payment Services Ltd</t>
  </si>
  <si>
    <t>SBICARD</t>
  </si>
  <si>
    <t>Payment Infrastructure</t>
  </si>
  <si>
    <t>General Insurance Corporation of India</t>
  </si>
  <si>
    <t>GICRE</t>
  </si>
  <si>
    <t>NMDC Ltd</t>
  </si>
  <si>
    <t>NMDC</t>
  </si>
  <si>
    <t>Mining - Iron Ore</t>
  </si>
  <si>
    <t>SRF Ltd</t>
  </si>
  <si>
    <t>SRF</t>
  </si>
  <si>
    <t>Bharat Forge Ltd</t>
  </si>
  <si>
    <t>BHARATFORG</t>
  </si>
  <si>
    <t>Linde India Ltd</t>
  </si>
  <si>
    <t>LINDEINDIA</t>
  </si>
  <si>
    <t>PI Industries Ltd</t>
  </si>
  <si>
    <t>PIIND</t>
  </si>
  <si>
    <t>Hitachi Energy India Ltd</t>
  </si>
  <si>
    <t>POWERINDIA</t>
  </si>
  <si>
    <t>Ashok Leyland Ltd</t>
  </si>
  <si>
    <t>ASHOKLEY</t>
  </si>
  <si>
    <t>Supreme Industries Ltd</t>
  </si>
  <si>
    <t>SUPREMEIND</t>
  </si>
  <si>
    <t>Plastic Products</t>
  </si>
  <si>
    <t>Berger Paints India Ltd</t>
  </si>
  <si>
    <t>BERGEPAINT</t>
  </si>
  <si>
    <t>Yes Bank Ltd</t>
  </si>
  <si>
    <t>YESBANK</t>
  </si>
  <si>
    <t>JSW Infrastructure Ltd</t>
  </si>
  <si>
    <t>JSWINFRA</t>
  </si>
  <si>
    <t>BSE Ltd</t>
  </si>
  <si>
    <t>BSE</t>
  </si>
  <si>
    <t>Stock Exchanges &amp; Ratings</t>
  </si>
  <si>
    <t>Vodafone Idea Ltd</t>
  </si>
  <si>
    <t>IDEA</t>
  </si>
  <si>
    <t>Schaeffler India Ltd</t>
  </si>
  <si>
    <t>SCHAEFFLER</t>
  </si>
  <si>
    <t>Patanjali Foods Ltd</t>
  </si>
  <si>
    <t>PATANJALI</t>
  </si>
  <si>
    <t>Packaged Foods &amp; Meats</t>
  </si>
  <si>
    <t>Jindal Stainless Ltd</t>
  </si>
  <si>
    <t>JSL</t>
  </si>
  <si>
    <t>Abbott India Ltd</t>
  </si>
  <si>
    <t>ABBOTINDIA</t>
  </si>
  <si>
    <t>Indian Renewable Energy Development Agency Ltd</t>
  </si>
  <si>
    <t>IREDA</t>
  </si>
  <si>
    <t>Fertilisers And Chemicals Travancore Ltd</t>
  </si>
  <si>
    <t>FACT</t>
  </si>
  <si>
    <t>Fertilizers &amp; Agro Chemicals</t>
  </si>
  <si>
    <t>Voltas Ltd</t>
  </si>
  <si>
    <t>VOLTAS</t>
  </si>
  <si>
    <t>UNO Minda Ltd</t>
  </si>
  <si>
    <t>UNOMINDA</t>
  </si>
  <si>
    <t>Aditya Birla Capital Ltd</t>
  </si>
  <si>
    <t>ABCAPITAL</t>
  </si>
  <si>
    <t>Diversified Financials</t>
  </si>
  <si>
    <t>Phoenix Mills Ltd</t>
  </si>
  <si>
    <t>PHOENIXLTD</t>
  </si>
  <si>
    <t>Thermax Limited</t>
  </si>
  <si>
    <t>THERMAX</t>
  </si>
  <si>
    <t>Balkrishna Industries Ltd</t>
  </si>
  <si>
    <t>BALKRISIND</t>
  </si>
  <si>
    <t>Tires &amp; Rubber</t>
  </si>
  <si>
    <t>Sundaram Finance Ltd</t>
  </si>
  <si>
    <t>SUNDARMFIN</t>
  </si>
  <si>
    <t>Mphasis Ltd</t>
  </si>
  <si>
    <t>MPHASIS</t>
  </si>
  <si>
    <t>MRF Ltd</t>
  </si>
  <si>
    <t>MRF</t>
  </si>
  <si>
    <t>L&amp;T Technology Services Ltd</t>
  </si>
  <si>
    <t>LTTS</t>
  </si>
  <si>
    <t>Tata Communications Ltd</t>
  </si>
  <si>
    <t>TATACOMM</t>
  </si>
  <si>
    <t>Steel Authority of India Ltd</t>
  </si>
  <si>
    <t>SAIL</t>
  </si>
  <si>
    <t>United Breweries Ltd</t>
  </si>
  <si>
    <t>UBL</t>
  </si>
  <si>
    <t>Fsn E-Commerce Ventures Ltd</t>
  </si>
  <si>
    <t>NYKAA</t>
  </si>
  <si>
    <t>Wellness Services</t>
  </si>
  <si>
    <t>UCO Bank</t>
  </si>
  <si>
    <t>UCOBANK</t>
  </si>
  <si>
    <t>Container Corporation of India Ltd</t>
  </si>
  <si>
    <t>CONCOR</t>
  </si>
  <si>
    <t>Logistics</t>
  </si>
  <si>
    <t>Procter &amp; Gamble Hygiene and Health Care Ltd</t>
  </si>
  <si>
    <t>PGHH</t>
  </si>
  <si>
    <t>IDFC First Bank Ltd</t>
  </si>
  <si>
    <t>IDFCFIRSTB</t>
  </si>
  <si>
    <t>Petronet LNG Ltd</t>
  </si>
  <si>
    <t>PETRONET</t>
  </si>
  <si>
    <t>Oil &amp; Gas - Storage &amp; Transportation</t>
  </si>
  <si>
    <t>Lloyds Metals And Energy Ltd</t>
  </si>
  <si>
    <t>LLOYDSME</t>
  </si>
  <si>
    <t>AU Small Finance Bank Ltd</t>
  </si>
  <si>
    <t>AUBANK</t>
  </si>
  <si>
    <t>Glenmark Pharmaceuticals Ltd</t>
  </si>
  <si>
    <t>GLENMARK</t>
  </si>
  <si>
    <t>Astral Ltd</t>
  </si>
  <si>
    <t>ASTRAL</t>
  </si>
  <si>
    <t>Building Products - Pipes</t>
  </si>
  <si>
    <t>Premier Energies Ltd</t>
  </si>
  <si>
    <t>PREMIERENE</t>
  </si>
  <si>
    <t>Page Industries Ltd</t>
  </si>
  <si>
    <t>PAGEIND</t>
  </si>
  <si>
    <t>Apparel &amp; Accessories</t>
  </si>
  <si>
    <t>Gujarat Fluorochemicals Ltd</t>
  </si>
  <si>
    <t>FLUOROCHEM</t>
  </si>
  <si>
    <t>Specialty Chemicals</t>
  </si>
  <si>
    <t>Coforge Ltd</t>
  </si>
  <si>
    <t>COFORGE</t>
  </si>
  <si>
    <t>Central Bank of India Ltd</t>
  </si>
  <si>
    <t>CENTRALBK</t>
  </si>
  <si>
    <t>Motilal Oswal Financial Services Ltd</t>
  </si>
  <si>
    <t>MOTILALOFS</t>
  </si>
  <si>
    <t>KPIT Technologies Ltd</t>
  </si>
  <si>
    <t>KPITTECH</t>
  </si>
  <si>
    <t>Federal Bank Ltd</t>
  </si>
  <si>
    <t>FEDERALBNK</t>
  </si>
  <si>
    <t>Coromandel International Ltd</t>
  </si>
  <si>
    <t>COROMANDEL</t>
  </si>
  <si>
    <t>Bank of India Ltd</t>
  </si>
  <si>
    <t>BANKINDIA</t>
  </si>
  <si>
    <t>Tata Elxsi Ltd</t>
  </si>
  <si>
    <t>TATAELXSI</t>
  </si>
  <si>
    <t>SJVN Ltd</t>
  </si>
  <si>
    <t>SJVN</t>
  </si>
  <si>
    <t>GlaxoSmithKline Pharmaceuticals Ltd</t>
  </si>
  <si>
    <t>GLAXO</t>
  </si>
  <si>
    <t>Ge T&amp;D India Ltd</t>
  </si>
  <si>
    <t>GET&amp;D</t>
  </si>
  <si>
    <t>One 97 Communications Ltd</t>
  </si>
  <si>
    <t>PAYTM</t>
  </si>
  <si>
    <t>Business Support Services</t>
  </si>
  <si>
    <t>Fortis Healthcare Ltd</t>
  </si>
  <si>
    <t>FORTIS</t>
  </si>
  <si>
    <t>Exide Industries Ltd</t>
  </si>
  <si>
    <t>EXIDEIND</t>
  </si>
  <si>
    <t>Batteries</t>
  </si>
  <si>
    <t>Housing and Urban Development Corporation Ltd</t>
  </si>
  <si>
    <t>HUDCO</t>
  </si>
  <si>
    <t>Honeywell Automation India Ltd</t>
  </si>
  <si>
    <t>HONAUT</t>
  </si>
  <si>
    <t>Nippon Life India Asset Management Ltd</t>
  </si>
  <si>
    <t>NAM-INDIA</t>
  </si>
  <si>
    <t>Adani Wilmar Ltd</t>
  </si>
  <si>
    <t>AWL</t>
  </si>
  <si>
    <t>Escorts Kubota Ltd</t>
  </si>
  <si>
    <t>ESCORTS</t>
  </si>
  <si>
    <t>Tractors</t>
  </si>
  <si>
    <t>Bharat Dynamics Ltd</t>
  </si>
  <si>
    <t>BDL</t>
  </si>
  <si>
    <t>ACC Ltd</t>
  </si>
  <si>
    <t>ACC</t>
  </si>
  <si>
    <t>UPL Ltd</t>
  </si>
  <si>
    <t>UPL</t>
  </si>
  <si>
    <t>APL Apollo Tubes Ltd</t>
  </si>
  <si>
    <t>APLAPOLLO</t>
  </si>
  <si>
    <t>Cochin Shipyard Ltd</t>
  </si>
  <si>
    <t>COCHINSHIP</t>
  </si>
  <si>
    <t>IPCA Laboratories Ltd</t>
  </si>
  <si>
    <t>IPCALAB</t>
  </si>
  <si>
    <t>Tata Technologies Ltd</t>
  </si>
  <si>
    <t>TATATECH</t>
  </si>
  <si>
    <t>Apar Industries Ltd</t>
  </si>
  <si>
    <t>APARINDS</t>
  </si>
  <si>
    <t>Bank of Maharashtra Ltd</t>
  </si>
  <si>
    <t>MAHABANK</t>
  </si>
  <si>
    <t>National Aluminium Co Ltd</t>
  </si>
  <si>
    <t>NATIONALUM</t>
  </si>
  <si>
    <t>Blue Star Ltd</t>
  </si>
  <si>
    <t>BLUESTARCO</t>
  </si>
  <si>
    <t>Biocon Ltd</t>
  </si>
  <si>
    <t>BIOCON</t>
  </si>
  <si>
    <t>Biotechnology</t>
  </si>
  <si>
    <t>Max Financial Services Ltd</t>
  </si>
  <si>
    <t>MFSL</t>
  </si>
  <si>
    <t>KEI Industries Ltd</t>
  </si>
  <si>
    <t>KEI</t>
  </si>
  <si>
    <t>Cables</t>
  </si>
  <si>
    <t>L&amp;T Finance Ltd</t>
  </si>
  <si>
    <t>LTF</t>
  </si>
  <si>
    <t>Sona BLW Precision Forgings Ltd</t>
  </si>
  <si>
    <t>SONACOMS</t>
  </si>
  <si>
    <t>Ajanta Pharma Ltd</t>
  </si>
  <si>
    <t>AJANTPHARM</t>
  </si>
  <si>
    <t>Jubilant Foodworks Ltd</t>
  </si>
  <si>
    <t>JUBLFOOD</t>
  </si>
  <si>
    <t>Restaurants &amp; Cafes</t>
  </si>
  <si>
    <t>Gujarat Gas Ltd</t>
  </si>
  <si>
    <t>GUJGASLTD</t>
  </si>
  <si>
    <t>360 One Wam Ltd</t>
  </si>
  <si>
    <t>360ONE</t>
  </si>
  <si>
    <t>Investment Banking &amp; Brokerage</t>
  </si>
  <si>
    <t>Deepak Nitrite Ltd</t>
  </si>
  <si>
    <t>DEEPAKNTR</t>
  </si>
  <si>
    <t>Ola Electric Mobility Ltd</t>
  </si>
  <si>
    <t>OLAELEC</t>
  </si>
  <si>
    <t>3M India Ltd</t>
  </si>
  <si>
    <t>3MINDIA</t>
  </si>
  <si>
    <t>Stationery</t>
  </si>
  <si>
    <t>AIA Engineering Ltd</t>
  </si>
  <si>
    <t>AIAENG</t>
  </si>
  <si>
    <t>Brainbees Solutions Ltd</t>
  </si>
  <si>
    <t>FIRSTCRY</t>
  </si>
  <si>
    <t>Godrej Industries Ltd</t>
  </si>
  <si>
    <t>GODREJIND</t>
  </si>
  <si>
    <t>NLC India Ltd</t>
  </si>
  <si>
    <t>NLCINDIA</t>
  </si>
  <si>
    <t>Aditya Birla Fashion and Retail Ltd</t>
  </si>
  <si>
    <t>ABFRL</t>
  </si>
  <si>
    <t>Kaynes Technology India Ltd</t>
  </si>
  <si>
    <t>KAYNES</t>
  </si>
  <si>
    <t>Indraprastha Gas Ltd</t>
  </si>
  <si>
    <t>IGL</t>
  </si>
  <si>
    <t>Cholamandalam Financial Holdings Ltd</t>
  </si>
  <si>
    <t>CHOLAHLDNG</t>
  </si>
  <si>
    <t>Godfrey Phillips India Ltd</t>
  </si>
  <si>
    <t>GODFRYPHLP</t>
  </si>
  <si>
    <t>Syngene International Ltd</t>
  </si>
  <si>
    <t>SYNGENE</t>
  </si>
  <si>
    <t>New India Assurance Company Ltd</t>
  </si>
  <si>
    <t>NIACL</t>
  </si>
  <si>
    <t>Dalmia Bharat Ltd</t>
  </si>
  <si>
    <t>DALBHARAT</t>
  </si>
  <si>
    <t>Punjab &amp; Sind Bank</t>
  </si>
  <si>
    <t>PSB</t>
  </si>
  <si>
    <t>IRB Infrastructure Developers Ltd</t>
  </si>
  <si>
    <t>IRB</t>
  </si>
  <si>
    <t>Tata Investment Corporation Ltd</t>
  </si>
  <si>
    <t>TATAINVEST</t>
  </si>
  <si>
    <t>BASF India Ltd</t>
  </si>
  <si>
    <t>BASF</t>
  </si>
  <si>
    <t>Mahindra and Mahindra Financial Services Ltd</t>
  </si>
  <si>
    <t>M&amp;MFIN</t>
  </si>
  <si>
    <t>CRISIL Ltd</t>
  </si>
  <si>
    <t>CRISIL</t>
  </si>
  <si>
    <t>Go Digit General Insurance Ltd</t>
  </si>
  <si>
    <t>GODIGIT</t>
  </si>
  <si>
    <t>LIC Housing Finance Ltd</t>
  </si>
  <si>
    <t>LICHSGFIN</t>
  </si>
  <si>
    <t>Home Financing</t>
  </si>
  <si>
    <t>J K Cement Ltd</t>
  </si>
  <si>
    <t>JKCEMENT</t>
  </si>
  <si>
    <t>Multi Commodity Exchange of India Ltd</t>
  </si>
  <si>
    <t>MCX</t>
  </si>
  <si>
    <t>Central Depository Services (India) Ltd</t>
  </si>
  <si>
    <t>CDSL</t>
  </si>
  <si>
    <t>Endurance Technologies Ltd</t>
  </si>
  <si>
    <t>ENDURANCE</t>
  </si>
  <si>
    <t>Metro Brands Ltd</t>
  </si>
  <si>
    <t>METROBRAND</t>
  </si>
  <si>
    <t>Footwear</t>
  </si>
  <si>
    <t>Bandhan Bank Ltd</t>
  </si>
  <si>
    <t>BANDHANBNK</t>
  </si>
  <si>
    <t>Embassy Office Parks REIT</t>
  </si>
  <si>
    <t>EMBASSY</t>
  </si>
  <si>
    <t>Star Health and Allied Insurance Company Ltd</t>
  </si>
  <si>
    <t>STARHEALTH</t>
  </si>
  <si>
    <t>Vedant Fashions Ltd</t>
  </si>
  <si>
    <t>MANYAVAR</t>
  </si>
  <si>
    <t>Textiles</t>
  </si>
  <si>
    <t>Apollo Tyres Ltd</t>
  </si>
  <si>
    <t>APOLLOTYRE</t>
  </si>
  <si>
    <t>KPR Mill Ltd</t>
  </si>
  <si>
    <t>KPRMILL</t>
  </si>
  <si>
    <t>Emami Ltd</t>
  </si>
  <si>
    <t>EMAMILTD</t>
  </si>
  <si>
    <t>Hindustan Copper Ltd</t>
  </si>
  <si>
    <t>HINDCOPPER</t>
  </si>
  <si>
    <t>Mining - Copper</t>
  </si>
  <si>
    <t>Himadri Speciality Chemical Ltd</t>
  </si>
  <si>
    <t>HSCL</t>
  </si>
  <si>
    <t>Brigade Enterprises Ltd</t>
  </si>
  <si>
    <t>BRIGADE</t>
  </si>
  <si>
    <t>Delhivery Ltd</t>
  </si>
  <si>
    <t>DELHIVERY</t>
  </si>
  <si>
    <t>Sun Tv Network Ltd</t>
  </si>
  <si>
    <t>SUNTV</t>
  </si>
  <si>
    <t>TV Channels &amp; Broadcasters</t>
  </si>
  <si>
    <t>Suven Pharmaceuticals Ltd</t>
  </si>
  <si>
    <t>SUVENPHAR</t>
  </si>
  <si>
    <t>NBCC (India) Ltd</t>
  </si>
  <si>
    <t>NBCC</t>
  </si>
  <si>
    <t>Authum Investment &amp; Infrastructure Ltd</t>
  </si>
  <si>
    <t>AIIL</t>
  </si>
  <si>
    <t>Mangalore Refinery and Petrochemicals Ltd</t>
  </si>
  <si>
    <t>MRPL</t>
  </si>
  <si>
    <t>Century Textiles and Industries Ltd</t>
  </si>
  <si>
    <t>ABREL</t>
  </si>
  <si>
    <t>Whirlpool of India Ltd</t>
  </si>
  <si>
    <t>WHIRLPOOL</t>
  </si>
  <si>
    <t>Sundram Fasteners Ltd</t>
  </si>
  <si>
    <t>SUNDRMFAST</t>
  </si>
  <si>
    <t>TVS Holdings Ltd</t>
  </si>
  <si>
    <t>TVSHLTD</t>
  </si>
  <si>
    <t>Bayer Cropscience Ltd</t>
  </si>
  <si>
    <t>BAYERCROP</t>
  </si>
  <si>
    <t>Poonawalla Fincorp Ltd</t>
  </si>
  <si>
    <t>POONAWALLA</t>
  </si>
  <si>
    <t>Gillette India Ltd</t>
  </si>
  <si>
    <t>GILLETTE</t>
  </si>
  <si>
    <t>Radico Khaitan Ltd</t>
  </si>
  <si>
    <t>RADICO</t>
  </si>
  <si>
    <t>Piramal Pharma Ltd</t>
  </si>
  <si>
    <t>PPLPHARMA</t>
  </si>
  <si>
    <t>ZF Commercial Vehicle Control Systems India Ltd</t>
  </si>
  <si>
    <t>ZFCVINDIA</t>
  </si>
  <si>
    <t>Motherson Sumi Wiring India Ltd</t>
  </si>
  <si>
    <t>MSUMI</t>
  </si>
  <si>
    <t>Timken India Ltd</t>
  </si>
  <si>
    <t>TIMKEN</t>
  </si>
  <si>
    <t>Dr. Lal PathLabs Ltd</t>
  </si>
  <si>
    <t>LALPATHLAB</t>
  </si>
  <si>
    <t>J B Chemicals and Pharmaceuticals Ltd</t>
  </si>
  <si>
    <t>JBCHEPHARM</t>
  </si>
  <si>
    <t>Tata Chemicals Ltd</t>
  </si>
  <si>
    <t>TATACHEM</t>
  </si>
  <si>
    <t>Global Health Ltd</t>
  </si>
  <si>
    <t>MEDANTA</t>
  </si>
  <si>
    <t>Emcure Pharmaceuticals Ltd</t>
  </si>
  <si>
    <t>EMCURE</t>
  </si>
  <si>
    <t>Inox Wind Ltd</t>
  </si>
  <si>
    <t>INOXWIND</t>
  </si>
  <si>
    <t>Carborundum Universal Ltd</t>
  </si>
  <si>
    <t>CARBORUNIV</t>
  </si>
  <si>
    <t>Gland Pharma Ltd</t>
  </si>
  <si>
    <t>GLAND</t>
  </si>
  <si>
    <t>Crompton Greaves Consumer Electricals Ltd</t>
  </si>
  <si>
    <t>CROMPTON</t>
  </si>
  <si>
    <t>Grindwell Norton Ltd</t>
  </si>
  <si>
    <t>GRINDWELL</t>
  </si>
  <si>
    <t>ICICI Securities Ltd</t>
  </si>
  <si>
    <t>ISEC</t>
  </si>
  <si>
    <t>Sumitomo Chemical India Ltd</t>
  </si>
  <si>
    <t>SUMICHEM</t>
  </si>
  <si>
    <t>KEC International Ltd</t>
  </si>
  <si>
    <t>KEC</t>
  </si>
  <si>
    <t>EIH Ltd</t>
  </si>
  <si>
    <t>EIHOTEL</t>
  </si>
  <si>
    <t>Pfizer Ltd</t>
  </si>
  <si>
    <t>PFIZER</t>
  </si>
  <si>
    <t>SKF India Ltd</t>
  </si>
  <si>
    <t>SKFINDIA</t>
  </si>
  <si>
    <t>Anant Raj Ltd</t>
  </si>
  <si>
    <t>ANANTRAJ</t>
  </si>
  <si>
    <t>Laurus Labs Ltd</t>
  </si>
  <si>
    <t>LAURUSLABS</t>
  </si>
  <si>
    <t>Narayana Hrudayalaya Ltd</t>
  </si>
  <si>
    <t>NH</t>
  </si>
  <si>
    <t>PNB Housing Finance Ltd</t>
  </si>
  <si>
    <t>PNBHOUSING</t>
  </si>
  <si>
    <t>Amara Raja Energy &amp; Mobility Ltd</t>
  </si>
  <si>
    <t>ARE&amp;M</t>
  </si>
  <si>
    <t>Natco Pharma Ltd</t>
  </si>
  <si>
    <t>NATCOPHARM</t>
  </si>
  <si>
    <t>Triveni Turbine Ltd</t>
  </si>
  <si>
    <t>TRITURBINE</t>
  </si>
  <si>
    <t>Shyam Metalics and Energy Ltd</t>
  </si>
  <si>
    <t>SHYAMMETL</t>
  </si>
  <si>
    <t>Ratnamani Metals and Tubes Ltd</t>
  </si>
  <si>
    <t>RATNAMANI</t>
  </si>
  <si>
    <t>Jyoti CNC Automation Ltd</t>
  </si>
  <si>
    <t>JYOTICNC</t>
  </si>
  <si>
    <t>Computer Hardware</t>
  </si>
  <si>
    <t>Hatsun Agro Product Ltd</t>
  </si>
  <si>
    <t>HATSUN</t>
  </si>
  <si>
    <t>CESC Ltd</t>
  </si>
  <si>
    <t>CESC</t>
  </si>
  <si>
    <t>Piramal Enterprises Ltd</t>
  </si>
  <si>
    <t>PEL</t>
  </si>
  <si>
    <t>Angel One Ltd</t>
  </si>
  <si>
    <t>ANGELONE</t>
  </si>
  <si>
    <t>Nuvama Wealth Management Ltd</t>
  </si>
  <si>
    <t>NUVAMA</t>
  </si>
  <si>
    <t>Poly Medicure Ltd</t>
  </si>
  <si>
    <t>POLYMED</t>
  </si>
  <si>
    <t>Health Care Equipment &amp; Supplies</t>
  </si>
  <si>
    <t>Five-Star Business Finance Ltd</t>
  </si>
  <si>
    <t>FIVESTAR</t>
  </si>
  <si>
    <t>ITI Ltd</t>
  </si>
  <si>
    <t>ITI</t>
  </si>
  <si>
    <t>Telecom Equipments</t>
  </si>
  <si>
    <t>Aegis Logistics Ltd</t>
  </si>
  <si>
    <t>AEGISLOG</t>
  </si>
  <si>
    <t>Atul Ltd</t>
  </si>
  <si>
    <t>ATUL</t>
  </si>
  <si>
    <t>Kansai Nerolac Paints Ltd</t>
  </si>
  <si>
    <t>KANSAINER</t>
  </si>
  <si>
    <t>CPSE ETF</t>
  </si>
  <si>
    <t>CPSEETF</t>
  </si>
  <si>
    <t>Equity</t>
  </si>
  <si>
    <t>Jindal SAW Ltd</t>
  </si>
  <si>
    <t>JINDALSAW</t>
  </si>
  <si>
    <t>KIOCL Ltd</t>
  </si>
  <si>
    <t>KIOCL</t>
  </si>
  <si>
    <t>Gujarat State Petronet Ltd</t>
  </si>
  <si>
    <t>GSPL</t>
  </si>
  <si>
    <t>Computer Age Management Services Ltd</t>
  </si>
  <si>
    <t>CAMS</t>
  </si>
  <si>
    <t>Affle (India) Ltd</t>
  </si>
  <si>
    <t>AFFLE</t>
  </si>
  <si>
    <t>Advertising</t>
  </si>
  <si>
    <t>Castrol India Ltd</t>
  </si>
  <si>
    <t>CASTROLIND</t>
  </si>
  <si>
    <t>Kajaria Ceramics Ltd</t>
  </si>
  <si>
    <t>KAJARIACER</t>
  </si>
  <si>
    <t>Building Products - Ceramics</t>
  </si>
  <si>
    <t>Jupiter Wagons Ltd</t>
  </si>
  <si>
    <t>JWL</t>
  </si>
  <si>
    <t>Rail</t>
  </si>
  <si>
    <t>Alembic Pharmaceuticals Ltd</t>
  </si>
  <si>
    <t>APLLTD</t>
  </si>
  <si>
    <t>Firstsource Solutions Ltd</t>
  </si>
  <si>
    <t>FSL</t>
  </si>
  <si>
    <t>Outsourced services</t>
  </si>
  <si>
    <t>Krishna Institute of Medical Sciences Ltd</t>
  </si>
  <si>
    <t>KIMS</t>
  </si>
  <si>
    <t>Devyani International Ltd</t>
  </si>
  <si>
    <t>DEVYANI</t>
  </si>
  <si>
    <t>Bikaji Foods International Ltd</t>
  </si>
  <si>
    <t>BIKAJI</t>
  </si>
  <si>
    <t>Elgi Equipments Ltd</t>
  </si>
  <si>
    <t>ELGIEQUIP</t>
  </si>
  <si>
    <t>Signatureglobal (India) Ltd</t>
  </si>
  <si>
    <t>SIGNATURE</t>
  </si>
  <si>
    <t>Kalpataru Projects International Ltd</t>
  </si>
  <si>
    <t>KPIL</t>
  </si>
  <si>
    <t>JBM Auto Ltd</t>
  </si>
  <si>
    <t>JBMA</t>
  </si>
  <si>
    <t>Ircon International Ltd</t>
  </si>
  <si>
    <t>IRCON</t>
  </si>
  <si>
    <t>Aster DM Healthcare Ltd</t>
  </si>
  <si>
    <t>ASTERDM</t>
  </si>
  <si>
    <t>Techno Electric &amp; Engineering Company Ltd</t>
  </si>
  <si>
    <t>TECHNOE</t>
  </si>
  <si>
    <t>Tejas Networks Ltd</t>
  </si>
  <si>
    <t>TEJASNET</t>
  </si>
  <si>
    <t>Schneider Electric Infrastructure Ltd</t>
  </si>
  <si>
    <t>SCHNEIDER</t>
  </si>
  <si>
    <t>Ramco Cements Limited</t>
  </si>
  <si>
    <t>RAMCOCEM</t>
  </si>
  <si>
    <t>Cyient Ltd</t>
  </si>
  <si>
    <t>CYIENT</t>
  </si>
  <si>
    <t>Vinati Organics Ltd</t>
  </si>
  <si>
    <t>VINATIORGA</t>
  </si>
  <si>
    <t>CIE Automotive India Ltd</t>
  </si>
  <si>
    <t>CIEINDIA</t>
  </si>
  <si>
    <t>Jai Balaji Industries Ltd</t>
  </si>
  <si>
    <t>JAIBALAJI</t>
  </si>
  <si>
    <t>Century Plyboards (India) Ltd</t>
  </si>
  <si>
    <t>CENTURYPLY</t>
  </si>
  <si>
    <t>Wood Products</t>
  </si>
  <si>
    <t>Blue Dart Express Ltd</t>
  </si>
  <si>
    <t>BLUEDART</t>
  </si>
  <si>
    <t>Nexus Select Trust</t>
  </si>
  <si>
    <t>NXST</t>
  </si>
  <si>
    <t>Mindspace Business Parks REIT</t>
  </si>
  <si>
    <t>MINDSPACE</t>
  </si>
  <si>
    <t>Concord Biotech Ltd</t>
  </si>
  <si>
    <t>CONCORDBIO</t>
  </si>
  <si>
    <t>Chambal Fertilisers and Chemicals Ltd</t>
  </si>
  <si>
    <t>CHAMBLFERT</t>
  </si>
  <si>
    <t>Aditya Birla Sun Life Amc Ltd</t>
  </si>
  <si>
    <t>ABSLAMC</t>
  </si>
  <si>
    <t>IIFL Finance Ltd</t>
  </si>
  <si>
    <t>IIFL</t>
  </si>
  <si>
    <t>Finolex Cables Ltd</t>
  </si>
  <si>
    <t>FINCABLES</t>
  </si>
  <si>
    <t>PTC Industries Ltd</t>
  </si>
  <si>
    <t>PTCIL</t>
  </si>
  <si>
    <t>Relaxo Footwears Ltd</t>
  </si>
  <si>
    <t>RELAXO</t>
  </si>
  <si>
    <t>Cello World Ltd</t>
  </si>
  <si>
    <t>CELLO</t>
  </si>
  <si>
    <t>HFCL Ltd</t>
  </si>
  <si>
    <t>HFCL</t>
  </si>
  <si>
    <t>R R Kabel Ltd</t>
  </si>
  <si>
    <t>RRKABEL</t>
  </si>
  <si>
    <t>Sobha Ltd</t>
  </si>
  <si>
    <t>SOBHA</t>
  </si>
  <si>
    <t>Finolex Industries Ltd</t>
  </si>
  <si>
    <t>FINPIPE</t>
  </si>
  <si>
    <t>Aptus Value Housing Finance India Ltd</t>
  </si>
  <si>
    <t>APTUS</t>
  </si>
  <si>
    <t>Garden Reach Shipbuilders &amp; Engineers Ltd</t>
  </si>
  <si>
    <t>GRSE</t>
  </si>
  <si>
    <t>Chalet Hotels Ltd</t>
  </si>
  <si>
    <t>CHALET</t>
  </si>
  <si>
    <t>Aarti Industries Ltd</t>
  </si>
  <si>
    <t>AARTIIND</t>
  </si>
  <si>
    <t>Astrazeneca Pharma India Ltd</t>
  </si>
  <si>
    <t>ASTRAZEN</t>
  </si>
  <si>
    <t>V Guard Industries Ltd</t>
  </si>
  <si>
    <t>VGUARD</t>
  </si>
  <si>
    <t>Jyothy Labs Ltd</t>
  </si>
  <si>
    <t>JYOTHYLAB</t>
  </si>
  <si>
    <t>Aadhar Housing Finance Ltd</t>
  </si>
  <si>
    <t>AADHARHFC</t>
  </si>
  <si>
    <t>Newgen Software Technologies Ltd</t>
  </si>
  <si>
    <t>NEWGEN</t>
  </si>
  <si>
    <t>PCBL Ltd</t>
  </si>
  <si>
    <t>PCBL</t>
  </si>
  <si>
    <t>Tbo Tek Ltd</t>
  </si>
  <si>
    <t>TBOTEK</t>
  </si>
  <si>
    <t>Tour &amp; Travel Services</t>
  </si>
  <si>
    <t>Welspun Corp Ltd</t>
  </si>
  <si>
    <t>WELCORP</t>
  </si>
  <si>
    <t>Eris Lifesciences Ltd</t>
  </si>
  <si>
    <t>ERIS</t>
  </si>
  <si>
    <t>Waaree Renewable Technologies Ltd</t>
  </si>
  <si>
    <t>WAAREERTL</t>
  </si>
  <si>
    <t>Kfin Technologies Ltd</t>
  </si>
  <si>
    <t>KFINTECH</t>
  </si>
  <si>
    <t>NCC Ltd</t>
  </si>
  <si>
    <t>NCC</t>
  </si>
  <si>
    <t>Ramkrishna Forgings Ltd</t>
  </si>
  <si>
    <t>RKFORGE</t>
  </si>
  <si>
    <t>Akzo Nobel India Ltd</t>
  </si>
  <si>
    <t>AKZOINDIA</t>
  </si>
  <si>
    <t>Bombay Burmah Trading Corporation Ltd</t>
  </si>
  <si>
    <t>BBTC</t>
  </si>
  <si>
    <t>Neuland Laboratories Ltd</t>
  </si>
  <si>
    <t>NEULANDLAB</t>
  </si>
  <si>
    <t>LMW Ltd</t>
  </si>
  <si>
    <t>LMW</t>
  </si>
  <si>
    <t>Great Eastern Shipping Company Ltd</t>
  </si>
  <si>
    <t>GESHIP</t>
  </si>
  <si>
    <t>Jubilant Pharmova Ltd</t>
  </si>
  <si>
    <t>JUBLPHARMA</t>
  </si>
  <si>
    <t>Bata India Ltd</t>
  </si>
  <si>
    <t>BATAINDIA</t>
  </si>
  <si>
    <t>Indiamart Intermesh Ltd</t>
  </si>
  <si>
    <t>INDIAMART</t>
  </si>
  <si>
    <t>Sarda Energy &amp; Minerals Ltd</t>
  </si>
  <si>
    <t>SARDAEN</t>
  </si>
  <si>
    <t>Asahi India Glass Ltd</t>
  </si>
  <si>
    <t>ASAHIINDIA</t>
  </si>
  <si>
    <t>Mahanagar Gas Ltd</t>
  </si>
  <si>
    <t>MGL</t>
  </si>
  <si>
    <t>Trident Ltd</t>
  </si>
  <si>
    <t>TRIDENT</t>
  </si>
  <si>
    <t>Swan Energy Ltd</t>
  </si>
  <si>
    <t>SWANENERGY</t>
  </si>
  <si>
    <t>Reliance Power Ltd</t>
  </si>
  <si>
    <t>RPOWER</t>
  </si>
  <si>
    <t>Indian Energy Exchange Ltd</t>
  </si>
  <si>
    <t>IEX</t>
  </si>
  <si>
    <t>Power Trading &amp; Consultancy</t>
  </si>
  <si>
    <t>Kirloskar Oil Engines Ltd</t>
  </si>
  <si>
    <t>KIRLOSENG</t>
  </si>
  <si>
    <t>Amber Enterprises India Ltd</t>
  </si>
  <si>
    <t>AMBER</t>
  </si>
  <si>
    <t>Gravita India Ltd</t>
  </si>
  <si>
    <t>GRAVITA</t>
  </si>
  <si>
    <t>Metals - Lead</t>
  </si>
  <si>
    <t>Sonata Software Ltd</t>
  </si>
  <si>
    <t>SONATSOFTW</t>
  </si>
  <si>
    <t>Zen Technologies Ltd</t>
  </si>
  <si>
    <t>ZENTEC</t>
  </si>
  <si>
    <t>Doms Industries Ltd</t>
  </si>
  <si>
    <t>DOMS</t>
  </si>
  <si>
    <t>Office Supplies</t>
  </si>
  <si>
    <t>Clean Science and Technology Ltd</t>
  </si>
  <si>
    <t>CLEAN</t>
  </si>
  <si>
    <t>CreditAccess Grameen Ltd</t>
  </si>
  <si>
    <t>CREDITACC</t>
  </si>
  <si>
    <t>HBL Power Systems Ltd</t>
  </si>
  <si>
    <t>HBLPOWER</t>
  </si>
  <si>
    <t>Anand Rathi Wealth Ltd</t>
  </si>
  <si>
    <t>ANANDRATHI</t>
  </si>
  <si>
    <t>Navin Fluorine International Ltd</t>
  </si>
  <si>
    <t>NAVINFLUOR</t>
  </si>
  <si>
    <t>Indegene Ltd</t>
  </si>
  <si>
    <t>INDGN</t>
  </si>
  <si>
    <t>Birlasoft Ltd</t>
  </si>
  <si>
    <t>BSOFT</t>
  </si>
  <si>
    <t>Karur Vysya Bank Ltd</t>
  </si>
  <si>
    <t>KARURVYSYA</t>
  </si>
  <si>
    <t>Zensar Technologies Ltd</t>
  </si>
  <si>
    <t>ZENSARTECH</t>
  </si>
  <si>
    <t>PG Electroplast Ltd</t>
  </si>
  <si>
    <t>PGEL</t>
  </si>
  <si>
    <t>Capri Global Capital Ltd</t>
  </si>
  <si>
    <t>CGCL</t>
  </si>
  <si>
    <t>Wockhardt Ltd</t>
  </si>
  <si>
    <t>WOCKPHARMA</t>
  </si>
  <si>
    <t>Action Construction Equipment Ltd</t>
  </si>
  <si>
    <t>ACE</t>
  </si>
  <si>
    <t>Heavy Machinery</t>
  </si>
  <si>
    <t>KSB Ltd</t>
  </si>
  <si>
    <t>KSB</t>
  </si>
  <si>
    <t>Sanofi India Ltd</t>
  </si>
  <si>
    <t>SANOFI</t>
  </si>
  <si>
    <t>Tata Teleservices (Maharashtra) Ltd</t>
  </si>
  <si>
    <t>TTML</t>
  </si>
  <si>
    <t>IFCI Ltd</t>
  </si>
  <si>
    <t>IFCI</t>
  </si>
  <si>
    <t>DCM Shriram Ltd</t>
  </si>
  <si>
    <t>DCMSHRIRAM</t>
  </si>
  <si>
    <t>Elecon Engineering Company Ltd</t>
  </si>
  <si>
    <t>ELECON</t>
  </si>
  <si>
    <t>PVR INOX Ltd</t>
  </si>
  <si>
    <t>PVRINOX</t>
  </si>
  <si>
    <t>Theatres</t>
  </si>
  <si>
    <t>Manappuram Finance Ltd</t>
  </si>
  <si>
    <t>MANAPPURAM</t>
  </si>
  <si>
    <t>Welspun Living Ltd</t>
  </si>
  <si>
    <t>WELSPUNLIV</t>
  </si>
  <si>
    <t>BEML Ltd</t>
  </si>
  <si>
    <t>BEML</t>
  </si>
  <si>
    <t>UTI S&amp;P BSE Sensex ETF</t>
  </si>
  <si>
    <t>UTISENSETF</t>
  </si>
  <si>
    <t>G R Infraprojects Ltd</t>
  </si>
  <si>
    <t>GRINFRA</t>
  </si>
  <si>
    <t>Fine Organic Industries Ltd</t>
  </si>
  <si>
    <t>FINEORG</t>
  </si>
  <si>
    <t>UTI Asset Management Company Ltd</t>
  </si>
  <si>
    <t>UTIAMC</t>
  </si>
  <si>
    <t>Bls International Services Ltd</t>
  </si>
  <si>
    <t>BLS</t>
  </si>
  <si>
    <t>Inox Wind Energy Ltd</t>
  </si>
  <si>
    <t>IWEL</t>
  </si>
  <si>
    <t>Titagarh Rail Systems Ltd</t>
  </si>
  <si>
    <t>TITAGARH</t>
  </si>
  <si>
    <t>Craftsman Automation Ltd</t>
  </si>
  <si>
    <t>CRAFTSMAN</t>
  </si>
  <si>
    <t>NMDC Steel Ltd</t>
  </si>
  <si>
    <t>NSLNISP</t>
  </si>
  <si>
    <t>Godrej Agrovet Ltd</t>
  </si>
  <si>
    <t>GODREJAGRO</t>
  </si>
  <si>
    <t>Agro Products</t>
  </si>
  <si>
    <t>JM Financial Ltd</t>
  </si>
  <si>
    <t>JMFINANCIL</t>
  </si>
  <si>
    <t>Nava Limited</t>
  </si>
  <si>
    <t>NAVA</t>
  </si>
  <si>
    <t>RITES Ltd</t>
  </si>
  <si>
    <t>RITES</t>
  </si>
  <si>
    <t>Granules India Ltd</t>
  </si>
  <si>
    <t>GRANULES</t>
  </si>
  <si>
    <t>Netweb Technologies India Ltd</t>
  </si>
  <si>
    <t>NETWEB</t>
  </si>
  <si>
    <t>Supreme Petrochem Ltd</t>
  </si>
  <si>
    <t>SPLPETRO</t>
  </si>
  <si>
    <t>Jaiprakash Power Ventures Ltd</t>
  </si>
  <si>
    <t>JPPOWER</t>
  </si>
  <si>
    <t>Caplin Point Laboratories Ltd</t>
  </si>
  <si>
    <t>CAPLIPOINT</t>
  </si>
  <si>
    <t>E I D-Parry (India) Ltd</t>
  </si>
  <si>
    <t>EIDPARRY</t>
  </si>
  <si>
    <t>Sugar</t>
  </si>
  <si>
    <t>Strides Pharma Science Ltd</t>
  </si>
  <si>
    <t>STAR</t>
  </si>
  <si>
    <t>Glenmark Life Sciences Ltd</t>
  </si>
  <si>
    <t>GLS</t>
  </si>
  <si>
    <t>Olectra Greentech Ltd</t>
  </si>
  <si>
    <t>OLECTRA</t>
  </si>
  <si>
    <t>eClerx Services Limited</t>
  </si>
  <si>
    <t>ECLERX</t>
  </si>
  <si>
    <t>Redington Ltd</t>
  </si>
  <si>
    <t>REDINGTON</t>
  </si>
  <si>
    <t>Technology Hardware</t>
  </si>
  <si>
    <t>Rainbow Children's Medicare Ltd</t>
  </si>
  <si>
    <t>RAINBOW</t>
  </si>
  <si>
    <t>Praj Industries Ltd</t>
  </si>
  <si>
    <t>PRAJIND</t>
  </si>
  <si>
    <t>Ingersoll-Rand (India) Ltd</t>
  </si>
  <si>
    <t>INGERRAND</t>
  </si>
  <si>
    <t>LT Foods Ltd</t>
  </si>
  <si>
    <t>LTFOODS</t>
  </si>
  <si>
    <t>Honasa Consumer Ltd</t>
  </si>
  <si>
    <t>HONASA</t>
  </si>
  <si>
    <t>Aavas Financiers Ltd</t>
  </si>
  <si>
    <t>AAVAS</t>
  </si>
  <si>
    <t>Kirloskar Brothers Ltd</t>
  </si>
  <si>
    <t>KIRLOSBROS</t>
  </si>
  <si>
    <t>Voltamp Transformers Ltd</t>
  </si>
  <si>
    <t>VOLTAMP</t>
  </si>
  <si>
    <t>Data Patterns (India) Ltd</t>
  </si>
  <si>
    <t>DATAPATTNS</t>
  </si>
  <si>
    <t>Marksans Pharma Ltd</t>
  </si>
  <si>
    <t>MARKSANS</t>
  </si>
  <si>
    <t>Westlife Foodworld Ltd</t>
  </si>
  <si>
    <t>WESTLIFE</t>
  </si>
  <si>
    <t>Chennai Petroleum Corporation Ltd</t>
  </si>
  <si>
    <t>CHENNPETRO</t>
  </si>
  <si>
    <t>Minda Corporation Ltd</t>
  </si>
  <si>
    <t>MINDACORP</t>
  </si>
  <si>
    <t>Vardhman Textiles Ltd</t>
  </si>
  <si>
    <t>VTL</t>
  </si>
  <si>
    <t>Akums Drugs and Pharmaceuticals Ltd</t>
  </si>
  <si>
    <t>AKUMS</t>
  </si>
  <si>
    <t>Balrampur Chini Mills Ltd</t>
  </si>
  <si>
    <t>BALRAMCHIN</t>
  </si>
  <si>
    <t>Railtel Corporation of India Ltd</t>
  </si>
  <si>
    <t>RAILTEL</t>
  </si>
  <si>
    <t>Communication &amp; Networking</t>
  </si>
  <si>
    <t>Usha Martin Ltd</t>
  </si>
  <si>
    <t>USHAMART</t>
  </si>
  <si>
    <t>Deepak Fertilisers and Petrochemicals Corp Ltd</t>
  </si>
  <si>
    <t>DEEPAKFERT</t>
  </si>
  <si>
    <t>Sterling and Wilson Renewable Energy Ltd</t>
  </si>
  <si>
    <t>SWSOLAR</t>
  </si>
  <si>
    <t>Cube Highways Trust</t>
  </si>
  <si>
    <t>CUBEINVIT</t>
  </si>
  <si>
    <t>Roads</t>
  </si>
  <si>
    <t>Raymond Lifestyle Ltd</t>
  </si>
  <si>
    <t>RAYMONDLSL</t>
  </si>
  <si>
    <t>Godawari Power and Ispat Ltd</t>
  </si>
  <si>
    <t>GPIL</t>
  </si>
  <si>
    <t>Symphony Ltd</t>
  </si>
  <si>
    <t>SYMPHONY</t>
  </si>
  <si>
    <t>Zee Entertainment Enterprises Ltd</t>
  </si>
  <si>
    <t>ZEEL</t>
  </si>
  <si>
    <t>Maharashtra Scooters Ltd</t>
  </si>
  <si>
    <t>MAHSCOOTER</t>
  </si>
  <si>
    <t>Nuvoco Vistas Corporation Ltd</t>
  </si>
  <si>
    <t>NUVOCO</t>
  </si>
  <si>
    <t>RBL Bank Ltd</t>
  </si>
  <si>
    <t>RBLBANK</t>
  </si>
  <si>
    <t>MMTC Ltd</t>
  </si>
  <si>
    <t>MMTC</t>
  </si>
  <si>
    <t>Safari Industries (India) Ltd</t>
  </si>
  <si>
    <t>SAFARI</t>
  </si>
  <si>
    <t>Aether Industries Ltd</t>
  </si>
  <si>
    <t>AETHER</t>
  </si>
  <si>
    <t>Electrosteel Castings Ltd</t>
  </si>
  <si>
    <t>ELECTCAST</t>
  </si>
  <si>
    <t>Tega Industries Ltd</t>
  </si>
  <si>
    <t>TEGA</t>
  </si>
  <si>
    <t>RedTape</t>
  </si>
  <si>
    <t>REDTAPE</t>
  </si>
  <si>
    <t>IIFL Securities Ltd</t>
  </si>
  <si>
    <t>IIFLSEC</t>
  </si>
  <si>
    <t>RHI Magnesita India Ltd</t>
  </si>
  <si>
    <t>RHIM</t>
  </si>
  <si>
    <t>LS Industries Ltd</t>
  </si>
  <si>
    <t>LSIND</t>
  </si>
  <si>
    <t>Zydus Wellness Ltd</t>
  </si>
  <si>
    <t>ZYDUSWELL</t>
  </si>
  <si>
    <t>Transformers and Rectifiers (India) Ltd</t>
  </si>
  <si>
    <t>TARIL</t>
  </si>
  <si>
    <t>Alok Industries Ltd</t>
  </si>
  <si>
    <t>ALOKINDS</t>
  </si>
  <si>
    <t>Intellect Design Arena Ltd</t>
  </si>
  <si>
    <t>INTELLECT</t>
  </si>
  <si>
    <t>CEAT Ltd</t>
  </si>
  <si>
    <t>CEATLTD</t>
  </si>
  <si>
    <t>TTK Prestige Ltd</t>
  </si>
  <si>
    <t>TTKPRESTIG</t>
  </si>
  <si>
    <t>Happiest Minds Technologies Ltd</t>
  </si>
  <si>
    <t>HAPPSTMNDS</t>
  </si>
  <si>
    <t>Genus Power Infrastructures Ltd</t>
  </si>
  <si>
    <t>GENUSPOWER</t>
  </si>
  <si>
    <t>Alkyl Amines Chemicals Ltd</t>
  </si>
  <si>
    <t>ALKYLAMINE</t>
  </si>
  <si>
    <t>Metropolis Healthcare Ltd</t>
  </si>
  <si>
    <t>METROPOLIS</t>
  </si>
  <si>
    <t>CE Info Systems Ltd</t>
  </si>
  <si>
    <t>MAPMYINDIA</t>
  </si>
  <si>
    <t>Can Fin Homes Ltd</t>
  </si>
  <si>
    <t>CANFINHOME</t>
  </si>
  <si>
    <t>Edelweiss Financial Services Ltd</t>
  </si>
  <si>
    <t>EDELWEISS</t>
  </si>
  <si>
    <t>PNC Infratech Ltd</t>
  </si>
  <si>
    <t>PNCINFRA</t>
  </si>
  <si>
    <t>Jubilant Ingrevia Ltd</t>
  </si>
  <si>
    <t>JUBLINGREA</t>
  </si>
  <si>
    <t>Tanla Platforms Ltd</t>
  </si>
  <si>
    <t>TANLA</t>
  </si>
  <si>
    <t>Powergrid Infrastructure Investment Trust</t>
  </si>
  <si>
    <t>PGINVIT</t>
  </si>
  <si>
    <t>ELANTAS Beck India Ltd</t>
  </si>
  <si>
    <t>ELANTAS</t>
  </si>
  <si>
    <t>Reliance Infrastructure Ltd</t>
  </si>
  <si>
    <t>RELINFRA</t>
  </si>
  <si>
    <t>Graphite India Ltd</t>
  </si>
  <si>
    <t>GRAPHITE</t>
  </si>
  <si>
    <t>Sapphire Foods India Ltd</t>
  </si>
  <si>
    <t>SAPPHIRE</t>
  </si>
  <si>
    <t>City Union Bank Ltd</t>
  </si>
  <si>
    <t>CUB</t>
  </si>
  <si>
    <t>Kirloskar Ferrous Industries Ltd</t>
  </si>
  <si>
    <t>KIRLFER</t>
  </si>
  <si>
    <t>Mrs. Bectors Food Specialities Ltd</t>
  </si>
  <si>
    <t>BECTORFOOD</t>
  </si>
  <si>
    <t>India Cements Ltd</t>
  </si>
  <si>
    <t>INDIACEM</t>
  </si>
  <si>
    <t>Sanofi Consumer Healthcare India Ltd</t>
  </si>
  <si>
    <t>SANOFICONR</t>
  </si>
  <si>
    <t>Raymond Ltd</t>
  </si>
  <si>
    <t>RAYMOND</t>
  </si>
  <si>
    <t>shipping corporation of India Ltd</t>
  </si>
  <si>
    <t>SCI</t>
  </si>
  <si>
    <t>JK Tyre &amp; Industries Ltd</t>
  </si>
  <si>
    <t>JKTYRE</t>
  </si>
  <si>
    <t>Sammaan Capital Ltd</t>
  </si>
  <si>
    <t>SAMMAANCAP</t>
  </si>
  <si>
    <t>Vesuvius India Ltd</t>
  </si>
  <si>
    <t>VESUVIUS</t>
  </si>
  <si>
    <t>Engineers India Ltd</t>
  </si>
  <si>
    <t>ENGINERSIN</t>
  </si>
  <si>
    <t>Senco Gold Ltd</t>
  </si>
  <si>
    <t>SENCO</t>
  </si>
  <si>
    <t>Jammu and Kashmir Bank Ltd</t>
  </si>
  <si>
    <t>J&amp;KBANK</t>
  </si>
  <si>
    <t>Home First Finance Company India Ltd</t>
  </si>
  <si>
    <t>HOMEFIRST</t>
  </si>
  <si>
    <t>Gujarat Mineral Development Corporation Ltd</t>
  </si>
  <si>
    <t>GMDCLTD</t>
  </si>
  <si>
    <t>Prudent Corporate Advisory Services Ltd</t>
  </si>
  <si>
    <t>PRUDENT</t>
  </si>
  <si>
    <t>Bharat 22 ETF</t>
  </si>
  <si>
    <t>ICICIB22</t>
  </si>
  <si>
    <t>Just Dial Ltd</t>
  </si>
  <si>
    <t>JUSTDIAL</t>
  </si>
  <si>
    <t>INOX India Ltd</t>
  </si>
  <si>
    <t>INOXINDIA</t>
  </si>
  <si>
    <t>Sea-Borne Tankers</t>
  </si>
  <si>
    <t>Quess Corp Ltd</t>
  </si>
  <si>
    <t>QUESS</t>
  </si>
  <si>
    <t>Employment Services</t>
  </si>
  <si>
    <t>Happy Forgings Ltd</t>
  </si>
  <si>
    <t>HAPPYFORGE</t>
  </si>
  <si>
    <t>Auto, Truck &amp; Motorcycle Parts</t>
  </si>
  <si>
    <t>Nippon India ETF Nifty Bank BeES</t>
  </si>
  <si>
    <t>BANKBEES</t>
  </si>
  <si>
    <t>Saregama India Ltd</t>
  </si>
  <si>
    <t>SAREGAMA</t>
  </si>
  <si>
    <t>Movies &amp; TV Serials</t>
  </si>
  <si>
    <t>Tips Music Ltd</t>
  </si>
  <si>
    <t>TIPSMUSIC</t>
  </si>
  <si>
    <t>KPI Green Energy Ltd</t>
  </si>
  <si>
    <t>KPIGREEN</t>
  </si>
  <si>
    <t>Valor Estate Ltd</t>
  </si>
  <si>
    <t>DBREALTY</t>
  </si>
  <si>
    <t>Bajaj Electricals Ltd</t>
  </si>
  <si>
    <t>BAJAJELEC</t>
  </si>
  <si>
    <t>Va Tech Wabag Ltd</t>
  </si>
  <si>
    <t>WABAG</t>
  </si>
  <si>
    <t>Water Management</t>
  </si>
  <si>
    <t>Galaxy Surfactants Ltd</t>
  </si>
  <si>
    <t>GALAXYSURF</t>
  </si>
  <si>
    <t>Bengal &amp; Assam Company Ltd</t>
  </si>
  <si>
    <t>BENGALASM</t>
  </si>
  <si>
    <t>Gujarat Pipavav Port Ltd</t>
  </si>
  <si>
    <t>GPPL</t>
  </si>
  <si>
    <t>P N Gadgil Jewellers Ltd</t>
  </si>
  <si>
    <t>PNGJL</t>
  </si>
  <si>
    <t>Cera Sanitaryware Ltd</t>
  </si>
  <si>
    <t>CERA</t>
  </si>
  <si>
    <t>Rattanindia Enterprises Ltd</t>
  </si>
  <si>
    <t>RTNINDIA</t>
  </si>
  <si>
    <t>JSW Holdings Ltd</t>
  </si>
  <si>
    <t>JSWHL</t>
  </si>
  <si>
    <t>Vijaya Diagnostic Centre Ltd</t>
  </si>
  <si>
    <t>VIJAYA</t>
  </si>
  <si>
    <t>GMR Power and Urban Infra Ltd</t>
  </si>
  <si>
    <t>GMRP&amp;UI</t>
  </si>
  <si>
    <t>Shree Renuka Sugars Ltd</t>
  </si>
  <si>
    <t>RENUKA</t>
  </si>
  <si>
    <t>Lemon Tree Hotels Ltd</t>
  </si>
  <si>
    <t>LEMONTREE</t>
  </si>
  <si>
    <t>ITD Cementation India Ltd</t>
  </si>
  <si>
    <t>ITDCEM</t>
  </si>
  <si>
    <t>Isgec Heavy Engineering Ltd</t>
  </si>
  <si>
    <t>ISGEC</t>
  </si>
  <si>
    <t>ESAB India Ltd</t>
  </si>
  <si>
    <t>ESABINDIA</t>
  </si>
  <si>
    <t>Route Mobile Ltd</t>
  </si>
  <si>
    <t>ROUTE</t>
  </si>
  <si>
    <t>Power Mech Projects Ltd</t>
  </si>
  <si>
    <t>POWERMECH</t>
  </si>
  <si>
    <t>Sheela Foam Ltd</t>
  </si>
  <si>
    <t>SFL</t>
  </si>
  <si>
    <t>Home Furnishing</t>
  </si>
  <si>
    <t>Rashtriya Chemicals and Fertilizers Ltd</t>
  </si>
  <si>
    <t>RCF</t>
  </si>
  <si>
    <t>Brookfield India Real Estate Trust</t>
  </si>
  <si>
    <t>BIRET</t>
  </si>
  <si>
    <t>Max Estates Ltd</t>
  </si>
  <si>
    <t>MAXESTATES</t>
  </si>
  <si>
    <t>SBFC Finance Ltd</t>
  </si>
  <si>
    <t>SBFC</t>
  </si>
  <si>
    <t>CMS Info Systems Ltd</t>
  </si>
  <si>
    <t>CMSINFO</t>
  </si>
  <si>
    <t>Prism Johnson Ltd</t>
  </si>
  <si>
    <t>PRSMJOHNSN</t>
  </si>
  <si>
    <t>Allied Blenders and Distillers Ltd</t>
  </si>
  <si>
    <t>ABDL</t>
  </si>
  <si>
    <t>JK Lakshmi Cement Ltd</t>
  </si>
  <si>
    <t>JKLAKSHMI</t>
  </si>
  <si>
    <t>HG Infra Engineering Ltd</t>
  </si>
  <si>
    <t>HGINFRA</t>
  </si>
  <si>
    <t>Shakti Pumps (India) Ltd</t>
  </si>
  <si>
    <t>SHAKTIPUMP</t>
  </si>
  <si>
    <t>India Grid Trust</t>
  </si>
  <si>
    <t>INDIGRID</t>
  </si>
  <si>
    <t>HMT Ltd</t>
  </si>
  <si>
    <t>HMT</t>
  </si>
  <si>
    <t>Choice International Ltd</t>
  </si>
  <si>
    <t>CHOICEIN</t>
  </si>
  <si>
    <t>Campus Activewear Ltd</t>
  </si>
  <si>
    <t>CAMPUS</t>
  </si>
  <si>
    <t>HEG Ltd</t>
  </si>
  <si>
    <t>HEG</t>
  </si>
  <si>
    <t>Birla Corporation Ltd</t>
  </si>
  <si>
    <t>BIRLACORPN</t>
  </si>
  <si>
    <t>Triveni Engineering and Industries Ltd</t>
  </si>
  <si>
    <t>TRIVENI</t>
  </si>
  <si>
    <t>Gujarat Narmada Valley Fertilizers &amp; Chemicals Ltd</t>
  </si>
  <si>
    <t>GNFC</t>
  </si>
  <si>
    <t>Time Technoplast Ltd</t>
  </si>
  <si>
    <t>TIMETECHNO</t>
  </si>
  <si>
    <t>Latent View Analytics Ltd</t>
  </si>
  <si>
    <t>LATENTVIEW</t>
  </si>
  <si>
    <t>Eureka Forbes Ltd</t>
  </si>
  <si>
    <t>EUREKAFORB</t>
  </si>
  <si>
    <t>Household Appliances</t>
  </si>
  <si>
    <t>Shriram Pistons &amp; Rings Ltd</t>
  </si>
  <si>
    <t>SHRIPISTON</t>
  </si>
  <si>
    <t>Aurionpro Solutions Ltd</t>
  </si>
  <si>
    <t>AURIONPRO</t>
  </si>
  <si>
    <t>Arvind Ltd</t>
  </si>
  <si>
    <t>ARVIND</t>
  </si>
  <si>
    <t>Bharat Global Developers Ltd</t>
  </si>
  <si>
    <t>BGDL</t>
  </si>
  <si>
    <t>Kirloskar Pneumatic Company Ltd</t>
  </si>
  <si>
    <t>KIRLPNU</t>
  </si>
  <si>
    <t>Force Motors Ltd</t>
  </si>
  <si>
    <t>FORCEMOT</t>
  </si>
  <si>
    <t>Puravankara Ltd</t>
  </si>
  <si>
    <t>PURVA</t>
  </si>
  <si>
    <t>Garware Hi-Tech Films Ltd</t>
  </si>
  <si>
    <t>GRWRHITECH</t>
  </si>
  <si>
    <t>Lloyds Engineering Works Ltd</t>
  </si>
  <si>
    <t>LLOYDSENGG</t>
  </si>
  <si>
    <t>Religare Enterprises Ltd</t>
  </si>
  <si>
    <t>RELIGARE</t>
  </si>
  <si>
    <t>Azad Engineering Ltd</t>
  </si>
  <si>
    <t>AZAD</t>
  </si>
  <si>
    <t>Thomas Cook (India) Ltd</t>
  </si>
  <si>
    <t>THOMASCOOK</t>
  </si>
  <si>
    <t>Epigral Ltd</t>
  </si>
  <si>
    <t>EPIGRAL</t>
  </si>
  <si>
    <t>Jupiter Life Line Hospitals Ltd</t>
  </si>
  <si>
    <t>JLHL</t>
  </si>
  <si>
    <t>Keystone Realtors Ltd</t>
  </si>
  <si>
    <t>RUSTOMJEE</t>
  </si>
  <si>
    <t>KNR Constructions Ltd</t>
  </si>
  <si>
    <t>KNRCON</t>
  </si>
  <si>
    <t>National Standard (India) Ltd</t>
  </si>
  <si>
    <t>NATIONSTD</t>
  </si>
  <si>
    <t>Blue Jet Healthcare Ltd</t>
  </si>
  <si>
    <t>BLUEJET</t>
  </si>
  <si>
    <t>CCL Products (India) Ltd</t>
  </si>
  <si>
    <t>CCL</t>
  </si>
  <si>
    <t>Varroc Engineering Ltd</t>
  </si>
  <si>
    <t>VARROC</t>
  </si>
  <si>
    <t>Juniper Hotels Ltd</t>
  </si>
  <si>
    <t>JUNIPER</t>
  </si>
  <si>
    <t>F D C Ltd</t>
  </si>
  <si>
    <t>FDC</t>
  </si>
  <si>
    <t>Procter &amp; Gamble Health Ltd</t>
  </si>
  <si>
    <t>PGHL</t>
  </si>
  <si>
    <t>V-mart Retail Ltd</t>
  </si>
  <si>
    <t>VMART</t>
  </si>
  <si>
    <t>Gallantt Ispat Ltd</t>
  </si>
  <si>
    <t>GALLANTT</t>
  </si>
  <si>
    <t>Kotak Nifty Bank ETF</t>
  </si>
  <si>
    <t>BANKNIFTY1</t>
  </si>
  <si>
    <t>JK Paper Ltd</t>
  </si>
  <si>
    <t>JKPAPER</t>
  </si>
  <si>
    <t>Paper Products</t>
  </si>
  <si>
    <t>Rajesh Exports Ltd</t>
  </si>
  <si>
    <t>RAJESHEXPO</t>
  </si>
  <si>
    <t>Balu Forge Industries Ltd</t>
  </si>
  <si>
    <t>BALUFORGE</t>
  </si>
  <si>
    <t>Rategain Travel Technologies Ltd</t>
  </si>
  <si>
    <t>RATEGAIN</t>
  </si>
  <si>
    <t>Gujarat State Fertilizers &amp; Chemicals Ltd</t>
  </si>
  <si>
    <t>GSFC</t>
  </si>
  <si>
    <t>Karnataka Bank Ltd</t>
  </si>
  <si>
    <t>KTKBANK</t>
  </si>
  <si>
    <t>Mastek Ltd</t>
  </si>
  <si>
    <t>MASTEK</t>
  </si>
  <si>
    <t>RattanIndia Power Ltd</t>
  </si>
  <si>
    <t>RTNPOWER</t>
  </si>
  <si>
    <t>Avanti Feeds Ltd</t>
  </si>
  <si>
    <t>AVANTIFEED</t>
  </si>
  <si>
    <t>Sansera Engineering Ltd</t>
  </si>
  <si>
    <t>SANSERA</t>
  </si>
  <si>
    <t>Equitas Small Finance Bank Ltd</t>
  </si>
  <si>
    <t>EQUITASBNK</t>
  </si>
  <si>
    <t>TVS Supply Chain Solutions Ltd</t>
  </si>
  <si>
    <t>TVSSCS</t>
  </si>
  <si>
    <t>Star Cement Ltd</t>
  </si>
  <si>
    <t>STARCEMENT</t>
  </si>
  <si>
    <t>EPL Ltd</t>
  </si>
  <si>
    <t>EPL</t>
  </si>
  <si>
    <t>Packaging</t>
  </si>
  <si>
    <t>Spicejet Ltd</t>
  </si>
  <si>
    <t>SPICEJET</t>
  </si>
  <si>
    <t>Shoppers Stop Ltd</t>
  </si>
  <si>
    <t>SHOPERSTOP</t>
  </si>
  <si>
    <t>Shilpa Medicare Ltd</t>
  </si>
  <si>
    <t>SHILPAMED</t>
  </si>
  <si>
    <t>SBI Nifty 50 ETF</t>
  </si>
  <si>
    <t>SETFNIF50</t>
  </si>
  <si>
    <t>BHARAT Bond ETF-April 2023-Growth</t>
  </si>
  <si>
    <t>EBBETF0423</t>
  </si>
  <si>
    <t>Debt</t>
  </si>
  <si>
    <t>Arvind Fashions Ltd</t>
  </si>
  <si>
    <t>ARVINDFASN</t>
  </si>
  <si>
    <t>Diamond Power Infrastructure Ltd</t>
  </si>
  <si>
    <t>DIACABS</t>
  </si>
  <si>
    <t>Kama Holdings Ltd</t>
  </si>
  <si>
    <t>KAMAHOLD</t>
  </si>
  <si>
    <t>Network18 Media &amp; Investments Ltd</t>
  </si>
  <si>
    <t>NETWORK18</t>
  </si>
  <si>
    <t>Electronics Mart India Ltd</t>
  </si>
  <si>
    <t>EMIL</t>
  </si>
  <si>
    <t>Ganesh Housing Corp Ltd</t>
  </si>
  <si>
    <t>GANESHHOUC</t>
  </si>
  <si>
    <t>Archean Chemical Industries Ltd</t>
  </si>
  <si>
    <t>ACI</t>
  </si>
  <si>
    <t>Texmaco Rail &amp; Engineering Ltd</t>
  </si>
  <si>
    <t>TEXRAIL</t>
  </si>
  <si>
    <t>Maharashtra Seamless Ltd</t>
  </si>
  <si>
    <t>MAHSEAMLES</t>
  </si>
  <si>
    <t>Equinox India Developments Ltd</t>
  </si>
  <si>
    <t>EMBDL</t>
  </si>
  <si>
    <t>Sunteck Realty Ltd</t>
  </si>
  <si>
    <t>SUNTECK</t>
  </si>
  <si>
    <t>Astra Microwave Products Ltd</t>
  </si>
  <si>
    <t>ASTRAMICRO</t>
  </si>
  <si>
    <t>Anupam Rasayan India Ltd</t>
  </si>
  <si>
    <t>ANURAS</t>
  </si>
  <si>
    <t>Black Box Ltd</t>
  </si>
  <si>
    <t>BBOX</t>
  </si>
  <si>
    <t>MedPlus Health Services Ltd</t>
  </si>
  <si>
    <t>MEDPLUS</t>
  </si>
  <si>
    <t>Garware Technical Fibres Ltd</t>
  </si>
  <si>
    <t>GARFIBRES</t>
  </si>
  <si>
    <t>Dodla Dairy Ltd</t>
  </si>
  <si>
    <t>DODLA</t>
  </si>
  <si>
    <t>Mahindra Lifespace Developers Ltd</t>
  </si>
  <si>
    <t>MAHLIFE</t>
  </si>
  <si>
    <t>Mahindra Holidays and Resorts India Ltd</t>
  </si>
  <si>
    <t>MHRIL</t>
  </si>
  <si>
    <t>ASK Automotive Ltd</t>
  </si>
  <si>
    <t>ASKAUTOLTD</t>
  </si>
  <si>
    <t>Protean eGov Technologies Ltd</t>
  </si>
  <si>
    <t>PROTEAN</t>
  </si>
  <si>
    <t>IT Consulting &amp; Other Services</t>
  </si>
  <si>
    <t>Transport Corporation of India Ltd</t>
  </si>
  <si>
    <t>TCI</t>
  </si>
  <si>
    <t>Ion Exchange (India) Ltd</t>
  </si>
  <si>
    <t>IONEXCHANG</t>
  </si>
  <si>
    <t>Environmental Services</t>
  </si>
  <si>
    <t>Infibeam Avenues Ltd</t>
  </si>
  <si>
    <t>INFIBEAM</t>
  </si>
  <si>
    <t>eMudhra Ltd</t>
  </si>
  <si>
    <t>EMUDHRA</t>
  </si>
  <si>
    <t>India Shelter Finance Corporation Ltd</t>
  </si>
  <si>
    <t>INDIASHLTR</t>
  </si>
  <si>
    <t>Sandur Manganese and Iron Ores Ltd</t>
  </si>
  <si>
    <t>SANDUMA</t>
  </si>
  <si>
    <t>Mining - Manganese</t>
  </si>
  <si>
    <t>Insolation Energy Ltd</t>
  </si>
  <si>
    <t>INA</t>
  </si>
  <si>
    <t>Semiconductors</t>
  </si>
  <si>
    <t>Chemplast Sanmar Ltd</t>
  </si>
  <si>
    <t>CHEMPLASTS</t>
  </si>
  <si>
    <t>Surya Roshni Ltd</t>
  </si>
  <si>
    <t>SURYAROSNI</t>
  </si>
  <si>
    <t>Moil Ltd</t>
  </si>
  <si>
    <t>MOIL</t>
  </si>
  <si>
    <t>Ujjivan Small Finance Bank Ltd</t>
  </si>
  <si>
    <t>UJJIVANSFB</t>
  </si>
  <si>
    <t>Sudarshan Chemical Industries Ltd</t>
  </si>
  <si>
    <t>SUDARSCHEM</t>
  </si>
  <si>
    <t>Laxmi Organic Industries Ltd</t>
  </si>
  <si>
    <t>LXCHEM</t>
  </si>
  <si>
    <t>Tarc Ltd</t>
  </si>
  <si>
    <t>TARC</t>
  </si>
  <si>
    <t>Ethos Ltd</t>
  </si>
  <si>
    <t>ETHOSLTD</t>
  </si>
  <si>
    <t>V I P Industries Ltd</t>
  </si>
  <si>
    <t>VIPIND</t>
  </si>
  <si>
    <t>IFB Industries Ltd</t>
  </si>
  <si>
    <t>IFBIND</t>
  </si>
  <si>
    <t>Welspun Enterprises Ltd</t>
  </si>
  <si>
    <t>WELENT</t>
  </si>
  <si>
    <t>PC Jeweller Ltd</t>
  </si>
  <si>
    <t>PCJEWELLER</t>
  </si>
  <si>
    <t>Dilip Buildcon Ltd</t>
  </si>
  <si>
    <t>DBL</t>
  </si>
  <si>
    <t>Sundaram Finance Holdings Ltd</t>
  </si>
  <si>
    <t>SUNDARMHLD</t>
  </si>
  <si>
    <t>Paradeep Phosphates Ltd</t>
  </si>
  <si>
    <t>PARADEEP</t>
  </si>
  <si>
    <t>Responsive Industries Ltd</t>
  </si>
  <si>
    <t>RESPONIND</t>
  </si>
  <si>
    <t>Building Products - Granite</t>
  </si>
  <si>
    <t>Syrma SGS Technology Ltd</t>
  </si>
  <si>
    <t>SYRMA</t>
  </si>
  <si>
    <t>PDS Limited</t>
  </si>
  <si>
    <t>PDSL</t>
  </si>
  <si>
    <t>Hindustan Construction Company Ltd</t>
  </si>
  <si>
    <t>HCC</t>
  </si>
  <si>
    <t>Hindustan Foods Ltd</t>
  </si>
  <si>
    <t>HNDFDS</t>
  </si>
  <si>
    <t>TV18 Broadcast Ltd</t>
  </si>
  <si>
    <t>TV18BRDCST</t>
  </si>
  <si>
    <t>Ashoka Buildcon Ltd</t>
  </si>
  <si>
    <t>ASHOKA</t>
  </si>
  <si>
    <t>Ahluwalia Contracts (India) Ltd</t>
  </si>
  <si>
    <t>AHLUCONT</t>
  </si>
  <si>
    <t>Ujaas Energy Ltd</t>
  </si>
  <si>
    <t>UEL</t>
  </si>
  <si>
    <t>Balaji Amines Ltd</t>
  </si>
  <si>
    <t>BALAMINES</t>
  </si>
  <si>
    <t>Tamilnad Mercantile Bank Ltd</t>
  </si>
  <si>
    <t>TMB</t>
  </si>
  <si>
    <t>Nazara Technologies Ltd</t>
  </si>
  <si>
    <t>NAZARA</t>
  </si>
  <si>
    <t>Theme Parks &amp; Gaming</t>
  </si>
  <si>
    <t>Indo Count Industries Ltd</t>
  </si>
  <si>
    <t>ICIL</t>
  </si>
  <si>
    <t>Technocraft Industries (India) Ltd</t>
  </si>
  <si>
    <t>TIIL</t>
  </si>
  <si>
    <t>Mishra Dhatu Nigam Ltd</t>
  </si>
  <si>
    <t>MIDHANI</t>
  </si>
  <si>
    <t>Indigo Paints Ltd</t>
  </si>
  <si>
    <t>INDIGOPNTS</t>
  </si>
  <si>
    <t>Kennametal India Ltd</t>
  </si>
  <si>
    <t>KENNAMET</t>
  </si>
  <si>
    <t>Thangamayil Jewellery Ltd</t>
  </si>
  <si>
    <t>THANGAMAYL</t>
  </si>
  <si>
    <t>Sun Pharma Advanced Research Co Ltd</t>
  </si>
  <si>
    <t>SPARC</t>
  </si>
  <si>
    <t>Man Infraconstruction Ltd</t>
  </si>
  <si>
    <t>MANINFRA</t>
  </si>
  <si>
    <t>Orchid Pharma Ltd</t>
  </si>
  <si>
    <t>ORCHPHARMA</t>
  </si>
  <si>
    <t>Johnson Controls-Hitachi Air Conditioning India Ltd</t>
  </si>
  <si>
    <t>JCHAC</t>
  </si>
  <si>
    <t>Suprajit Engineering Ltd</t>
  </si>
  <si>
    <t>SUPRAJIT</t>
  </si>
  <si>
    <t>Inox Green Energy Services Ltd</t>
  </si>
  <si>
    <t>INOXGREEN</t>
  </si>
  <si>
    <t>Niit Learning Systems Ltd</t>
  </si>
  <si>
    <t>NIITMTS</t>
  </si>
  <si>
    <t>Education Services</t>
  </si>
  <si>
    <t>Ami Organics Ltd</t>
  </si>
  <si>
    <t>AMIORG</t>
  </si>
  <si>
    <t>Go Fashion (India) Ltd</t>
  </si>
  <si>
    <t>GOCOLORS</t>
  </si>
  <si>
    <t>National Highways Infra Trust</t>
  </si>
  <si>
    <t>NHIT</t>
  </si>
  <si>
    <t>Bansal Wire Industries Ltd</t>
  </si>
  <si>
    <t>BANSALWIRE</t>
  </si>
  <si>
    <t>Dhanuka Agritech Ltd</t>
  </si>
  <si>
    <t>DHANUKA</t>
  </si>
  <si>
    <t>Piccadily Agro Industries Ltd</t>
  </si>
  <si>
    <t>PICCADIL</t>
  </si>
  <si>
    <t>Nesco Ltd</t>
  </si>
  <si>
    <t>NESCO</t>
  </si>
  <si>
    <t>Kesoram Industries Ltd</t>
  </si>
  <si>
    <t>KESORAMIND</t>
  </si>
  <si>
    <t>Ceigall India Ltd</t>
  </si>
  <si>
    <t>CEIGALL</t>
  </si>
  <si>
    <t>Share India Securities Ltd</t>
  </si>
  <si>
    <t>SHAREINDIA</t>
  </si>
  <si>
    <t>BHARAT Bond ETF-April 2030-Growth</t>
  </si>
  <si>
    <t>EBBETF0430</t>
  </si>
  <si>
    <t>ICRA Ltd</t>
  </si>
  <si>
    <t>ICRA</t>
  </si>
  <si>
    <t>Gokaldas Exports Ltd</t>
  </si>
  <si>
    <t>GOKEX</t>
  </si>
  <si>
    <t>Jai Corp Ltd</t>
  </si>
  <si>
    <t>JAICORPLTD</t>
  </si>
  <si>
    <t>AGI Greenpac Ltd</t>
  </si>
  <si>
    <t>AGI</t>
  </si>
  <si>
    <t>KRBL Ltd</t>
  </si>
  <si>
    <t>KRBL</t>
  </si>
  <si>
    <t>Privi Speciality Chemicals Ltd</t>
  </si>
  <si>
    <t>PRIVISCL</t>
  </si>
  <si>
    <t>BHARAT Bond ETF-April 2032</t>
  </si>
  <si>
    <t>BBETF0432</t>
  </si>
  <si>
    <t>Greenlam Industries Ltd</t>
  </si>
  <si>
    <t>GREENLAM</t>
  </si>
  <si>
    <t>Building Products - Laminates</t>
  </si>
  <si>
    <t>Gabriel India Ltd</t>
  </si>
  <si>
    <t>GABRIEL</t>
  </si>
  <si>
    <t>Gujarat Alkalies And Chemicals Ltd</t>
  </si>
  <si>
    <t>GUJALKALI</t>
  </si>
  <si>
    <t>Gujarat Ambuja Exports Ltd</t>
  </si>
  <si>
    <t>GAEL</t>
  </si>
  <si>
    <t>Skipper Ltd</t>
  </si>
  <si>
    <t>SKIPPER</t>
  </si>
  <si>
    <t>Rolex Rings Ltd</t>
  </si>
  <si>
    <t>ROLEXRINGS</t>
  </si>
  <si>
    <t>Jindal Worldwide Ltd</t>
  </si>
  <si>
    <t>JINDWORLD</t>
  </si>
  <si>
    <t>India Infrastructure Trust</t>
  </si>
  <si>
    <t>INFRATRUST</t>
  </si>
  <si>
    <t>Lloyds Enterprises Ltd</t>
  </si>
  <si>
    <t>LLOYDSENT</t>
  </si>
  <si>
    <t>Trading Companies &amp; Distributors</t>
  </si>
  <si>
    <t>VST Industries Ltd</t>
  </si>
  <si>
    <t>VSTIND</t>
  </si>
  <si>
    <t>Gulf Oil Lubricants India Ltd</t>
  </si>
  <si>
    <t>GULFOILLUB</t>
  </si>
  <si>
    <t>Bondada Engineering Ltd</t>
  </si>
  <si>
    <t>BONDADA</t>
  </si>
  <si>
    <t>Indinfravit Trust</t>
  </si>
  <si>
    <t>INDINFR</t>
  </si>
  <si>
    <t>South Indian Bank Ltd</t>
  </si>
  <si>
    <t>SOUTHBANK</t>
  </si>
  <si>
    <t>Rallis India Ltd</t>
  </si>
  <si>
    <t>RALLIS</t>
  </si>
  <si>
    <t>GMM Pfaudler Ltd</t>
  </si>
  <si>
    <t>GMMPFAUDLR</t>
  </si>
  <si>
    <t>Aditya Vision Ltd</t>
  </si>
  <si>
    <t>AVL</t>
  </si>
  <si>
    <t>Retail - Speciality</t>
  </si>
  <si>
    <t>Lux Industries Ltd</t>
  </si>
  <si>
    <t>LUXIND</t>
  </si>
  <si>
    <t>Sharda Motor Industries Ltd</t>
  </si>
  <si>
    <t>SHARDAMOTR</t>
  </si>
  <si>
    <t>Healthcare Global Enterprises Ltd</t>
  </si>
  <si>
    <t>HCG</t>
  </si>
  <si>
    <t>R Systems International Ltd</t>
  </si>
  <si>
    <t>RSYSTEMS</t>
  </si>
  <si>
    <t>Optiemus Infracom Ltd</t>
  </si>
  <si>
    <t>OPTIEMUS</t>
  </si>
  <si>
    <t>DB Corp Ltd</t>
  </si>
  <si>
    <t>DBCORP</t>
  </si>
  <si>
    <t>Publishing</t>
  </si>
  <si>
    <t>Borosil Renewables Ltd</t>
  </si>
  <si>
    <t>BORORENEW</t>
  </si>
  <si>
    <t>Housewares</t>
  </si>
  <si>
    <t>TD Power Systems Ltd</t>
  </si>
  <si>
    <t>TDPOWERSYS</t>
  </si>
  <si>
    <t>Prince Pipes and Fittings Ltd</t>
  </si>
  <si>
    <t>PRINCEPIPE</t>
  </si>
  <si>
    <t>Le Travenues Technology Ltd</t>
  </si>
  <si>
    <t>IXIGO</t>
  </si>
  <si>
    <t>GHCL Ltd</t>
  </si>
  <si>
    <t>GHCL</t>
  </si>
  <si>
    <t>Orient Cement Ltd</t>
  </si>
  <si>
    <t>ORIENTCEM</t>
  </si>
  <si>
    <t>Allcargo Logistics Ltd</t>
  </si>
  <si>
    <t>ALLCARGO</t>
  </si>
  <si>
    <t>Tilaknagar Industries Ltd</t>
  </si>
  <si>
    <t>TI</t>
  </si>
  <si>
    <t>Easy Trip Planners Ltd</t>
  </si>
  <si>
    <t>EASEMYTRIP</t>
  </si>
  <si>
    <t>Sterlite Technologies Ltd</t>
  </si>
  <si>
    <t>STLTECH</t>
  </si>
  <si>
    <t>Kovai Medical Center and Hospital Ltd</t>
  </si>
  <si>
    <t>KOVAI</t>
  </si>
  <si>
    <t>Refex Industries Ltd</t>
  </si>
  <si>
    <t>REFEX</t>
  </si>
  <si>
    <t>National Fertilizers Ltd</t>
  </si>
  <si>
    <t>NFL</t>
  </si>
  <si>
    <t>Magellanic Cloud Ltd</t>
  </si>
  <si>
    <t>MCLOUD</t>
  </si>
  <si>
    <t>Pilani Investment And Industries Corporation Ltd</t>
  </si>
  <si>
    <t>PILANIINVS</t>
  </si>
  <si>
    <t>Jana Small Finance Bank Ltd</t>
  </si>
  <si>
    <t>JSFB</t>
  </si>
  <si>
    <t>India Tourism Development Corp Ltd</t>
  </si>
  <si>
    <t>ITDC</t>
  </si>
  <si>
    <t>Rain Industries Ltd</t>
  </si>
  <si>
    <t>RAIN</t>
  </si>
  <si>
    <t>Ganesha Ecosphere Ltd</t>
  </si>
  <si>
    <t>GANECOS</t>
  </si>
  <si>
    <t>SIS Ltd</t>
  </si>
  <si>
    <t>SIS</t>
  </si>
  <si>
    <t>Heritage Foods Ltd</t>
  </si>
  <si>
    <t>HERITGFOOD</t>
  </si>
  <si>
    <t>PTC India Ltd</t>
  </si>
  <si>
    <t>PTC</t>
  </si>
  <si>
    <t>E2E Networks Ltd</t>
  </si>
  <si>
    <t>E2E</t>
  </si>
  <si>
    <t>Entero Healthcare Solutions Ltd</t>
  </si>
  <si>
    <t>ENTERO</t>
  </si>
  <si>
    <t>Pricol Ltd</t>
  </si>
  <si>
    <t>PRICOLLTD</t>
  </si>
  <si>
    <t>Kirloskar Industries Ltd</t>
  </si>
  <si>
    <t>KIRLOSIND</t>
  </si>
  <si>
    <t>Manorama Industries Ltd</t>
  </si>
  <si>
    <t>MANORAMA</t>
  </si>
  <si>
    <t>Cyient DLM Ltd</t>
  </si>
  <si>
    <t>CYIENTDLM</t>
  </si>
  <si>
    <t>J Kumar Infraprojects Ltd</t>
  </si>
  <si>
    <t>JKIL</t>
  </si>
  <si>
    <t>Bharat Bijlee Ltd</t>
  </si>
  <si>
    <t>BBL</t>
  </si>
  <si>
    <t>Aarti Pharmalabs Ltd</t>
  </si>
  <si>
    <t>AARTIPHARM</t>
  </si>
  <si>
    <t>Neogen Chemicals Ltd</t>
  </si>
  <si>
    <t>NEOGEN</t>
  </si>
  <si>
    <t>MTAR Technologies Ltd</t>
  </si>
  <si>
    <t>MTARTECH</t>
  </si>
  <si>
    <t>Anup Engineering Ltd</t>
  </si>
  <si>
    <t>ANUP</t>
  </si>
  <si>
    <t>Gopal Snacks Ltd</t>
  </si>
  <si>
    <t>GOPAL</t>
  </si>
  <si>
    <t>Yatharth Hospital &amp; Trauma Care Services Ltd</t>
  </si>
  <si>
    <t>YATHARTH</t>
  </si>
  <si>
    <t>Marsons Ltd</t>
  </si>
  <si>
    <t>MARSONS</t>
  </si>
  <si>
    <t>Advanced Enzyme Technologies Ltd</t>
  </si>
  <si>
    <t>ADVENZYMES</t>
  </si>
  <si>
    <t>Eraaya Lifespaces Ltd</t>
  </si>
  <si>
    <t>ERAAYA</t>
  </si>
  <si>
    <t>Orissa Minerals Development Company Ltd</t>
  </si>
  <si>
    <t>ORISSAMINE</t>
  </si>
  <si>
    <t>MAS Financial Services Ltd</t>
  </si>
  <si>
    <t>MASFIN</t>
  </si>
  <si>
    <t>Dynamatic Technologies Ltd</t>
  </si>
  <si>
    <t>DYNAMATECH</t>
  </si>
  <si>
    <t>Hemisphere Properties India Ltd</t>
  </si>
  <si>
    <t>HEMIPROP</t>
  </si>
  <si>
    <t>Restaurant Brands Asia Ltd</t>
  </si>
  <si>
    <t>RBA</t>
  </si>
  <si>
    <t>Borosil Ltd</t>
  </si>
  <si>
    <t>BOROLTD</t>
  </si>
  <si>
    <t>Unichem Laboratories Ltd</t>
  </si>
  <si>
    <t>UNICHEMLAB</t>
  </si>
  <si>
    <t>Nippon India ETF Gold BeES</t>
  </si>
  <si>
    <t>GOLDBEES</t>
  </si>
  <si>
    <t>Commodity</t>
  </si>
  <si>
    <t>CSB Bank Ltd</t>
  </si>
  <si>
    <t>CSBBANK</t>
  </si>
  <si>
    <t>Sundaram Clayton Ltd</t>
  </si>
  <si>
    <t>SUNCLAY</t>
  </si>
  <si>
    <t>Sharda Cropchem Ltd</t>
  </si>
  <si>
    <t>SHARDACROP</t>
  </si>
  <si>
    <t>Wonderla Holidays Ltd</t>
  </si>
  <si>
    <t>WONDERLA</t>
  </si>
  <si>
    <t>Zaggle Prepaid Ocean Services Ltd</t>
  </si>
  <si>
    <t>ZAGGLE</t>
  </si>
  <si>
    <t>Shilchar Technologies Ltd</t>
  </si>
  <si>
    <t>SHILCTECH</t>
  </si>
  <si>
    <t>Greenpanel Industries Ltd</t>
  </si>
  <si>
    <t>GREENPANEL</t>
  </si>
  <si>
    <t>V2 Retail Ltd</t>
  </si>
  <si>
    <t>V2RETAIL</t>
  </si>
  <si>
    <t>Uflex Ltd</t>
  </si>
  <si>
    <t>UFLEX</t>
  </si>
  <si>
    <t>Heidelbergcement India Ltd</t>
  </si>
  <si>
    <t>HEIDELBERG</t>
  </si>
  <si>
    <t>Banco Products (India) Ltd</t>
  </si>
  <si>
    <t>BANCOINDIA</t>
  </si>
  <si>
    <t>TeamLease Services Ltd</t>
  </si>
  <si>
    <t>TEAMLEASE</t>
  </si>
  <si>
    <t>VRL Logistics Ltd</t>
  </si>
  <si>
    <t>VRLLOG</t>
  </si>
  <si>
    <t>MSTC Ltd</t>
  </si>
  <si>
    <t>MSTCLTD</t>
  </si>
  <si>
    <t>Orient Electric Ltd</t>
  </si>
  <si>
    <t>ORIENTELEC</t>
  </si>
  <si>
    <t>Awfis Space Solutions Ltd</t>
  </si>
  <si>
    <t>AWFIS</t>
  </si>
  <si>
    <t>Vaibhav Global Ltd</t>
  </si>
  <si>
    <t>VAIBHAVGBL</t>
  </si>
  <si>
    <t>Bajaj Hindusthan Sugar Ltd</t>
  </si>
  <si>
    <t>BAJAJHIND</t>
  </si>
  <si>
    <t>Utkarsh Small Finance Bank Ltd</t>
  </si>
  <si>
    <t>UTKARSHBNK</t>
  </si>
  <si>
    <t>Network People Services Technologies Ltd</t>
  </si>
  <si>
    <t>NPST</t>
  </si>
  <si>
    <t>Bombay Dyeing and Mfg Co Ltd</t>
  </si>
  <si>
    <t>BOMDYEING</t>
  </si>
  <si>
    <t>Grauer And Weil (India) Ltd</t>
  </si>
  <si>
    <t>GRAUWEIL</t>
  </si>
  <si>
    <t>Morepen Laboratories Ltd</t>
  </si>
  <si>
    <t>MOREPENLAB</t>
  </si>
  <si>
    <t>SeQuent Scientific Ltd</t>
  </si>
  <si>
    <t>SEQUENT</t>
  </si>
  <si>
    <t>SG Mart Ltd</t>
  </si>
  <si>
    <t>SGMART</t>
  </si>
  <si>
    <t>Renewable Electricity</t>
  </si>
  <si>
    <t>Medi Assist Healthcare Services Ltd</t>
  </si>
  <si>
    <t>MEDIASSIST</t>
  </si>
  <si>
    <t>Rajoo Engineers Ltd</t>
  </si>
  <si>
    <t>RAJOOENG</t>
  </si>
  <si>
    <t>Bharat Rasayan Ltd</t>
  </si>
  <si>
    <t>BHARATRAS</t>
  </si>
  <si>
    <t>Nocil Ltd</t>
  </si>
  <si>
    <t>NOCIL</t>
  </si>
  <si>
    <t>Bannari Amman Sugars Ltd</t>
  </si>
  <si>
    <t>BANARISUG</t>
  </si>
  <si>
    <t>Websol Energy System Ltd</t>
  </si>
  <si>
    <t>WEBELSOLAR</t>
  </si>
  <si>
    <t>Rossari Biotech Ltd</t>
  </si>
  <si>
    <t>ROSSARI</t>
  </si>
  <si>
    <t>Kaveri Seed Company Ltd</t>
  </si>
  <si>
    <t>KSCL</t>
  </si>
  <si>
    <t>Seeds</t>
  </si>
  <si>
    <t>Pitti Engineering Ltd</t>
  </si>
  <si>
    <t>PITTIENG</t>
  </si>
  <si>
    <t>Paisalo Digital Ltd</t>
  </si>
  <si>
    <t>PAISALO</t>
  </si>
  <si>
    <t>Aarti Drugs Ltd</t>
  </si>
  <si>
    <t>AARTIDRUGS</t>
  </si>
  <si>
    <t>Jamna Auto Industries Ltd</t>
  </si>
  <si>
    <t>JAMNAAUTO</t>
  </si>
  <si>
    <t>Harsha Engineers International Ltd</t>
  </si>
  <si>
    <t>HARSHA</t>
  </si>
  <si>
    <t>Greenply Industries Ltd</t>
  </si>
  <si>
    <t>GREENPLY</t>
  </si>
  <si>
    <t>Styrenix Performance Materials Ltd</t>
  </si>
  <si>
    <t>STYRENIX</t>
  </si>
  <si>
    <t>Cartrade Tech Ltd</t>
  </si>
  <si>
    <t>CARTRADE</t>
  </si>
  <si>
    <t>Shanthi Gears Ltd</t>
  </si>
  <si>
    <t>SHANTIGEAR</t>
  </si>
  <si>
    <t>SEPC Ltd</t>
  </si>
  <si>
    <t>SEPC</t>
  </si>
  <si>
    <t>Hawkins Cookers Ltd</t>
  </si>
  <si>
    <t>HAWKINCOOK</t>
  </si>
  <si>
    <t>Prime Focus Ltd</t>
  </si>
  <si>
    <t>PFOCUS</t>
  </si>
  <si>
    <t>Animation</t>
  </si>
  <si>
    <t>India Glycols Ltd</t>
  </si>
  <si>
    <t>INDIAGLYCO</t>
  </si>
  <si>
    <t>JTEKT India Ltd</t>
  </si>
  <si>
    <t>JTEKTINDIA</t>
  </si>
  <si>
    <t>Jayaswal Neco Industries Ltd</t>
  </si>
  <si>
    <t>JAYNECOIND</t>
  </si>
  <si>
    <t>Pearl Global Industries Ltd</t>
  </si>
  <si>
    <t>PGIL</t>
  </si>
  <si>
    <t>Fineotex Chemical Ltd</t>
  </si>
  <si>
    <t>FCL</t>
  </si>
  <si>
    <t>Tinplate Company of India Ltd</t>
  </si>
  <si>
    <t>TINPLATE</t>
  </si>
  <si>
    <t>Supriya Lifescience Ltd</t>
  </si>
  <si>
    <t>SUPRIYA</t>
  </si>
  <si>
    <t>Hikal Ltd</t>
  </si>
  <si>
    <t>HIKAL</t>
  </si>
  <si>
    <t>Fiem Industries Ltd</t>
  </si>
  <si>
    <t>FIEMIND</t>
  </si>
  <si>
    <t>EMS Ltd</t>
  </si>
  <si>
    <t>EMSLIMITED</t>
  </si>
  <si>
    <t>Shaily Engineering Plastics Ltd</t>
  </si>
  <si>
    <t>SHAILY</t>
  </si>
  <si>
    <t>Nippon India ETF Nifty 50 BeES</t>
  </si>
  <si>
    <t>NIFTYBEES</t>
  </si>
  <si>
    <t>RPG Life Sciences Limited</t>
  </si>
  <si>
    <t>RPGLIFE</t>
  </si>
  <si>
    <t>S H Kelkar and Company Ltd</t>
  </si>
  <si>
    <t>SHK</t>
  </si>
  <si>
    <t>Northern ARC Capital Ltd</t>
  </si>
  <si>
    <t>NORTHARC</t>
  </si>
  <si>
    <t>Samhi Hotels Ltd</t>
  </si>
  <si>
    <t>SAMHI</t>
  </si>
  <si>
    <t>Subros Ltd</t>
  </si>
  <si>
    <t>SUBROS</t>
  </si>
  <si>
    <t>Gateway Distriparks Ltd</t>
  </si>
  <si>
    <t>GATEWAY</t>
  </si>
  <si>
    <t>Patel Engineering Ltd</t>
  </si>
  <si>
    <t>PATELENG</t>
  </si>
  <si>
    <t>WPIL Ltd</t>
  </si>
  <si>
    <t>WPIL</t>
  </si>
  <si>
    <t>Thyrocare Technologies Ltd</t>
  </si>
  <si>
    <t>THYROCARE</t>
  </si>
  <si>
    <t>Imagicaaworld Entertainment Ltd</t>
  </si>
  <si>
    <t>IMAGICAA</t>
  </si>
  <si>
    <t>Balmer Lawrie and Company Ltd</t>
  </si>
  <si>
    <t>BALMLAWRIE</t>
  </si>
  <si>
    <t>Bhagiradha Chemicals and Industries Ltd</t>
  </si>
  <si>
    <t>BHAGCHEM</t>
  </si>
  <si>
    <t>Greaves Cotton Ltd</t>
  </si>
  <si>
    <t>GREAVESCOT</t>
  </si>
  <si>
    <t>Paras Defence and Space Technologies Ltd</t>
  </si>
  <si>
    <t>PARAS</t>
  </si>
  <si>
    <t>Jain Irrigation Systems Ltd</t>
  </si>
  <si>
    <t>JISLJALEQS</t>
  </si>
  <si>
    <t>Agricultural &amp; Farm Machinery</t>
  </si>
  <si>
    <t>Innova Captab Ltd</t>
  </si>
  <si>
    <t>INNOVACAP</t>
  </si>
  <si>
    <t>Ramky Infrastructure Ltd</t>
  </si>
  <si>
    <t>RAMKY</t>
  </si>
  <si>
    <t>Servotech Power Systems Ltd</t>
  </si>
  <si>
    <t>SERVOTECH</t>
  </si>
  <si>
    <t>Quick Heal Technologies Ltd</t>
  </si>
  <si>
    <t>QUICKHEAL</t>
  </si>
  <si>
    <t>LG Balakrishnan &amp; Bros Ltd</t>
  </si>
  <si>
    <t>LGBBROSLTD</t>
  </si>
  <si>
    <t>Dalmia Bharat Sugar and Industries Ltd</t>
  </si>
  <si>
    <t>DALMIASUG</t>
  </si>
  <si>
    <t>Avantel Ltd</t>
  </si>
  <si>
    <t>AVANTEL</t>
  </si>
  <si>
    <t>Moschip Technologies Ltd</t>
  </si>
  <si>
    <t>MOSCHIP</t>
  </si>
  <si>
    <t>JTL Industries Ltd</t>
  </si>
  <si>
    <t>JTLIND</t>
  </si>
  <si>
    <t>Avalon Technologies Ltd</t>
  </si>
  <si>
    <t>AVALON</t>
  </si>
  <si>
    <t>Fedbank Financial Services Ltd</t>
  </si>
  <si>
    <t>FEDFINA</t>
  </si>
  <si>
    <t>Indraprastha Medical Corporation Ltd</t>
  </si>
  <si>
    <t>INDRAMEDCO</t>
  </si>
  <si>
    <t>West Coast Paper Mills Ltd</t>
  </si>
  <si>
    <t>WSTCSTPAPR</t>
  </si>
  <si>
    <t>Kewal Kiran Clothing Ltd</t>
  </si>
  <si>
    <t>KKCL</t>
  </si>
  <si>
    <t>Sunflag Iron and Steel Co Ltd</t>
  </si>
  <si>
    <t>SUNFLAG</t>
  </si>
  <si>
    <t>Gufic Biosciences Ltd</t>
  </si>
  <si>
    <t>GUFICBIO</t>
  </si>
  <si>
    <t>Honda India Power Products Ltd</t>
  </si>
  <si>
    <t>HONDAPOWER</t>
  </si>
  <si>
    <t>Venus Pipes and Tubes Ltd</t>
  </si>
  <si>
    <t>VENUSPIPES</t>
  </si>
  <si>
    <t>Shrem InvIT</t>
  </si>
  <si>
    <t>SHREMINVIT</t>
  </si>
  <si>
    <t>D P Abhushan Ltd</t>
  </si>
  <si>
    <t>DPABHUSHAN</t>
  </si>
  <si>
    <t>JNK India Ltd</t>
  </si>
  <si>
    <t>JNKINDIA</t>
  </si>
  <si>
    <t>Shivalik Bimetal Controls Ltd</t>
  </si>
  <si>
    <t>SBCL</t>
  </si>
  <si>
    <t>Exicom Tele-Systems Ltd</t>
  </si>
  <si>
    <t>EXICOM</t>
  </si>
  <si>
    <t>Sindhu Trade Links Ltd</t>
  </si>
  <si>
    <t>SINDHUTRAD</t>
  </si>
  <si>
    <t>Hi-Tech Pipes Ltd</t>
  </si>
  <si>
    <t>HITECH</t>
  </si>
  <si>
    <t>BF Utilities Ltd</t>
  </si>
  <si>
    <t>BFUTILITIE</t>
  </si>
  <si>
    <t>Oriana Power Ltd</t>
  </si>
  <si>
    <t>ORIANA</t>
  </si>
  <si>
    <t>Kingfa Science and Technology (India) Ltd</t>
  </si>
  <si>
    <t>KINGFA</t>
  </si>
  <si>
    <t>TCI Express Ltd</t>
  </si>
  <si>
    <t>TCIEXP</t>
  </si>
  <si>
    <t>Arvind Smartspaces Ltd</t>
  </si>
  <si>
    <t>ARVSMART</t>
  </si>
  <si>
    <t>Artemis Medicare Services Ltd</t>
  </si>
  <si>
    <t>ARTEMISMED</t>
  </si>
  <si>
    <t>Goldiam International Ltd</t>
  </si>
  <si>
    <t>GOLDIAM</t>
  </si>
  <si>
    <t>Gokul Agro Resources Ltd</t>
  </si>
  <si>
    <t>GOKULAGRO</t>
  </si>
  <si>
    <t>Jeena Sikho Lifecare Ltd</t>
  </si>
  <si>
    <t>JSLL</t>
  </si>
  <si>
    <t>Stylam Industries Ltd</t>
  </si>
  <si>
    <t>STYLAMIND</t>
  </si>
  <si>
    <t>La Opala R G Ltd</t>
  </si>
  <si>
    <t>LAOPALA</t>
  </si>
  <si>
    <t>Dhani Services Ltd</t>
  </si>
  <si>
    <t>DHANI</t>
  </si>
  <si>
    <t>VST Tillers Tractors Ltd</t>
  </si>
  <si>
    <t>VSTTILLERS</t>
  </si>
  <si>
    <t>Bhansali Engineering Polymers Ltd</t>
  </si>
  <si>
    <t>BEPL</t>
  </si>
  <si>
    <t>Indian Metals and Ferro Alloys Ltd</t>
  </si>
  <si>
    <t>IMFA</t>
  </si>
  <si>
    <t>Lumax AutoTechnologies Ltd</t>
  </si>
  <si>
    <t>LUMAXTECH</t>
  </si>
  <si>
    <t>Geojit Financial Services Ltd</t>
  </si>
  <si>
    <t>GEOJITFSL</t>
  </si>
  <si>
    <t>Cigniti Technologies Ltd</t>
  </si>
  <si>
    <t>CIGNITITEC</t>
  </si>
  <si>
    <t>Savita Oil Technologies Ltd</t>
  </si>
  <si>
    <t>SOTL</t>
  </si>
  <si>
    <t>Nirlon Ltd</t>
  </si>
  <si>
    <t>NIRLON</t>
  </si>
  <si>
    <t>Spandana Sphoorty Financial Ltd</t>
  </si>
  <si>
    <t>SPANDANA</t>
  </si>
  <si>
    <t>Precision Wires India Ltd</t>
  </si>
  <si>
    <t>PRECWIRE</t>
  </si>
  <si>
    <t>IRB InvIT Fund</t>
  </si>
  <si>
    <t>IRBINVIT</t>
  </si>
  <si>
    <t>IndoStar Capital Finance Ltd</t>
  </si>
  <si>
    <t>INDOSTAR</t>
  </si>
  <si>
    <t>Motilal Oswal NASDAQ 100 ETF</t>
  </si>
  <si>
    <t>MON100</t>
  </si>
  <si>
    <t>Sula Vineyards Ltd</t>
  </si>
  <si>
    <t>SULA</t>
  </si>
  <si>
    <t>Muthoot Microfin Ltd</t>
  </si>
  <si>
    <t>MUTHOOTMF</t>
  </si>
  <si>
    <t>Microfinancing</t>
  </si>
  <si>
    <t>Gujarat Themis Biosyn Ltd</t>
  </si>
  <si>
    <t>GUJTHEM</t>
  </si>
  <si>
    <t>TCNS Clothing Co Ltd</t>
  </si>
  <si>
    <t>TCNSBRANDS</t>
  </si>
  <si>
    <t>Swaraj Engines Ltd</t>
  </si>
  <si>
    <t>SWARAJENG</t>
  </si>
  <si>
    <t>Epack Durable Ltd</t>
  </si>
  <si>
    <t>EPACK</t>
  </si>
  <si>
    <t>Hathway Cable and Datacom Ltd</t>
  </si>
  <si>
    <t>HATHWAY</t>
  </si>
  <si>
    <t>Cable &amp; D2H</t>
  </si>
  <si>
    <t>Sky Gold Ltd</t>
  </si>
  <si>
    <t>SKYGOLD</t>
  </si>
  <si>
    <t>DCB Bank Ltd</t>
  </si>
  <si>
    <t>DCBBANK</t>
  </si>
  <si>
    <t>Hinduja Global Solutions Ltd</t>
  </si>
  <si>
    <t>HGS</t>
  </si>
  <si>
    <t>Polyplex Corp Ltd</t>
  </si>
  <si>
    <t>POLYPLEX</t>
  </si>
  <si>
    <t>Blue Cloud Softech Solutions Ltd</t>
  </si>
  <si>
    <t>BLUECLOUDS</t>
  </si>
  <si>
    <t>Kalyani Steels Ltd</t>
  </si>
  <si>
    <t>KSL</t>
  </si>
  <si>
    <t>KDDL Ltd</t>
  </si>
  <si>
    <t>KDDL</t>
  </si>
  <si>
    <t>CARE Ratings Ltd</t>
  </si>
  <si>
    <t>CARERATING</t>
  </si>
  <si>
    <t>Seamec Ltd</t>
  </si>
  <si>
    <t>SEAMECLTD</t>
  </si>
  <si>
    <t>Oil &amp; Gas - Equipment &amp; Services</t>
  </si>
  <si>
    <t>Datamatics Global Services Ltd</t>
  </si>
  <si>
    <t>DATAMATICS</t>
  </si>
  <si>
    <t>Mahindra Logistics Ltd</t>
  </si>
  <si>
    <t>MAHLOG</t>
  </si>
  <si>
    <t>DCX Systems Ltd</t>
  </si>
  <si>
    <t>DCXINDIA</t>
  </si>
  <si>
    <t>Veedol Corporation Ltd</t>
  </si>
  <si>
    <t>VEEDOL</t>
  </si>
  <si>
    <t>HPL Electric &amp; Power Ltd</t>
  </si>
  <si>
    <t>HPL</t>
  </si>
  <si>
    <t>Fischer Medical Ventures Ltd</t>
  </si>
  <si>
    <t>FISCHER</t>
  </si>
  <si>
    <t>Kitex Garments Ltd</t>
  </si>
  <si>
    <t>KITEX</t>
  </si>
  <si>
    <t>Suraj Estate Developers Ltd</t>
  </si>
  <si>
    <t>SURAJEST</t>
  </si>
  <si>
    <t>Real Estate Rental, Development &amp; Operations</t>
  </si>
  <si>
    <t>Jindal Poly Films Ltd</t>
  </si>
  <si>
    <t>JINDALPOLY</t>
  </si>
  <si>
    <t>Sanghvi Movers Ltd</t>
  </si>
  <si>
    <t>SANGHVIMOV</t>
  </si>
  <si>
    <t>RPSG Ventures Ltd</t>
  </si>
  <si>
    <t>RPSGVENT</t>
  </si>
  <si>
    <t>Goodluck India Ltd</t>
  </si>
  <si>
    <t>GOODLUCK</t>
  </si>
  <si>
    <t>MPS Ltd</t>
  </si>
  <si>
    <t>MPSLTD</t>
  </si>
  <si>
    <t>Alembic Ltd</t>
  </si>
  <si>
    <t>ALEMBICLTD</t>
  </si>
  <si>
    <t>Gujarat Industries Power Company Ltd</t>
  </si>
  <si>
    <t>GIPCL</t>
  </si>
  <si>
    <t>Hubtown Ltd</t>
  </si>
  <si>
    <t>HUBTOWN</t>
  </si>
  <si>
    <t>Apeejay Surrendra Park Hotels Ltd</t>
  </si>
  <si>
    <t>PARKHOTELS</t>
  </si>
  <si>
    <t>Vishnu Prakash R Punglia Ltd</t>
  </si>
  <si>
    <t>VPRPL</t>
  </si>
  <si>
    <t>Sandhar Technologies Ltd</t>
  </si>
  <si>
    <t>SANDHAR</t>
  </si>
  <si>
    <t>K.P. Energy Ltd</t>
  </si>
  <si>
    <t>KPEL</t>
  </si>
  <si>
    <t>Nucleus Software Exports Ltd</t>
  </si>
  <si>
    <t>NUCLEUS</t>
  </si>
  <si>
    <t>Mahanagar Telephone Nigam Ltd</t>
  </si>
  <si>
    <t>MTNL</t>
  </si>
  <si>
    <t>Fino Payments Bank Ltd</t>
  </si>
  <si>
    <t>FINOPB</t>
  </si>
  <si>
    <t>Steel Strips Wheels Ltd</t>
  </si>
  <si>
    <t>SSWL</t>
  </si>
  <si>
    <t>Pokarna Ltd</t>
  </si>
  <si>
    <t>POKARNA</t>
  </si>
  <si>
    <t>Tasty Bite Eatables Ltd</t>
  </si>
  <si>
    <t>TASTYBITE</t>
  </si>
  <si>
    <t>ADF Foods Ltd</t>
  </si>
  <si>
    <t>ADFFOODS</t>
  </si>
  <si>
    <t>Delta Corp Ltd</t>
  </si>
  <si>
    <t>DELTACORP</t>
  </si>
  <si>
    <t>Ddev Plastiks Industries Ltd</t>
  </si>
  <si>
    <t>DDEVPLASTIK</t>
  </si>
  <si>
    <t>Vakrangee Limited</t>
  </si>
  <si>
    <t>VAKRANGEE</t>
  </si>
  <si>
    <t>Marathon Nextgen Realty Ltd</t>
  </si>
  <si>
    <t>MARATHON</t>
  </si>
  <si>
    <t>Marine Electricals (India) Ltd</t>
  </si>
  <si>
    <t>MARINE</t>
  </si>
  <si>
    <t>Bajel Projects Ltd</t>
  </si>
  <si>
    <t>BAJEL</t>
  </si>
  <si>
    <t>Electric Utilities</t>
  </si>
  <si>
    <t>Capacite Infraprojects Ltd</t>
  </si>
  <si>
    <t>CAPACITE</t>
  </si>
  <si>
    <t>Ram Ratna Wires Ltd</t>
  </si>
  <si>
    <t>RAMRAT</t>
  </si>
  <si>
    <t>Monarch Networth Capital Ltd</t>
  </si>
  <si>
    <t>MONARCH</t>
  </si>
  <si>
    <t>Salasar Techno Engineering Ltd</t>
  </si>
  <si>
    <t>SALASAR</t>
  </si>
  <si>
    <t>SJS Enterprises Ltd</t>
  </si>
  <si>
    <t>SJS</t>
  </si>
  <si>
    <t>Gensol Engineering Ltd</t>
  </si>
  <si>
    <t>GENSOL</t>
  </si>
  <si>
    <t>63 Moons Technologies Ltd</t>
  </si>
  <si>
    <t>63MOONS</t>
  </si>
  <si>
    <t>Navneet Education Ltd</t>
  </si>
  <si>
    <t>NAVNETEDUL</t>
  </si>
  <si>
    <t>Solara Active Pharma Sciences Ltd</t>
  </si>
  <si>
    <t>SOLARA</t>
  </si>
  <si>
    <t>Globus Spirits Ltd</t>
  </si>
  <si>
    <t>GLOBUSSPR</t>
  </si>
  <si>
    <t>Thirumalai Chemicals Ltd</t>
  </si>
  <si>
    <t>TIRUMALCHM</t>
  </si>
  <si>
    <t>Oriental Hotels Ltd</t>
  </si>
  <si>
    <t>ORIENTHOT</t>
  </si>
  <si>
    <t>Deep Industries Ltd</t>
  </si>
  <si>
    <t>DEEPINDS</t>
  </si>
  <si>
    <t>Repco Home Finance Ltd</t>
  </si>
  <si>
    <t>REPCOHOME</t>
  </si>
  <si>
    <t>Max Ventures and Industries Ltd</t>
  </si>
  <si>
    <t>MAXVIL</t>
  </si>
  <si>
    <t>Eveready Industries India Ltd</t>
  </si>
  <si>
    <t>EVEREADY</t>
  </si>
  <si>
    <t>Wendt (India) Limited</t>
  </si>
  <si>
    <t>WENDT</t>
  </si>
  <si>
    <t>Maithan Alloys Ltd</t>
  </si>
  <si>
    <t>MAITHANALL</t>
  </si>
  <si>
    <t>Flair Writing Industries Ltd</t>
  </si>
  <si>
    <t>FLAIR</t>
  </si>
  <si>
    <t>Shipping Corporation of India Land and Assets Ltd</t>
  </si>
  <si>
    <t>SCILAL</t>
  </si>
  <si>
    <t>Bajaj Consumer Care Ltd</t>
  </si>
  <si>
    <t>BAJAJCON</t>
  </si>
  <si>
    <t>Dredging Corporation of India Ltd</t>
  </si>
  <si>
    <t>DREDGECORP</t>
  </si>
  <si>
    <t>Dredging</t>
  </si>
  <si>
    <t>Genesys International Corporation Ltd</t>
  </si>
  <si>
    <t>GENESYS</t>
  </si>
  <si>
    <t>Dollar Industries Ltd</t>
  </si>
  <si>
    <t>DOLLAR</t>
  </si>
  <si>
    <t>Indoco Remedies Ltd</t>
  </si>
  <si>
    <t>INDOCO</t>
  </si>
  <si>
    <t>TVS Srichakra Ltd</t>
  </si>
  <si>
    <t>TVSSRICHAK</t>
  </si>
  <si>
    <t>Saksoft Ltd</t>
  </si>
  <si>
    <t>SAKSOFT</t>
  </si>
  <si>
    <t>Prakash Industries Ltd</t>
  </si>
  <si>
    <t>PRAKASH</t>
  </si>
  <si>
    <t>Apollo Micro Systems Ltd</t>
  </si>
  <si>
    <t>APOLLO</t>
  </si>
  <si>
    <t>Ashiana Housing Ltd</t>
  </si>
  <si>
    <t>ASHIANA</t>
  </si>
  <si>
    <t>Suven Life Sciences Ltd</t>
  </si>
  <si>
    <t>SUVEN</t>
  </si>
  <si>
    <t>KCP Ltd</t>
  </si>
  <si>
    <t>KCP</t>
  </si>
  <si>
    <t>Jash Engineering Ltd</t>
  </si>
  <si>
    <t>JASH</t>
  </si>
  <si>
    <t>Summit Securities Ltd</t>
  </si>
  <si>
    <t>SUMMITSEC</t>
  </si>
  <si>
    <t>PTC India Financial Services Ltd</t>
  </si>
  <si>
    <t>PFS</t>
  </si>
  <si>
    <t>Ashapura Minechem Ltd</t>
  </si>
  <si>
    <t>ASHAPURMIN</t>
  </si>
  <si>
    <t>TCPL Packaging Ltd</t>
  </si>
  <si>
    <t>TCPLPACK</t>
  </si>
  <si>
    <t>Foseco India Ltd</t>
  </si>
  <si>
    <t>FOSECOIND</t>
  </si>
  <si>
    <t>Veritas (India) Ltd</t>
  </si>
  <si>
    <t>VERITAS</t>
  </si>
  <si>
    <t>DCW Ltd</t>
  </si>
  <si>
    <t>DCW</t>
  </si>
  <si>
    <t>Stove Kraft Ltd</t>
  </si>
  <si>
    <t>STOVEKRAFT</t>
  </si>
  <si>
    <t>KRN Heat Exchanger and Refrigeration Ltd</t>
  </si>
  <si>
    <t>KRN</t>
  </si>
  <si>
    <t>SMS Pharmaceuticals Ltd</t>
  </si>
  <si>
    <t>SMSPHARMA</t>
  </si>
  <si>
    <t>GTL Infrastructure Ltd</t>
  </si>
  <si>
    <t>GTLINFRA</t>
  </si>
  <si>
    <t>Huhtamaki India Ltd</t>
  </si>
  <si>
    <t>HUHTAMAKI</t>
  </si>
  <si>
    <t>Kolte-Patil Developers Ltd</t>
  </si>
  <si>
    <t>KOLTEPATIL</t>
  </si>
  <si>
    <t>Sagar Cements Ltd</t>
  </si>
  <si>
    <t>SAGCEM</t>
  </si>
  <si>
    <t>Shanti Educational Initiatives Ltd</t>
  </si>
  <si>
    <t>SEIL</t>
  </si>
  <si>
    <t>Vadilal Industries Ltd</t>
  </si>
  <si>
    <t>VADILALIND</t>
  </si>
  <si>
    <t>Hindustan Oil Exploration Company Ltd</t>
  </si>
  <si>
    <t>HINDOILEXP</t>
  </si>
  <si>
    <t>Somany Ceramics Ltd</t>
  </si>
  <si>
    <t>SOMANYCERA</t>
  </si>
  <si>
    <t>ideaForge Technology Ltd</t>
  </si>
  <si>
    <t>IDEAFORGE</t>
  </si>
  <si>
    <t>KP Green Engineering Ltd</t>
  </si>
  <si>
    <t>KPGEL</t>
  </si>
  <si>
    <t>Heavy Electrical Equipment</t>
  </si>
  <si>
    <t>Motisons Jewellers Ltd</t>
  </si>
  <si>
    <t>MOTISONS</t>
  </si>
  <si>
    <t>Apparel &amp; Accessories Retailers</t>
  </si>
  <si>
    <t>Nilkamal Ltd</t>
  </si>
  <si>
    <t>NILKAMAL</t>
  </si>
  <si>
    <t>Rajratan Global Wire Ltd</t>
  </si>
  <si>
    <t>RAJRATAN</t>
  </si>
  <si>
    <t>John Cockerill India Ltd</t>
  </si>
  <si>
    <t>COCKERILL</t>
  </si>
  <si>
    <t>Industrial Machinery &amp; Supplies &amp; Components</t>
  </si>
  <si>
    <t>Arkade Developers Ltd</t>
  </si>
  <si>
    <t>ARKADE</t>
  </si>
  <si>
    <t>Rane Holdings Ltd</t>
  </si>
  <si>
    <t>RANEHOLDIN</t>
  </si>
  <si>
    <t>Unitech Ltd</t>
  </si>
  <si>
    <t>UNITECH</t>
  </si>
  <si>
    <t>Dishman Carbogen Amcis Ltd</t>
  </si>
  <si>
    <t>DCAL</t>
  </si>
  <si>
    <t>Automotive Axles Ltd</t>
  </si>
  <si>
    <t>AUTOAXLES</t>
  </si>
  <si>
    <t>Confidence Petroleum India Ltd</t>
  </si>
  <si>
    <t>CONFIPET</t>
  </si>
  <si>
    <t>Premier Explosives Ltd</t>
  </si>
  <si>
    <t>PREMEXPLN</t>
  </si>
  <si>
    <t>Tinna Rubber and Infrastructure Ltd</t>
  </si>
  <si>
    <t>TINNARUBR</t>
  </si>
  <si>
    <t>Parag Milk Foods Ltd</t>
  </si>
  <si>
    <t>PARAGMILK</t>
  </si>
  <si>
    <t>ECOS (India) Mobility &amp; Hospitality Ltd</t>
  </si>
  <si>
    <t>ECOSMOBLTY</t>
  </si>
  <si>
    <t>Shalby Ltd</t>
  </si>
  <si>
    <t>SHALBY</t>
  </si>
  <si>
    <t>Baazar Style Retail Ltd</t>
  </si>
  <si>
    <t>STYLEBAAZA</t>
  </si>
  <si>
    <t>RIR Power Electronics Ltd</t>
  </si>
  <si>
    <t>RIR</t>
  </si>
  <si>
    <t>SG Finserve Ltd</t>
  </si>
  <si>
    <t>SGFIN</t>
  </si>
  <si>
    <t>MM Forgings Ltd</t>
  </si>
  <si>
    <t>MMFL</t>
  </si>
  <si>
    <t>NRB Bearings Ltd</t>
  </si>
  <si>
    <t>NRBBEARING</t>
  </si>
  <si>
    <t>Jyoti Structures Ltd</t>
  </si>
  <si>
    <t>JYOTISTRUC</t>
  </si>
  <si>
    <t>Kalyani Investment Company Ltd</t>
  </si>
  <si>
    <t>KICL</t>
  </si>
  <si>
    <t>Welspun Specialty Solutions Ltd</t>
  </si>
  <si>
    <t>WELSPLSOL</t>
  </si>
  <si>
    <t>Stanley Lifestyles Ltd</t>
  </si>
  <si>
    <t>STANLEY</t>
  </si>
  <si>
    <t>Venky's (India) Ltd</t>
  </si>
  <si>
    <t>VENKEYS</t>
  </si>
  <si>
    <t>Meghmani Organics Ltd</t>
  </si>
  <si>
    <t>MOL</t>
  </si>
  <si>
    <t>Krsnaa Diagnostics Ltd</t>
  </si>
  <si>
    <t>KRSNAA</t>
  </si>
  <si>
    <t>Barbeque-Nation Hospitality Ltd</t>
  </si>
  <si>
    <t>BARBEQUE</t>
  </si>
  <si>
    <t>Novartis India Ltd</t>
  </si>
  <si>
    <t>NOVARTIND</t>
  </si>
  <si>
    <t>Vishnu Chemicals Ltd</t>
  </si>
  <si>
    <t>VISHNU</t>
  </si>
  <si>
    <t>Landmark Cars Ltd</t>
  </si>
  <si>
    <t>LANDMARK</t>
  </si>
  <si>
    <t>Thejo Engineering Ltd</t>
  </si>
  <si>
    <t>THEJO</t>
  </si>
  <si>
    <t>Kesar India Ltd</t>
  </si>
  <si>
    <t>KESAR</t>
  </si>
  <si>
    <t>Real Estate Development</t>
  </si>
  <si>
    <t>Aeroflex Industries Ltd</t>
  </si>
  <si>
    <t>AEROFLEX</t>
  </si>
  <si>
    <t>SBI Gold ETF</t>
  </si>
  <si>
    <t>SETFGOLD</t>
  </si>
  <si>
    <t>Prataap Snacks Ltd</t>
  </si>
  <si>
    <t>DIAMONDYD</t>
  </si>
  <si>
    <t>HLE Glascoat Ltd</t>
  </si>
  <si>
    <t>HLEGLAS</t>
  </si>
  <si>
    <t>Ge Power India Ltd</t>
  </si>
  <si>
    <t>GEPIL</t>
  </si>
  <si>
    <t>Mayur Uniquoters Ltd</t>
  </si>
  <si>
    <t>MAYURUNIQ</t>
  </si>
  <si>
    <t>DISA India Ltd</t>
  </si>
  <si>
    <t>DISAQ</t>
  </si>
  <si>
    <t>Accelya Solutions India Ltd</t>
  </si>
  <si>
    <t>ACCELYA</t>
  </si>
  <si>
    <t>Pondy Oxides and Chemicals Ltd</t>
  </si>
  <si>
    <t>POCL</t>
  </si>
  <si>
    <t>SML Isuzu Ltd</t>
  </si>
  <si>
    <t>SMLISUZU</t>
  </si>
  <si>
    <t>Sri Adhikari Brothers Television Network Ltd</t>
  </si>
  <si>
    <t>SABTNL</t>
  </si>
  <si>
    <t>Updater Services Ltd</t>
  </si>
  <si>
    <t>UDS</t>
  </si>
  <si>
    <t>Goodyear India Ltd</t>
  </si>
  <si>
    <t>GOODYEAR</t>
  </si>
  <si>
    <t>Sasken Technologies Ltd</t>
  </si>
  <si>
    <t>SASKEN</t>
  </si>
  <si>
    <t>Dish TV India Ltd</t>
  </si>
  <si>
    <t>DISHTV</t>
  </si>
  <si>
    <t>Themis Medicare Ltd</t>
  </si>
  <si>
    <t>THEMISMED</t>
  </si>
  <si>
    <t>Nippon India ETF Nifty 1D Rate Liquid BeES</t>
  </si>
  <si>
    <t>LIQUIDBEES</t>
  </si>
  <si>
    <t>Dolat Algotech Ltd</t>
  </si>
  <si>
    <t>DOLATALGO</t>
  </si>
  <si>
    <t>Rashi Peripherals Ltd</t>
  </si>
  <si>
    <t>RPTECH</t>
  </si>
  <si>
    <t>PSP Projects Ltd</t>
  </si>
  <si>
    <t>PSPPROJECT</t>
  </si>
  <si>
    <t>Interarch Building Products Ltd</t>
  </si>
  <si>
    <t>INTERARCH</t>
  </si>
  <si>
    <t>Building Products - Prefab Structures</t>
  </si>
  <si>
    <t>NIBE Ltd</t>
  </si>
  <si>
    <t>NIBE</t>
  </si>
  <si>
    <t>Jubilant Industries Ltd</t>
  </si>
  <si>
    <t>JUBLINDS</t>
  </si>
  <si>
    <t>Sai Silks (Kalamandir) Ltd</t>
  </si>
  <si>
    <t>KALAMANDIR</t>
  </si>
  <si>
    <t>Vindhya Telelinks Ltd</t>
  </si>
  <si>
    <t>VINDHYATEL</t>
  </si>
  <si>
    <t>Dr Agarwal's Eye Hospital Ltd</t>
  </si>
  <si>
    <t>DRAGARWQ</t>
  </si>
  <si>
    <t>IOL Chemicals and Pharmaceuticals Ltd</t>
  </si>
  <si>
    <t>IOLCP</t>
  </si>
  <si>
    <t>Nalwa Sons Investments Ltd</t>
  </si>
  <si>
    <t>NSIL</t>
  </si>
  <si>
    <t>Raghav Productivity Enhancers Ltd</t>
  </si>
  <si>
    <t>RPEL</t>
  </si>
  <si>
    <t>Spectrum Electrical Industries Ltd</t>
  </si>
  <si>
    <t>SPECTRUM</t>
  </si>
  <si>
    <t>DEN Networks Ltd</t>
  </si>
  <si>
    <t>DEN</t>
  </si>
  <si>
    <t>Dreamfolks Services Ltd</t>
  </si>
  <si>
    <t>DREAMFOLKS</t>
  </si>
  <si>
    <t>Mold-Tek Packaging Ltd</t>
  </si>
  <si>
    <t>MOLDTKPAC</t>
  </si>
  <si>
    <t>Pennar Industries Ltd</t>
  </si>
  <si>
    <t>PENIND</t>
  </si>
  <si>
    <t>Ajmera Realty &amp; Infra India Ltd</t>
  </si>
  <si>
    <t>AJMERA</t>
  </si>
  <si>
    <t>Indian Hume Pipe Company Ltd</t>
  </si>
  <si>
    <t>INDIANHUME</t>
  </si>
  <si>
    <t>BF Investment Ltd</t>
  </si>
  <si>
    <t>BFINVEST</t>
  </si>
  <si>
    <t>Precision Camshafts Ltd</t>
  </si>
  <si>
    <t>PRECAM</t>
  </si>
  <si>
    <t>EIH Associated Hotels Ltd</t>
  </si>
  <si>
    <t>EIHAHOTELS</t>
  </si>
  <si>
    <t>Xpro India Ltd</t>
  </si>
  <si>
    <t>XPROINDIA</t>
  </si>
  <si>
    <t>Orient Green Power Company Ltd</t>
  </si>
  <si>
    <t>GREENPOWER</t>
  </si>
  <si>
    <t>Vardhman Special Steels Ltd</t>
  </si>
  <si>
    <t>VSSL</t>
  </si>
  <si>
    <t>Panama Petrochem Ltd</t>
  </si>
  <si>
    <t>PANAMAPET</t>
  </si>
  <si>
    <t>Lumax Industries Ltd</t>
  </si>
  <si>
    <t>LUMAXIND</t>
  </si>
  <si>
    <t>Insecticides (India) Ltd</t>
  </si>
  <si>
    <t>INSECTICID</t>
  </si>
  <si>
    <t>TTK Healthcare Ltd</t>
  </si>
  <si>
    <t>TTKHLTCARE</t>
  </si>
  <si>
    <t>NIIT Ltd</t>
  </si>
  <si>
    <t>NIITLTD</t>
  </si>
  <si>
    <t>Siyaram Silk Mills Ltd</t>
  </si>
  <si>
    <t>SIYSIL</t>
  </si>
  <si>
    <t>TechNVision Ventures Ltd</t>
  </si>
  <si>
    <t>TECHNVISN</t>
  </si>
  <si>
    <t>Ador Welding Ltd</t>
  </si>
  <si>
    <t>ADORWELD</t>
  </si>
  <si>
    <t>Paramount Communications Ltd</t>
  </si>
  <si>
    <t>PARACABLES</t>
  </si>
  <si>
    <t>Mangalam Cement Ltd</t>
  </si>
  <si>
    <t>MANGLMCEM</t>
  </si>
  <si>
    <t>Vidhi Specialty Food Ingredients Ltd</t>
  </si>
  <si>
    <t>VIDHIING</t>
  </si>
  <si>
    <t>Everest Kanto Cylinder Ltd</t>
  </si>
  <si>
    <t>EKC</t>
  </si>
  <si>
    <t>EFC (I) Ltd</t>
  </si>
  <si>
    <t>EFCIL</t>
  </si>
  <si>
    <t>Distributors</t>
  </si>
  <si>
    <t>India Pesticides Ltd</t>
  </si>
  <si>
    <t>IPL</t>
  </si>
  <si>
    <t>Tatva Chintan Pharma Chem Ltd</t>
  </si>
  <si>
    <t>TATVA</t>
  </si>
  <si>
    <t>MIC Electronics Ltd</t>
  </si>
  <si>
    <t>MICEL</t>
  </si>
  <si>
    <t>Sanstar Ltd</t>
  </si>
  <si>
    <t>SANSTAR</t>
  </si>
  <si>
    <t>ESAF Small Finance Bank Limited</t>
  </si>
  <si>
    <t>ESAFSFB</t>
  </si>
  <si>
    <t>Ugro Capital Ltd</t>
  </si>
  <si>
    <t>UGROCAP</t>
  </si>
  <si>
    <t>Nitin Spinners Ltd</t>
  </si>
  <si>
    <t>NITINSPIN</t>
  </si>
  <si>
    <t>Owais Metal and Mineral Processing Ltd</t>
  </si>
  <si>
    <t>OWAIS</t>
  </si>
  <si>
    <t>Federal-Mogul Goetze (India) Ltd</t>
  </si>
  <si>
    <t>FMGOETZE</t>
  </si>
  <si>
    <t>Indo Tech Transformers Ltd</t>
  </si>
  <si>
    <t>INDOTECH</t>
  </si>
  <si>
    <t>Nelco Ltd</t>
  </si>
  <si>
    <t>NELCO</t>
  </si>
  <si>
    <t>Media Matrix Worldwide Ltd</t>
  </si>
  <si>
    <t>MMWL</t>
  </si>
  <si>
    <t>Rupa &amp; Company Ltd</t>
  </si>
  <si>
    <t>RUPA</t>
  </si>
  <si>
    <t>Apollo Pipes Ltd</t>
  </si>
  <si>
    <t>APOLLOPIPE</t>
  </si>
  <si>
    <t>Omaxe Ltd</t>
  </si>
  <si>
    <t>OMAXE</t>
  </si>
  <si>
    <t>Fusion Finance Ltd</t>
  </si>
  <si>
    <t>FUSION</t>
  </si>
  <si>
    <t>Gandhar Oil Refinery (INDIA) Ltd</t>
  </si>
  <si>
    <t>GANDHAR</t>
  </si>
  <si>
    <t>HMA Agro Industries Ltd</t>
  </si>
  <si>
    <t>HMAAGRO</t>
  </si>
  <si>
    <t>Hindware Home Innovation Ltd</t>
  </si>
  <si>
    <t>HINDWAREAP</t>
  </si>
  <si>
    <t>Centum Electronics Ltd</t>
  </si>
  <si>
    <t>CENTUM</t>
  </si>
  <si>
    <t>Carysil Ltd</t>
  </si>
  <si>
    <t>CARYSIL</t>
  </si>
  <si>
    <t>Yasho Industries Ltd</t>
  </si>
  <si>
    <t>YASHO</t>
  </si>
  <si>
    <t>Saraswati Commercial (India) Ltd</t>
  </si>
  <si>
    <t>ZSARACOM</t>
  </si>
  <si>
    <t>Mukand Ltd</t>
  </si>
  <si>
    <t>MUKANDLTD</t>
  </si>
  <si>
    <t>Universal Cables Ltd</t>
  </si>
  <si>
    <t>UNIVCABLES</t>
  </si>
  <si>
    <t>Man Industries (India) Ltd</t>
  </si>
  <si>
    <t>MANINDS</t>
  </si>
  <si>
    <t>Agro Tech Foods Ltd</t>
  </si>
  <si>
    <t>ATFL</t>
  </si>
  <si>
    <t>TIL Ltd</t>
  </si>
  <si>
    <t>TIL</t>
  </si>
  <si>
    <t>Andrew Yule &amp; Co Ltd</t>
  </si>
  <si>
    <t>ANDREWYU</t>
  </si>
  <si>
    <t>Alpex Solar Ltd</t>
  </si>
  <si>
    <t>ALPEXSOLAR</t>
  </si>
  <si>
    <t>Axiscades Technologies Ltd</t>
  </si>
  <si>
    <t>AXISCADES</t>
  </si>
  <si>
    <t>Ravindra Energy Ltd</t>
  </si>
  <si>
    <t>RELTD</t>
  </si>
  <si>
    <t>S.P.Apparels Ltd</t>
  </si>
  <si>
    <t>SPAL</t>
  </si>
  <si>
    <t>Tarsons Products Ltd</t>
  </si>
  <si>
    <t>TARSONS</t>
  </si>
  <si>
    <t>Systematix Corporate Services Ltd</t>
  </si>
  <si>
    <t>SYSTMTXC</t>
  </si>
  <si>
    <t>Rama Steel Tubes Ltd</t>
  </si>
  <si>
    <t>RAMASTEEL</t>
  </si>
  <si>
    <t>Amrutanjan Health Care Ltd</t>
  </si>
  <si>
    <t>AMRUTANJAN</t>
  </si>
  <si>
    <t>Lotus Chocolate Company Ltd</t>
  </si>
  <si>
    <t>LOTUSCHO</t>
  </si>
  <si>
    <t>Sangam (India) Ltd</t>
  </si>
  <si>
    <t>SANGAMIND</t>
  </si>
  <si>
    <t>Antony Waste Handling Cell Ltd</t>
  </si>
  <si>
    <t>AWHCL</t>
  </si>
  <si>
    <t>Unicommerce eSolutions Ltd</t>
  </si>
  <si>
    <t>UNIECOM</t>
  </si>
  <si>
    <t>IKIO Lighting Ltd</t>
  </si>
  <si>
    <t>IKIO</t>
  </si>
  <si>
    <t>ICICI Prudential Nifty 50 ETF</t>
  </si>
  <si>
    <t>NIFTYIETF</t>
  </si>
  <si>
    <t>Apcotex Industries Ltd</t>
  </si>
  <si>
    <t>APCOTEXIND</t>
  </si>
  <si>
    <t>Astec Lifesciences Ltd</t>
  </si>
  <si>
    <t>ASTEC</t>
  </si>
  <si>
    <t>Dolphin Offshore Enterprises (India) Ltd</t>
  </si>
  <si>
    <t>DOLPHIN</t>
  </si>
  <si>
    <t>JITF Infralogistics Ltd</t>
  </si>
  <si>
    <t>JITFINFRA</t>
  </si>
  <si>
    <t>Platinum Industries Ltd</t>
  </si>
  <si>
    <t>PLATIND</t>
  </si>
  <si>
    <t>Som Distilleries and Breweries Ltd</t>
  </si>
  <si>
    <t>SDBL</t>
  </si>
  <si>
    <t>Seshasayee Paper and Boards Ltd</t>
  </si>
  <si>
    <t>SESHAPAPER</t>
  </si>
  <si>
    <t>Pnb Gilts Ltd</t>
  </si>
  <si>
    <t>PNBGILTS</t>
  </si>
  <si>
    <t>IFGL Refractories Ltd</t>
  </si>
  <si>
    <t>IFGLEXPOR</t>
  </si>
  <si>
    <t>HIL Ltd</t>
  </si>
  <si>
    <t>HIL</t>
  </si>
  <si>
    <t>Alicon Castalloy Ltd</t>
  </si>
  <si>
    <t>ALICON</t>
  </si>
  <si>
    <t>Cupid Ltd</t>
  </si>
  <si>
    <t>CUPID</t>
  </si>
  <si>
    <t>Wonder Electricals Ltd</t>
  </si>
  <si>
    <t>WEL</t>
  </si>
  <si>
    <t>Ramco Industries Ltd</t>
  </si>
  <si>
    <t>RAMCOIND</t>
  </si>
  <si>
    <t>Syncom Formulations (India) Ltd</t>
  </si>
  <si>
    <t>SYNCOMF</t>
  </si>
  <si>
    <t>Sanghi Industries Ltd</t>
  </si>
  <si>
    <t>SANGHIIND</t>
  </si>
  <si>
    <t>Satin Creditcare Network Ltd</t>
  </si>
  <si>
    <t>SATIN</t>
  </si>
  <si>
    <t>PIX Transmissions Ltd</t>
  </si>
  <si>
    <t>PIXTRANS</t>
  </si>
  <si>
    <t>JISLDVREQS</t>
  </si>
  <si>
    <t>Elpro International Ltd</t>
  </si>
  <si>
    <t>ELPROINTL</t>
  </si>
  <si>
    <t>Gocl Corporation Ltd</t>
  </si>
  <si>
    <t>GOCLCORP</t>
  </si>
  <si>
    <t>Shriram Properties Ltd</t>
  </si>
  <si>
    <t>SHRIRAMPPS</t>
  </si>
  <si>
    <t>MSP Steel &amp; Power Ltd</t>
  </si>
  <si>
    <t>MSPL</t>
  </si>
  <si>
    <t>Cantabil Retail India Ltd</t>
  </si>
  <si>
    <t>CANTABIL</t>
  </si>
  <si>
    <t>Hariom Pipe Industries Ltd</t>
  </si>
  <si>
    <t>HARIOMPIPE</t>
  </si>
  <si>
    <t>Deccan Gold Mines Ltd</t>
  </si>
  <si>
    <t>DECNGOLD</t>
  </si>
  <si>
    <t>Uniparts India Ltd</t>
  </si>
  <si>
    <t>UNIPARTS</t>
  </si>
  <si>
    <t>Windlas Biotech Ltd</t>
  </si>
  <si>
    <t>WINDLAS</t>
  </si>
  <si>
    <t>Andhra Paper Ltd</t>
  </si>
  <si>
    <t>ANDHRAPAP</t>
  </si>
  <si>
    <t>Mercury Ev-Tech Ltd</t>
  </si>
  <si>
    <t>MERCURYEV</t>
  </si>
  <si>
    <t>Navkar Corporation Ltd</t>
  </si>
  <si>
    <t>NAVKARCORP</t>
  </si>
  <si>
    <t>Kody Technolab Ltd</t>
  </si>
  <si>
    <t>KODYTECH</t>
  </si>
  <si>
    <t>Igarashi Motors India Ltd</t>
  </si>
  <si>
    <t>IGARASHI</t>
  </si>
  <si>
    <t>B L Kashyap and Sons Ltd</t>
  </si>
  <si>
    <t>BLKASHYAP</t>
  </si>
  <si>
    <t>D Link (India) Limited</t>
  </si>
  <si>
    <t>DLINKINDIA</t>
  </si>
  <si>
    <t>Expleo Solutions Ltd</t>
  </si>
  <si>
    <t>EXPLEOSOL</t>
  </si>
  <si>
    <t>Hester Biosciences Ltd</t>
  </si>
  <si>
    <t>HESTERBIO</t>
  </si>
  <si>
    <t>Jaiprakash Associates Ltd</t>
  </si>
  <si>
    <t>JPASSOCIAT</t>
  </si>
  <si>
    <t>Excel Industries Ltd</t>
  </si>
  <si>
    <t>EXCELINDUS</t>
  </si>
  <si>
    <t>BLS E-Services Ltd</t>
  </si>
  <si>
    <t>BLSE</t>
  </si>
  <si>
    <t>Kotak Gold Etf</t>
  </si>
  <si>
    <t>GOLD1</t>
  </si>
  <si>
    <t>Tanfac Industries Ltd</t>
  </si>
  <si>
    <t>TANFACIND</t>
  </si>
  <si>
    <t>Jagran Prakashan Ltd</t>
  </si>
  <si>
    <t>JAGRAN</t>
  </si>
  <si>
    <t>Cosmo First Ltd</t>
  </si>
  <si>
    <t>COSMOFIRST</t>
  </si>
  <si>
    <t>Master Trust Ltd</t>
  </si>
  <si>
    <t>MASTERTR</t>
  </si>
  <si>
    <t>Divgi TorqTransfer Systems Ltd</t>
  </si>
  <si>
    <t>DIVGIITTS</t>
  </si>
  <si>
    <t>Sterling Tools Ltd</t>
  </si>
  <si>
    <t>STERTOOLS</t>
  </si>
  <si>
    <t>NDR Auto Components Ltd</t>
  </si>
  <si>
    <t>NDRAUTO</t>
  </si>
  <si>
    <t>Talbros Automotive Components Ltd</t>
  </si>
  <si>
    <t>TALBROAUTO</t>
  </si>
  <si>
    <t>GKW Ltd</t>
  </si>
  <si>
    <t>GKWLIMITED</t>
  </si>
  <si>
    <t>Salzer Electronics Ltd</t>
  </si>
  <si>
    <t>SALZERELEC</t>
  </si>
  <si>
    <t>Veranda Learning Solutions Ltd</t>
  </si>
  <si>
    <t>VERANDA</t>
  </si>
  <si>
    <t>Ceinsys Tech Ltd</t>
  </si>
  <si>
    <t>CEINSYSTECH</t>
  </si>
  <si>
    <t>Yatra Online Ltd</t>
  </si>
  <si>
    <t>YATRA</t>
  </si>
  <si>
    <t>Madhya Bharat Agro Products Ltd</t>
  </si>
  <si>
    <t>MBAPL</t>
  </si>
  <si>
    <t>Panacea Biotec Ltd</t>
  </si>
  <si>
    <t>PANACEABIO</t>
  </si>
  <si>
    <t>Advait Infratech Ltd</t>
  </si>
  <si>
    <t>ADVAIT</t>
  </si>
  <si>
    <t>Electrical Components &amp; Equipment</t>
  </si>
  <si>
    <t>Fedders Holding Ltd</t>
  </si>
  <si>
    <t>FEDDERSHOL</t>
  </si>
  <si>
    <t>Kilburn Engineering Ltd</t>
  </si>
  <si>
    <t>KLBRENG-B</t>
  </si>
  <si>
    <t>Praveg Ltd</t>
  </si>
  <si>
    <t>PRAVEG</t>
  </si>
  <si>
    <t>Bigbloc Construction Ltd</t>
  </si>
  <si>
    <t>BIGBLOC</t>
  </si>
  <si>
    <t>Tribhovandas Bhimji Zaveri Ltd</t>
  </si>
  <si>
    <t>TBZ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</si>
  <si>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</si>
  <si>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</si>
  <si>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</si>
  <si>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</si>
  <si>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</si>
  <si>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</si>
  <si>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TAJ GVK Hotels and Resorts Ltd</t>
  </si>
  <si>
    <t>TAJGVK</t>
  </si>
  <si>
    <t>Sahasra Electronic Solutions Ltd</t>
  </si>
  <si>
    <t>SAHASRA</t>
  </si>
  <si>
    <t>VL E-Governance &amp; IT Solutions Ltd</t>
  </si>
  <si>
    <t>VLEGOV</t>
  </si>
  <si>
    <t>Abans Holdings Ltd</t>
  </si>
  <si>
    <t>AHL</t>
  </si>
  <si>
    <t>Heranba Industries Ltd</t>
  </si>
  <si>
    <t>HERANBA</t>
  </si>
  <si>
    <t>Eco Recycling Ltd</t>
  </si>
  <si>
    <t>ECORECO</t>
  </si>
  <si>
    <t>Balmer Lawrie Investments Ltd</t>
  </si>
  <si>
    <t>BLIL</t>
  </si>
  <si>
    <t>GPT Infraprojects Ltd</t>
  </si>
  <si>
    <t>GPTINFRA</t>
  </si>
  <si>
    <t>Reliance Industrial Infrastructure Ltd</t>
  </si>
  <si>
    <t>RIIL</t>
  </si>
  <si>
    <t>Vertoz Ltd</t>
  </si>
  <si>
    <t>VERTOZ</t>
  </si>
  <si>
    <t>Walchandnagar Industries Ltd</t>
  </si>
  <si>
    <t>WALCHANNAG</t>
  </si>
  <si>
    <t>ASM Technologies Ltd</t>
  </si>
  <si>
    <t>ASMTEC</t>
  </si>
  <si>
    <t>G M Breweries Ltd</t>
  </si>
  <si>
    <t>GMBREW</t>
  </si>
  <si>
    <t>Bombay Super Hybrid Seeds Ltd</t>
  </si>
  <si>
    <t>BSHSL</t>
  </si>
  <si>
    <t>Kiri Industries Ltd</t>
  </si>
  <si>
    <t>KIRIINDUS</t>
  </si>
  <si>
    <t>India Power Corporation Ltd</t>
  </si>
  <si>
    <t>DPSCLTD</t>
  </si>
  <si>
    <t>Suratwwala Business Group Ltd</t>
  </si>
  <si>
    <t>SBGLP</t>
  </si>
  <si>
    <t>DEE Development Engineers Ltd</t>
  </si>
  <si>
    <t>DEEDEV</t>
  </si>
  <si>
    <t>Suryoday Small Finance Bank Ltd</t>
  </si>
  <si>
    <t>SURYODAY</t>
  </si>
  <si>
    <t>Sirca Paints India Ltd</t>
  </si>
  <si>
    <t>SIRCA</t>
  </si>
  <si>
    <t>GNA Axles Ltd</t>
  </si>
  <si>
    <t>GNA</t>
  </si>
  <si>
    <t>Knowledge Marine &amp; Engineering Works Ltd</t>
  </si>
  <si>
    <t>KMEW</t>
  </si>
  <si>
    <t>Marine Transportation</t>
  </si>
  <si>
    <t>Bharat Wire Ropes Ltd</t>
  </si>
  <si>
    <t>BHARATWIRE</t>
  </si>
  <si>
    <t>GRP Ltd</t>
  </si>
  <si>
    <t>GRPLTD</t>
  </si>
  <si>
    <t>Brightcom Group Ltd</t>
  </si>
  <si>
    <t>BCG</t>
  </si>
  <si>
    <t>Kokuyo Camlin Ltd</t>
  </si>
  <si>
    <t>KOKUYOCMLN</t>
  </si>
  <si>
    <t>Rane (Madras) Ltd</t>
  </si>
  <si>
    <t>RML</t>
  </si>
  <si>
    <t>Wheels India Ltd</t>
  </si>
  <si>
    <t>WHEELS</t>
  </si>
  <si>
    <t>Monte Carlo Fashions Ltd</t>
  </si>
  <si>
    <t>MONTECARLO</t>
  </si>
  <si>
    <t>Mufin Green Finance Ltd</t>
  </si>
  <si>
    <t>MUFIN</t>
  </si>
  <si>
    <t>Eimco Elecon (India) Ltd</t>
  </si>
  <si>
    <t>EIMCOELECO</t>
  </si>
  <si>
    <t>GTPL Hathway Ltd</t>
  </si>
  <si>
    <t>GTPL</t>
  </si>
  <si>
    <t>I G Petrochemicals Ltd</t>
  </si>
  <si>
    <t>IGPL</t>
  </si>
  <si>
    <t>Capital India Finance Ltd</t>
  </si>
  <si>
    <t>CIFL</t>
  </si>
  <si>
    <t>Matrimony.Com Ltd</t>
  </si>
  <si>
    <t>MATRIMONY</t>
  </si>
  <si>
    <t>Swelect Energy Systems Ltd</t>
  </si>
  <si>
    <t>SWELECTES</t>
  </si>
  <si>
    <t>Jyoti Resins and Adhesives Ltd</t>
  </si>
  <si>
    <t>JYOTIRES</t>
  </si>
  <si>
    <t>Jaykay Enterprises Ltd</t>
  </si>
  <si>
    <t>JAYKAY</t>
  </si>
  <si>
    <t>Suyog Telematics Ltd</t>
  </si>
  <si>
    <t>SUYOG</t>
  </si>
  <si>
    <t>Cropster Agro Ltd</t>
  </si>
  <si>
    <t>CROPSTER</t>
  </si>
  <si>
    <t>Sadhana Nitro Chem Ltd</t>
  </si>
  <si>
    <t>SADHNANIQ</t>
  </si>
  <si>
    <t>Jindal Drilling and Industries Ltd</t>
  </si>
  <si>
    <t>JINDRILL</t>
  </si>
  <si>
    <t>Dynacons Systems and Solutions Ltd</t>
  </si>
  <si>
    <t>DSSL</t>
  </si>
  <si>
    <t>Udaipur Cement Works Ltd</t>
  </si>
  <si>
    <t>UDAICEMENT</t>
  </si>
  <si>
    <t>Atul Auto Ltd</t>
  </si>
  <si>
    <t>ATULAUTO</t>
  </si>
  <si>
    <t>Three Wheelers</t>
  </si>
  <si>
    <t>Sigachi Industries Ltd</t>
  </si>
  <si>
    <t>SIGACHI</t>
  </si>
  <si>
    <t>Irm Energy Ltd</t>
  </si>
  <si>
    <t>IRMENERGY</t>
  </si>
  <si>
    <t>Roto Pumps Ltd</t>
  </si>
  <si>
    <t>ROTO</t>
  </si>
  <si>
    <t>Associated Alcohols &amp; Breweries Ltd</t>
  </si>
  <si>
    <t>ASALCBR</t>
  </si>
  <si>
    <t>BCL Industries Ltd</t>
  </si>
  <si>
    <t>BCLIND</t>
  </si>
  <si>
    <t>Oriental Aromatics Ltd</t>
  </si>
  <si>
    <t>OAL</t>
  </si>
  <si>
    <t>Z F Steering Gear (India) Ltd</t>
  </si>
  <si>
    <t>ZFSTEERING</t>
  </si>
  <si>
    <t>Beta Drugs Ltd</t>
  </si>
  <si>
    <t>BETA</t>
  </si>
  <si>
    <t>Sportking India Ltd</t>
  </si>
  <si>
    <t>SPORTKING</t>
  </si>
  <si>
    <t>Camlin Fine Sciences Ltd</t>
  </si>
  <si>
    <t>CAMLINFINE</t>
  </si>
  <si>
    <t>Filatex India Ltd</t>
  </si>
  <si>
    <t>FILATEX</t>
  </si>
  <si>
    <t>Southern Petrochemical Industries Corporation Ltd</t>
  </si>
  <si>
    <t>SPIC</t>
  </si>
  <si>
    <t>Peninsula Land Ltd</t>
  </si>
  <si>
    <t>PENINLAND</t>
  </si>
  <si>
    <t>Agarwal Industrial Corporation Ltd</t>
  </si>
  <si>
    <t>AGARIND</t>
  </si>
  <si>
    <t>Borosil Scientific Ltd</t>
  </si>
  <si>
    <t>BOROSCI</t>
  </si>
  <si>
    <t>Dcm Shriram Industries Ltd</t>
  </si>
  <si>
    <t>DCMSRIND</t>
  </si>
  <si>
    <t>5Paisa Capital Ltd</t>
  </si>
  <si>
    <t>5PAISA</t>
  </si>
  <si>
    <t>Mangalore Chemicals and Fertilisers Ltd</t>
  </si>
  <si>
    <t>MANGCHEFER</t>
  </si>
  <si>
    <t>Dhunseri Ventures Ltd</t>
  </si>
  <si>
    <t>DVL</t>
  </si>
  <si>
    <t>Bajaj Steel Industries Ltd</t>
  </si>
  <si>
    <t>BAJAJST</t>
  </si>
  <si>
    <t>Aaswa Trading and Exports Ltd</t>
  </si>
  <si>
    <t>TCC</t>
  </si>
  <si>
    <t>Real Estate Services</t>
  </si>
  <si>
    <t>Asian Energy Services Ltd</t>
  </si>
  <si>
    <t>ASIANENE</t>
  </si>
  <si>
    <t>Solex Energy Ltd</t>
  </si>
  <si>
    <t>SOLEX</t>
  </si>
  <si>
    <t>India Motor Parts &amp; Accessories Ltd</t>
  </si>
  <si>
    <t>IMPAL</t>
  </si>
  <si>
    <t>Zota Health Care Ltd</t>
  </si>
  <si>
    <t>ZOTA</t>
  </si>
  <si>
    <t>Oriental Rail Infrastructure Ltd</t>
  </si>
  <si>
    <t>ORIRAIL</t>
  </si>
  <si>
    <t>Chaman Lal Setia Exports Ltd</t>
  </si>
  <si>
    <t>CLSEL</t>
  </si>
  <si>
    <t>India Nippon Electricals Ltd</t>
  </si>
  <si>
    <t>INDNIPPON</t>
  </si>
  <si>
    <t>Paushak Ltd</t>
  </si>
  <si>
    <t>PAUSHAKLTD</t>
  </si>
  <si>
    <t>Hexa Tradex Ltd</t>
  </si>
  <si>
    <t>HEXATRADEX</t>
  </si>
  <si>
    <t>Everest Industries Ltd</t>
  </si>
  <si>
    <t>EVERESTIND</t>
  </si>
  <si>
    <t>Butterfly Gandhimathi Appliances Ltd</t>
  </si>
  <si>
    <t>BUTTERFLY</t>
  </si>
  <si>
    <t>Kabra Extrusion Technik Ltd</t>
  </si>
  <si>
    <t>KABRAEXTRU</t>
  </si>
  <si>
    <t>Panorama Studios International Ltd</t>
  </si>
  <si>
    <t>PANORAMA</t>
  </si>
  <si>
    <t>Radhika Jeweltech Ltd</t>
  </si>
  <si>
    <t>RADHIKAJWE</t>
  </si>
  <si>
    <t>Arman Financial Services Ltd</t>
  </si>
  <si>
    <t>ARMANFIN</t>
  </si>
  <si>
    <t>Madras Fertilizers Ltd</t>
  </si>
  <si>
    <t>MADRASFERT</t>
  </si>
  <si>
    <t>Chemfab Alkalis Ltd</t>
  </si>
  <si>
    <t>CHEMFAB</t>
  </si>
  <si>
    <t>Steelcast Ltd</t>
  </si>
  <si>
    <t>STEELCAS</t>
  </si>
  <si>
    <t>Allcargo Gati Ltd</t>
  </si>
  <si>
    <t>ACLGATI</t>
  </si>
  <si>
    <t>Automobile Corp Of Goa Ltd</t>
  </si>
  <si>
    <t>ACGL</t>
  </si>
  <si>
    <t>Om Infra Ltd</t>
  </si>
  <si>
    <t>OMINFRAL</t>
  </si>
  <si>
    <t>Yuken India Ltd</t>
  </si>
  <si>
    <t>YUKEN</t>
  </si>
  <si>
    <t>Hi-Tech Gears Ltd</t>
  </si>
  <si>
    <t>HITECHGEAR</t>
  </si>
  <si>
    <t>Amines and Plasticizers Ltd</t>
  </si>
  <si>
    <t>AMNPLST</t>
  </si>
  <si>
    <t>Remus Pharmaceuticals Ltd</t>
  </si>
  <si>
    <t>REMUS</t>
  </si>
  <si>
    <t>Wealth First Portfolio Managers Ltd</t>
  </si>
  <si>
    <t>WEALTH</t>
  </si>
  <si>
    <t>Forbes Precision Tools and Machine Parts Ltd</t>
  </si>
  <si>
    <t>TOTEM</t>
  </si>
  <si>
    <t>Vintage Coffee and Beverages Ltd</t>
  </si>
  <si>
    <t>VINCOFE</t>
  </si>
  <si>
    <t>ULTRAMARINE &amp; PIGMENTS Ltd</t>
  </si>
  <si>
    <t>ULTRAMAR</t>
  </si>
  <si>
    <t>Allied Digital Services Ltd</t>
  </si>
  <si>
    <t>ADSL</t>
  </si>
  <si>
    <t>Arihant Superstructures Ltd</t>
  </si>
  <si>
    <t>ARIHANTSUP</t>
  </si>
  <si>
    <t>JG Chemicals Ltd</t>
  </si>
  <si>
    <t>JGCHEM</t>
  </si>
  <si>
    <t>SMC Global Securities Ltd</t>
  </si>
  <si>
    <t>SMCGLOBAL</t>
  </si>
  <si>
    <t>Yamuna Syndicate Ltd</t>
  </si>
  <si>
    <t>YSL</t>
  </si>
  <si>
    <t>Western Carriers (India) Ltd</t>
  </si>
  <si>
    <t>WCIL</t>
  </si>
  <si>
    <t>Mishtann Foods Ltd</t>
  </si>
  <si>
    <t>MISHTANN</t>
  </si>
  <si>
    <t>Kaycee Industries Ltd</t>
  </si>
  <si>
    <t>KAYCEEI</t>
  </si>
  <si>
    <t>Alldigi Tech Ltd</t>
  </si>
  <si>
    <t>ALLDIGI</t>
  </si>
  <si>
    <t>SPML Infra Ltd</t>
  </si>
  <si>
    <t>SPMLINFRA</t>
  </si>
  <si>
    <t>Kamdhenu Ltd</t>
  </si>
  <si>
    <t>KAMDHENU</t>
  </si>
  <si>
    <t>Kotak Nifty 50 ETF</t>
  </si>
  <si>
    <t>NIFTY1</t>
  </si>
  <si>
    <t>Hind Rectifiers Ltd</t>
  </si>
  <si>
    <t>HIRECT</t>
  </si>
  <si>
    <t>Fratelli Vineyards Ltd</t>
  </si>
  <si>
    <t>FRATELLI</t>
  </si>
  <si>
    <t>Fairchem Organics Ltd</t>
  </si>
  <si>
    <t>FAIRCHEMOR</t>
  </si>
  <si>
    <t>Texmaco Infrastructure &amp; Holdings Ltd</t>
  </si>
  <si>
    <t>TEXINFRA</t>
  </si>
  <si>
    <t>Likhitha Infrastructure Ltd</t>
  </si>
  <si>
    <t>LIKHITHA</t>
  </si>
  <si>
    <t>Sat Industries Ltd</t>
  </si>
  <si>
    <t>SATINDLTD</t>
  </si>
  <si>
    <t>Renaissance Global Ltd</t>
  </si>
  <si>
    <t>RGL</t>
  </si>
  <si>
    <t>Himatsingka Seide Ltd</t>
  </si>
  <si>
    <t>HIMATSEIDE</t>
  </si>
  <si>
    <t>Ramco Systems Ltd</t>
  </si>
  <si>
    <t>RAMCOSYS</t>
  </si>
  <si>
    <t>Sree Rayalaseema Hi-Strength Hypo Ltd</t>
  </si>
  <si>
    <t>SRHHYPOLTD</t>
  </si>
  <si>
    <t>Avadh Sugar &amp; Energy Ltd</t>
  </si>
  <si>
    <t>AVADHSUGAR</t>
  </si>
  <si>
    <t>Trident Techlabs Ltd</t>
  </si>
  <si>
    <t>TECHLABS</t>
  </si>
  <si>
    <t>Subex Ltd</t>
  </si>
  <si>
    <t>SUBEXLTD</t>
  </si>
  <si>
    <t>Popular Vehicles and Services Ltd</t>
  </si>
  <si>
    <t>PVSL</t>
  </si>
  <si>
    <t>GPT Healthcare Ltd</t>
  </si>
  <si>
    <t>GPTHEALTH</t>
  </si>
  <si>
    <t>AMIC Forging Ltd</t>
  </si>
  <si>
    <t>AMIC</t>
  </si>
  <si>
    <t>Steel</t>
  </si>
  <si>
    <t>Spacenet Enterprises India Ltd</t>
  </si>
  <si>
    <t>SPCENET</t>
  </si>
  <si>
    <t>Dhunseri Investments Ltd</t>
  </si>
  <si>
    <t>DHUNINV</t>
  </si>
  <si>
    <t>Krishana Phoschem Ltd</t>
  </si>
  <si>
    <t>KRISHANA</t>
  </si>
  <si>
    <t>One Point One Solutions Ltd</t>
  </si>
  <si>
    <t>ONEPOINT</t>
  </si>
  <si>
    <t>Kellton Tech Solutions Ltd</t>
  </si>
  <si>
    <t>KELLTONTEC</t>
  </si>
  <si>
    <t>Tamilnadu Newsprint &amp; Papers Ltd</t>
  </si>
  <si>
    <t>TNPL</t>
  </si>
  <si>
    <t>Steel Exchange India Ltd</t>
  </si>
  <si>
    <t>STEELXIND</t>
  </si>
  <si>
    <t>Centrum Capital Ltd</t>
  </si>
  <si>
    <t>CENTRUM</t>
  </si>
  <si>
    <t>Veefin Solutions Ltd</t>
  </si>
  <si>
    <t>VEEFIN</t>
  </si>
  <si>
    <t>Application Software</t>
  </si>
  <si>
    <t>Polo Queen Industrial and Fintech Ltd</t>
  </si>
  <si>
    <t>PQIF</t>
  </si>
  <si>
    <t>Kopran Ltd</t>
  </si>
  <si>
    <t>KOPRAN</t>
  </si>
  <si>
    <t>Crest Ventures Ltd</t>
  </si>
  <si>
    <t>CREST</t>
  </si>
  <si>
    <t>BMW Industries Ltd</t>
  </si>
  <si>
    <t>BMW</t>
  </si>
  <si>
    <t>Rico Auto Industries Ltd</t>
  </si>
  <si>
    <t>RICOAUTO</t>
  </si>
  <si>
    <t>Century Enka Ltd</t>
  </si>
  <si>
    <t>CENTENKA</t>
  </si>
  <si>
    <t>Andhra Sugars Ltd</t>
  </si>
  <si>
    <t>ANDHRSUGAR</t>
  </si>
  <si>
    <t>GRM Overseas Ltd</t>
  </si>
  <si>
    <t>GRMOVER</t>
  </si>
  <si>
    <t>Rhetan TMT Ltd</t>
  </si>
  <si>
    <t>RHETAN</t>
  </si>
  <si>
    <t>Rishabh Instruments Ltd</t>
  </si>
  <si>
    <t>RISHABH</t>
  </si>
  <si>
    <t>Vascon Engineers Ltd</t>
  </si>
  <si>
    <t>VASCONEQ</t>
  </si>
  <si>
    <t>Pakka Limited</t>
  </si>
  <si>
    <t>PAKKA</t>
  </si>
  <si>
    <t>Zee Media Corporation Ltd</t>
  </si>
  <si>
    <t>ZEEMEDIA</t>
  </si>
  <si>
    <t>Kothari Petrochemicals Ltd</t>
  </si>
  <si>
    <t>KOTHARIPET</t>
  </si>
  <si>
    <t>Tourism Finance Corporation of India Ltd</t>
  </si>
  <si>
    <t>TFCILTD</t>
  </si>
  <si>
    <t>Dhampur Sugar Mills Ltd</t>
  </si>
  <si>
    <t>DHAMPURSUG</t>
  </si>
  <si>
    <t>Uttam Sugar Mills Ltd</t>
  </si>
  <si>
    <t>UTTAMSUGAR</t>
  </si>
  <si>
    <t>Ester Industries Ltd</t>
  </si>
  <si>
    <t>ESTER</t>
  </si>
  <si>
    <t>Cellecor Gadgets Ltd</t>
  </si>
  <si>
    <t>CELLECOR</t>
  </si>
  <si>
    <t>Indo Amines Ltd</t>
  </si>
  <si>
    <t>INDOAMIN</t>
  </si>
  <si>
    <t>Saurashtra Cement Ltd</t>
  </si>
  <si>
    <t>SAURASHCEM</t>
  </si>
  <si>
    <t>VLS Finance Ltd</t>
  </si>
  <si>
    <t>VLSFINANCE</t>
  </si>
  <si>
    <t>Oswal Greentech Ltd</t>
  </si>
  <si>
    <t>OSWALGREEN</t>
  </si>
  <si>
    <t>AFCOM Holdings Ltd</t>
  </si>
  <si>
    <t>AFCOM</t>
  </si>
  <si>
    <t>Shree Digvijay Cement Co Ltd</t>
  </si>
  <si>
    <t>SHREDIGCEM</t>
  </si>
  <si>
    <t>Punjab Chemicals and Crop Protection Ltd</t>
  </si>
  <si>
    <t>PUNJABCHEM</t>
  </si>
  <si>
    <t>Shiva Cement Ltd</t>
  </si>
  <si>
    <t>SHIVACEM</t>
  </si>
  <si>
    <t>TV Today Network Limited</t>
  </si>
  <si>
    <t>TVTODAY</t>
  </si>
  <si>
    <t>HLV Ltd</t>
  </si>
  <si>
    <t>HLVLTD</t>
  </si>
  <si>
    <t>Asian Star Co Ltd</t>
  </si>
  <si>
    <t>ASTAR</t>
  </si>
  <si>
    <t>Hardwyn India Ltd</t>
  </si>
  <si>
    <t>HARDWYN</t>
  </si>
  <si>
    <t>Building Products - Glass</t>
  </si>
  <si>
    <t>Lincoln Pharmaceuticals Ltd</t>
  </si>
  <si>
    <t>LINCOLN</t>
  </si>
  <si>
    <t>Dynamic Cables Ltd</t>
  </si>
  <si>
    <t>DYCL</t>
  </si>
  <si>
    <t>Simplex Infrastructures Ltd</t>
  </si>
  <si>
    <t>SIMPLEXINF</t>
  </si>
  <si>
    <t>Bliss GVS Pharma Ltd</t>
  </si>
  <si>
    <t>BLISSGVS</t>
  </si>
  <si>
    <t>Timex Group India Ltd</t>
  </si>
  <si>
    <t>TIMEX</t>
  </si>
  <si>
    <t>Gulshan Polyols Ltd</t>
  </si>
  <si>
    <t>GULPOLY</t>
  </si>
  <si>
    <t>Sandesh Ltd</t>
  </si>
  <si>
    <t>SANDESH</t>
  </si>
  <si>
    <t>Dwarikesh Sugar Industries Ltd</t>
  </si>
  <si>
    <t>DWARKESH</t>
  </si>
  <si>
    <t>Capital Small Finance Bank Ltd</t>
  </si>
  <si>
    <t>CAPITALSFB</t>
  </si>
  <si>
    <t>KMC Speciality Hospitals (India) Ltd</t>
  </si>
  <si>
    <t>KMCSHIL</t>
  </si>
  <si>
    <t>Beekay Steel Industries Ltd</t>
  </si>
  <si>
    <t>BEEKAY</t>
  </si>
  <si>
    <t>Prakash Pipes Ltd</t>
  </si>
  <si>
    <t>PPL</t>
  </si>
  <si>
    <t>Raj Rayon Industries Ltd</t>
  </si>
  <si>
    <t>RAJRILTD</t>
  </si>
  <si>
    <t>Ice Make Refrigeration Ltd</t>
  </si>
  <si>
    <t>ICEMAKE</t>
  </si>
  <si>
    <t>Signpost India Ltd</t>
  </si>
  <si>
    <t>SIGNPOST</t>
  </si>
  <si>
    <t>Aurum Proptech Ltd</t>
  </si>
  <si>
    <t>AURUM</t>
  </si>
  <si>
    <t>Ngl Fine Chem Ltd</t>
  </si>
  <si>
    <t>NGLFINE</t>
  </si>
  <si>
    <t>AVT Natural Products Ltd</t>
  </si>
  <si>
    <t>AVTNPL</t>
  </si>
  <si>
    <t>Vardhman Holdings Ltd</t>
  </si>
  <si>
    <t>VHL</t>
  </si>
  <si>
    <t>Xchanging Solutions Ltd</t>
  </si>
  <si>
    <t>XCHANGING</t>
  </si>
  <si>
    <t>Munjal Auto Industries Ltd</t>
  </si>
  <si>
    <t>MUNJALAU</t>
  </si>
  <si>
    <t>Windsor Machines Ltd</t>
  </si>
  <si>
    <t>WINDMACHIN</t>
  </si>
  <si>
    <t>Khazanchi Jewellers Ltd</t>
  </si>
  <si>
    <t>KHAZANCHI</t>
  </si>
  <si>
    <t>Apparel, Accessories &amp; Luxury Goods</t>
  </si>
  <si>
    <t>Best Agrolife Ltd</t>
  </si>
  <si>
    <t>BESTAGRO</t>
  </si>
  <si>
    <t>Snowman Logistics Ltd</t>
  </si>
  <si>
    <t>SNOWMAN</t>
  </si>
  <si>
    <t>Jagatjit Industries Ltd</t>
  </si>
  <si>
    <t>JAGAJITIND</t>
  </si>
  <si>
    <t>Manoj Vaibhav Gems N Jewellers Ltd</t>
  </si>
  <si>
    <t>MVGJL</t>
  </si>
  <si>
    <t>Heubach Colorants India Ltd</t>
  </si>
  <si>
    <t>HEUBACHIND</t>
  </si>
  <si>
    <t>Macpower CNC Machines Ltd</t>
  </si>
  <si>
    <t>MACPOWER</t>
  </si>
  <si>
    <t>Mukka Proteins Ltd</t>
  </si>
  <si>
    <t>MUKKA</t>
  </si>
  <si>
    <t>Control Print Ltd</t>
  </si>
  <si>
    <t>CONTROLPR</t>
  </si>
  <si>
    <t>Kirloskar Electric Company Ltd</t>
  </si>
  <si>
    <t>KECL</t>
  </si>
  <si>
    <t>Kuantum Papers Ltd</t>
  </si>
  <si>
    <t>KUANTUM</t>
  </si>
  <si>
    <t>Manali Petrochemicals Ltd</t>
  </si>
  <si>
    <t>MANALIPETC</t>
  </si>
  <si>
    <t>Enkei Wheels (India) Ltd</t>
  </si>
  <si>
    <t>ENKEIWHEL</t>
  </si>
  <si>
    <t>Credo Brands Marketing Ltd</t>
  </si>
  <si>
    <t>MUFTI</t>
  </si>
  <si>
    <t>Men's Clothing</t>
  </si>
  <si>
    <t>Selan Exploration Technology Ltd</t>
  </si>
  <si>
    <t>SELAN</t>
  </si>
  <si>
    <t>R K Swamy Ltd</t>
  </si>
  <si>
    <t>RKSWAMY</t>
  </si>
  <si>
    <t>Taneja Aerospace and Aviation Ltd</t>
  </si>
  <si>
    <t>TANAA</t>
  </si>
  <si>
    <t>Kross Ltd</t>
  </si>
  <si>
    <t>KROSS</t>
  </si>
  <si>
    <t>Wardwizard Innovations &amp; Mobility Ltd</t>
  </si>
  <si>
    <t>WARDINMOBI</t>
  </si>
  <si>
    <t>Essen Speciality Films Ltd</t>
  </si>
  <si>
    <t>ESFL</t>
  </si>
  <si>
    <t>SAR Televenture Ltd</t>
  </si>
  <si>
    <t>SARTELE</t>
  </si>
  <si>
    <t>Creative Newtech Ltd</t>
  </si>
  <si>
    <t>CREATIVE</t>
  </si>
  <si>
    <t>Arrow Greentech Ltd</t>
  </si>
  <si>
    <t>ARROWGREEN</t>
  </si>
  <si>
    <t>Shankara Building Products Ltd</t>
  </si>
  <si>
    <t>SHANKARA</t>
  </si>
  <si>
    <t>Vantage Knowledge Academy Ltd</t>
  </si>
  <si>
    <t>VKAL</t>
  </si>
  <si>
    <t>Arihant Capital Markets Ltd</t>
  </si>
  <si>
    <t>ARIHANTCAP</t>
  </si>
  <si>
    <t>Vimta Labs Ltd</t>
  </si>
  <si>
    <t>VIMTALABS</t>
  </si>
  <si>
    <t>Electrotherm (India) Ltd</t>
  </si>
  <si>
    <t>ELECTHERM</t>
  </si>
  <si>
    <t>Cosmic CRF Ltd</t>
  </si>
  <si>
    <t>COSMICCRF</t>
  </si>
  <si>
    <t>Aptech Ltd</t>
  </si>
  <si>
    <t>APTECHT</t>
  </si>
  <si>
    <t>Finkurve Financial Services Ltd</t>
  </si>
  <si>
    <t>FINKURVE</t>
  </si>
  <si>
    <t>Indo Rama Synthetics (India) Ltd</t>
  </si>
  <si>
    <t>INDORAMA</t>
  </si>
  <si>
    <t>Kernex Microsystems (India) Ltd</t>
  </si>
  <si>
    <t>KERNEX</t>
  </si>
  <si>
    <t>Industrial and Prudential Investment Co Ltd</t>
  </si>
  <si>
    <t>INDPRUD</t>
  </si>
  <si>
    <t>Dharmaj Crop Guard Ltd</t>
  </si>
  <si>
    <t>DHARMAJ</t>
  </si>
  <si>
    <t>Jagsonpal Pharmaceuticals Ltd</t>
  </si>
  <si>
    <t>JAGSNPHARM</t>
  </si>
  <si>
    <t>Mafatlal Industries Ltd</t>
  </si>
  <si>
    <t>MAFATIND</t>
  </si>
  <si>
    <t>Ksolves India Ltd</t>
  </si>
  <si>
    <t>KSOLVES</t>
  </si>
  <si>
    <t>Magadh Sugar &amp; Energy Ltd</t>
  </si>
  <si>
    <t>MAGADSUGAR</t>
  </si>
  <si>
    <t>Benares Hotels Ltd</t>
  </si>
  <si>
    <t>BENARAS</t>
  </si>
  <si>
    <t>Maan Aluminium Ltd</t>
  </si>
  <si>
    <t>MAANALU</t>
  </si>
  <si>
    <t>Bajaj Healthcare Ltd</t>
  </si>
  <si>
    <t>BAJAJHCARE</t>
  </si>
  <si>
    <t>GIC Housing Finance Ltd</t>
  </si>
  <si>
    <t>GICHSGFIN</t>
  </si>
  <si>
    <t>CFF Fluid Control Ltd</t>
  </si>
  <si>
    <t>CFF</t>
  </si>
  <si>
    <t>Aerospace &amp; Defense</t>
  </si>
  <si>
    <t>AGI Infra Ltd</t>
  </si>
  <si>
    <t>AGIIL</t>
  </si>
  <si>
    <t>AGS Transact Technologies Ltd</t>
  </si>
  <si>
    <t>AGSTRA</t>
  </si>
  <si>
    <t>Saint-Gobain Sekurit India Ltd</t>
  </si>
  <si>
    <t>SAINTGOBAIN</t>
  </si>
  <si>
    <t>Pudumjee Paper Products Ltd</t>
  </si>
  <si>
    <t>PDMJEPAPER</t>
  </si>
  <si>
    <t>Elin Electronics Ltd</t>
  </si>
  <si>
    <t>ELIN</t>
  </si>
  <si>
    <t>Uniphos Enterprises Ltd</t>
  </si>
  <si>
    <t>UNIENTER</t>
  </si>
  <si>
    <t>3B Blackbio DX Ltd</t>
  </si>
  <si>
    <t>3BBLACKBIO</t>
  </si>
  <si>
    <t>Fertilizers &amp; Agricultural Chemicals</t>
  </si>
  <si>
    <t>Aym Syntex Ltd</t>
  </si>
  <si>
    <t>AYMSYNTEX</t>
  </si>
  <si>
    <t>New Delhi Television Ltd</t>
  </si>
  <si>
    <t>NDTV</t>
  </si>
  <si>
    <t>Emkay Taps and Cutting Tools Ltd</t>
  </si>
  <si>
    <t>EMKAYTOOLS</t>
  </si>
  <si>
    <t>Automotive Stampings and Assemblies Ltd</t>
  </si>
  <si>
    <t>ASAL</t>
  </si>
  <si>
    <t>Orient Technologies Ltd</t>
  </si>
  <si>
    <t>ORIENTTECH</t>
  </si>
  <si>
    <t>IST Ltd</t>
  </si>
  <si>
    <t>ISTLTD</t>
  </si>
  <si>
    <t>Satia Industries Ltd</t>
  </si>
  <si>
    <t>SATIA</t>
  </si>
  <si>
    <t>Sika Interplant Systems Ltd</t>
  </si>
  <si>
    <t>SIKA</t>
  </si>
  <si>
    <t>Max India Ltd</t>
  </si>
  <si>
    <t>MAXIND</t>
  </si>
  <si>
    <t>Faze Three Ltd</t>
  </si>
  <si>
    <t>FAZE3Q</t>
  </si>
  <si>
    <t>Sahana System Ltd</t>
  </si>
  <si>
    <t>SAHANA</t>
  </si>
  <si>
    <t>Last Mile Enterprises Ltd</t>
  </si>
  <si>
    <t>LASTMILE</t>
  </si>
  <si>
    <t>Tuticorin Alkali Chemicals and Fertilizers Ltd</t>
  </si>
  <si>
    <t>TUTIALKA</t>
  </si>
  <si>
    <t>Kriti Industries (India) Limited</t>
  </si>
  <si>
    <t>KRITI</t>
  </si>
  <si>
    <t>Sunshine Capital Ltd</t>
  </si>
  <si>
    <t>SCL</t>
  </si>
  <si>
    <t>Sical Logistics Ltd</t>
  </si>
  <si>
    <t>SICALLOG</t>
  </si>
  <si>
    <t>Shalimar Paints Ltd</t>
  </si>
  <si>
    <t>SHALPAINTS</t>
  </si>
  <si>
    <t>Valiant Organics Ltd</t>
  </si>
  <si>
    <t>VALIANTORG</t>
  </si>
  <si>
    <t>Nelcast Ltd</t>
  </si>
  <si>
    <t>NELCAST</t>
  </si>
  <si>
    <t>Danlaw Technologies India Ltd</t>
  </si>
  <si>
    <t>DANLAW</t>
  </si>
  <si>
    <t>Urja Global Ltd</t>
  </si>
  <si>
    <t>URJA</t>
  </si>
  <si>
    <t>Jay Bharat Maruti Ltd</t>
  </si>
  <si>
    <t>JAYBARMARU</t>
  </si>
  <si>
    <t>TGV SRAAC Ltd</t>
  </si>
  <si>
    <t>TGVSL</t>
  </si>
  <si>
    <t>NACL Industries Ltd</t>
  </si>
  <si>
    <t>NACLIND</t>
  </si>
  <si>
    <t>NINtec Systems Ltd</t>
  </si>
  <si>
    <t>NINSYS</t>
  </si>
  <si>
    <t>Vasa Denticity Ltd</t>
  </si>
  <si>
    <t>DENTALKART</t>
  </si>
  <si>
    <t>Sutlej Textiles and Industries Ltd</t>
  </si>
  <si>
    <t>SUTLEJTEX</t>
  </si>
  <si>
    <t>Investment Trust of India Ltd</t>
  </si>
  <si>
    <t>THEINVEST</t>
  </si>
  <si>
    <t>Ganesh Benzoplast Ltd</t>
  </si>
  <si>
    <t>GANESHBE</t>
  </si>
  <si>
    <t>Bodal Chemicals Ltd</t>
  </si>
  <si>
    <t>BODALCHEM</t>
  </si>
  <si>
    <t>Gala Precision Engineering Ltd</t>
  </si>
  <si>
    <t>GALAPREC</t>
  </si>
  <si>
    <t>Krystal Integrated Services Ltd</t>
  </si>
  <si>
    <t>KRYSTAL</t>
  </si>
  <si>
    <t>Anuh Pharma Ltd</t>
  </si>
  <si>
    <t>ANUHPHR</t>
  </si>
  <si>
    <t>Asian Granito India Ltd</t>
  </si>
  <si>
    <t>ASIANTILES</t>
  </si>
  <si>
    <t>Hazoor Multi Projects Ltd</t>
  </si>
  <si>
    <t>HAZOOR</t>
  </si>
  <si>
    <t>Ratnaveer Precision Engineering Ltd</t>
  </si>
  <si>
    <t>RATNAVEER</t>
  </si>
  <si>
    <t>Vinyas Innovative Technologies Ltd</t>
  </si>
  <si>
    <t>VINYAS</t>
  </si>
  <si>
    <t>Algoquant Fintech Ltd</t>
  </si>
  <si>
    <t>AQFINTECH</t>
  </si>
  <si>
    <t>Shree Ganesh Remedies Ltd</t>
  </si>
  <si>
    <t>SGRL</t>
  </si>
  <si>
    <t>Sathlokhar Synergys E&amp;C Global Ltd</t>
  </si>
  <si>
    <t>SSEGL</t>
  </si>
  <si>
    <t>RACL Geartech Ltd</t>
  </si>
  <si>
    <t>RACLGEAR</t>
  </si>
  <si>
    <t>Nahar Spinning Mills Ltd</t>
  </si>
  <si>
    <t>NAHARSPING</t>
  </si>
  <si>
    <t>Voith Paper Fabrics India Ltd</t>
  </si>
  <si>
    <t>VOITHPAPR</t>
  </si>
  <si>
    <t>Virtuoso Optoelectronics Ltd</t>
  </si>
  <si>
    <t>VOEPL</t>
  </si>
  <si>
    <t>Zuari Industries Ltd</t>
  </si>
  <si>
    <t>ZUARIIND</t>
  </si>
  <si>
    <t>Transindia Real Estate Ltd</t>
  </si>
  <si>
    <t>TREL</t>
  </si>
  <si>
    <t>Infobeans Technologies Ltd</t>
  </si>
  <si>
    <t>INFOBEAN</t>
  </si>
  <si>
    <t>Australian Premium Solar (India) Ltd</t>
  </si>
  <si>
    <t>APS</t>
  </si>
  <si>
    <t>Photovoltaic Solar Systems &amp; Equipment</t>
  </si>
  <si>
    <t>Ritco Logistics Ltd</t>
  </si>
  <si>
    <t>RITCO</t>
  </si>
  <si>
    <t>Entertainment Network (India) Ltd</t>
  </si>
  <si>
    <t>ENIL</t>
  </si>
  <si>
    <t>Radio</t>
  </si>
  <si>
    <t>Prime Securities Ltd</t>
  </si>
  <si>
    <t>PRIMESECU</t>
  </si>
  <si>
    <t>Vilas Transcore Ltd</t>
  </si>
  <si>
    <t>VILAS</t>
  </si>
  <si>
    <t>Oswal Agro Mills Ltd</t>
  </si>
  <si>
    <t>OSWALAGRO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</si>
  <si>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</si>
  <si>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</si>
  <si>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</si>
  <si>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</si>
  <si>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</si>
  <si>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</si>
  <si>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</si>
  <si>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</si>
  <si>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</si>
  <si>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</si>
  <si>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</si>
  <si>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</si>
  <si>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</si>
  <si>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Services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</si>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</sst>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F33FE5-9FBA-49BC-967D-E5BA8D6BB11C}" name="Table3" displayName="Table3" ref="A1:Z124" totalsRowShown="0">
  <autoFilter ref="A1:Z124" xr:uid="{5CF33FE5-9FBA-49BC-967D-E5BA8D6BB11C}"/>
  <sortState xmlns:xlrd2="http://schemas.microsoft.com/office/spreadsheetml/2017/richdata2" ref="A2:Z124">
    <sortCondition ref="Z1:Z124"/>
  </sortState>
  <tableColumns count="26">
    <tableColumn id="1" xr3:uid="{D9D244F2-5BE6-4F3D-B2CB-FCD879A21A46}" name="Sub-Sector"/>
    <tableColumn id="2" xr3:uid="{105DDDB4-628B-4CF1-9914-2CC67A7E9CD4}" name="Count" dataDxfId="48">
      <calculatedColumnFormula>COUNTIFS(Table2[Sub-Sector],Table3[[#This Row],[Sub-Sector]])</calculatedColumnFormula>
    </tableColumn>
    <tableColumn id="3" xr3:uid="{51040DA1-5572-4705-BA9A-9F174410E370}" name="Uptrend" dataDxfId="47">
      <calculatedColumnFormula>COUNTIFS(Table2[Sub-Sector],Table3[[#This Row],[Sub-Sector]],Table2[Uptrend],"Uptrend")/Table3[[#This Row],[Count]]</calculatedColumnFormula>
    </tableColumn>
    <tableColumn id="4" xr3:uid="{51D41D55-C1DA-4863-A9A3-88A0C8ECBC51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6EE0C7D5-DB29-4925-A851-38EEA2C2DB6F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EA831EAA-EB89-476C-BB17-86C84B0B04C1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1250BDBD-A98A-4B9D-AE5F-61BE01B707CD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7B439F59-A9C7-4DDD-9C97-694A75AF7869}" name="RSI" dataDxfId="42">
      <calculatedColumnFormula>COUNTIFS(Table2[Sub-Sector],Table3[[#This Row],[Sub-Sector]],Table2[RSI Exponential â€“ 14D],"&gt;=50")/Table3[[#This Row],[Count]]</calculatedColumnFormula>
    </tableColumn>
    <tableColumn id="9" xr3:uid="{B2CE495E-1F27-40F4-AA59-096DB64D1966}" name="Relative Volume" dataDxfId="41">
      <calculatedColumnFormula>COUNTIFS(Table2[Sub-Sector],Table3[[#This Row],[Sub-Sector]],Table2[Relative Volume],"&gt;=1")/Table3[[#This Row],[Count]]</calculatedColumnFormula>
    </tableColumn>
    <tableColumn id="10" xr3:uid="{CE828EF6-E39A-4816-96BF-B285951EDAD8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85A5233E-B85D-473C-BD0F-6AA6A96DE2F4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61E8D248-33D9-469A-9276-5B362A32BC55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110F1972-6712-4807-AD35-CF7283CEF192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17DAF377-9C2B-4F73-9941-E5AFB3B07596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E5D20D37-136E-4204-8785-B370EE244B4C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9AB0D77C-C6D0-4411-87F8-63B092F88CFC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CDD241D1-136E-49A7-A3B4-22172399C6C1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A4C037F5-D7FA-4960-88AB-D45054C05F31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EBCACA34-5454-467D-B0AE-E65A71D69AEE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2114C7F5-CAB4-465D-89C2-71BB4B7F70F8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CBD6307D-ACE9-4543-A929-E8AB49A840D6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24B404AD-2775-43E2-9757-1A1624445D1E}" name="Sharpe Ratio" dataDxfId="28">
      <calculatedColumnFormula>COUNTIFS(Table2[Sub-Sector],Table3[[#This Row],[Sub-Sector]],Table2[Sharpe Ratio],"&gt;=0.10")/Table3[[#This Row],[Count]]</calculatedColumnFormula>
    </tableColumn>
    <tableColumn id="23" xr3:uid="{F69ABB50-2704-45BF-B6E0-7511F0675E5A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581E73D0-E9C7-44BD-9003-A043EA0EF0CC}" name="Rank" dataDxfId="26">
      <calculatedColumnFormula>_xlfn.RANK.AVG(Table3[[#This Row],[Score]],Table3[Score],1)</calculatedColumnFormula>
    </tableColumn>
    <tableColumn id="25" xr3:uid="{7E765CBB-84A0-4F09-A37A-060E72D5425B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9F1BF663-A599-4631-A893-FE0E75DECEB6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C68FF5-EE83-45D5-9965-C6FCBAA69074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EA949A7E-047F-4DB1-A08F-B21DAA8C0716}" name="Name"/>
    <tableColumn id="2" xr3:uid="{A7CBE007-ED92-4713-AE3E-6A9A63B95905}" name="Ticker"/>
    <tableColumn id="3" xr3:uid="{13D5CD18-3977-4A39-9D0D-9B9DBBC9F3B0}" name="Industry"/>
    <tableColumn id="4" xr3:uid="{86B09EAC-3F09-40B4-BBBA-CA3E0CEFF567}" name="Sub-Sector"/>
    <tableColumn id="5" xr3:uid="{7AF1BE2D-1633-4F6A-8508-BE57D3B4C29D}" name="Market Cap"/>
    <tableColumn id="6" xr3:uid="{28A42EBE-0CAF-4F04-AAB1-9A48F2FFE07D}" name="Close Price"/>
    <tableColumn id="7" xr3:uid="{86D225F4-9FC0-4D64-9BDE-D9CEBE657D62}" name="1Y Return vs Nifty"/>
    <tableColumn id="18" xr3:uid="{3B176A09-4571-470E-8B9B-0E3409405500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DBBC7D83-08A4-4720-A2B0-57F094B98D8C}" name="1M Return vs Nifty"/>
    <tableColumn id="19" xr3:uid="{81416BEE-15C1-46EE-8F44-74E2887FEDB2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7305B079-F238-4860-85E0-3AEDC554FCDC}" name="6M Return vs Nifty"/>
    <tableColumn id="20" xr3:uid="{91E36EEA-5518-4851-8643-AA22740970BB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9199FF5A-86A8-4A69-94F6-5B049BD0D1F9}" name="1W Return vs Nifty"/>
    <tableColumn id="22" xr3:uid="{43EE8048-3AD3-4B36-BD39-E412428B412B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454CA37F-9506-4F39-9265-48FAA528246E}" name="20D EMA" dataDxfId="19"/>
    <tableColumn id="11" xr3:uid="{310DF7DA-87FA-44C7-8886-8E526F232C43}" name="50D EMA"/>
    <tableColumn id="12" xr3:uid="{F9C520AE-F5B8-44B6-9D55-80007A97A204}" name="200D EMA"/>
    <tableColumn id="13" xr3:uid="{4CF077A3-61B6-4D86-84C8-90CED13E46EC}" name="RSI Exponential â€“ 14D"/>
    <tableColumn id="25" xr3:uid="{6AF73CB2-5C84-4F91-BDD8-5D6E78D17622}" name="% Price above 20 EMA" dataDxfId="18">
      <calculatedColumnFormula>(Table2[[#This Row],[Close Price]]-Table2[[#This Row],[20D EMA]])/Table2[[#This Row],[20D EMA]]</calculatedColumnFormula>
    </tableColumn>
    <tableColumn id="24" xr3:uid="{49E68ECB-3929-499F-A6E8-2FB6F7CBA667}" name="% Price above 50 EMA" dataDxfId="17">
      <calculatedColumnFormula>(Table2[[#This Row],[Close Price]]-Table2[[#This Row],[50D EMA]])/Table2[[#This Row],[50D EMA]]</calculatedColumnFormula>
    </tableColumn>
    <tableColumn id="23" xr3:uid="{954E90C4-6163-4DC0-8A5C-C4E6A4D96601}" name="% Price above 200 EMA" dataDxfId="16">
      <calculatedColumnFormula>(Table2[[#This Row],[Close Price]]-Table2[[#This Row],[200D EMA]])/Table2[[#This Row],[200D EMA]]</calculatedColumnFormula>
    </tableColumn>
    <tableColumn id="14" xr3:uid="{2408C9ED-CBA5-41FB-913A-88536A367946}" name="Relative Volume"/>
    <tableColumn id="37" xr3:uid="{5639C907-3A5E-4130-B451-B150A46BCC99}" name="Day Low" dataDxfId="15"/>
    <tableColumn id="36" xr3:uid="{2D572BBB-493D-40AE-8D9C-7316A2EFB5AF}" name="Day High"/>
    <tableColumn id="35" xr3:uid="{7A8DE3C8-1DB4-4EE7-AC69-134AA5367521}" name="Current Week Low"/>
    <tableColumn id="34" xr3:uid="{02CF2333-EE50-4558-8642-4FD4E5D6CB4E}" name="Current Week High"/>
    <tableColumn id="33" xr3:uid="{79BE0197-72FC-4A18-9DAE-AAEAB233DED8}" name="Current Month Low"/>
    <tableColumn id="32" xr3:uid="{F1BF67D0-DDCC-411E-AB0A-6531D46E4C6F}" name="Current Month High"/>
    <tableColumn id="31" xr3:uid="{9CB00F67-61A5-44A9-93FD-A703C9F8D5ED}" name="% Away From Day Low" dataDxfId="14">
      <calculatedColumnFormula>(Table2[[#This Row],[Close Price]]/Table2[[#This Row],[Day Low]])-1</calculatedColumnFormula>
    </tableColumn>
    <tableColumn id="30" xr3:uid="{8837BFCE-A65F-4A14-B110-B8A9E239B867}" name="% Away From Day High" dataDxfId="13">
      <calculatedColumnFormula>(Table2[[#This Row],[Day High]]/Table2[[#This Row],[Close Price]])-1</calculatedColumnFormula>
    </tableColumn>
    <tableColumn id="29" xr3:uid="{43B29D5F-ABFE-417F-B179-9B0D9018AA94}" name="% Away From Current Week Low" dataDxfId="12">
      <calculatedColumnFormula>(Table2[[#This Row],[Close Price]]/Table2[[#This Row],[Current Week Low]])-1</calculatedColumnFormula>
    </tableColumn>
    <tableColumn id="28" xr3:uid="{DA770756-CE9C-476D-9216-85EFCC605B51}" name="% Away From Current Week High" dataDxfId="11">
      <calculatedColumnFormula>(Table2[[#This Row],[Current Week High]]/Table2[[#This Row],[Close Price]])-1</calculatedColumnFormula>
    </tableColumn>
    <tableColumn id="27" xr3:uid="{CFD9BC38-B884-40F1-9EDF-F036F97E9ADC}" name="% Away From Current Month Low" dataDxfId="10">
      <calculatedColumnFormula>(Table2[[#This Row],[Close Price]]/Table2[[#This Row],[Current Month Low]])-1</calculatedColumnFormula>
    </tableColumn>
    <tableColumn id="26" xr3:uid="{BA629C02-D493-49AB-B9FA-6E843D3531D9}" name="% Away From Current Month High" dataDxfId="9">
      <calculatedColumnFormula>(Table2[[#This Row],[Current Month High]]/Table2[[#This Row],[Close Price]])-1</calculatedColumnFormula>
    </tableColumn>
    <tableColumn id="15" xr3:uid="{99A25AA0-6F40-4879-AF7E-EB646EE457CA}" name="% Away From 52W High"/>
    <tableColumn id="16" xr3:uid="{04FD0D4C-35BC-4541-BF3F-CA691A58E70B}" name="% Away From 52W Low"/>
    <tableColumn id="42" xr3:uid="{C2251368-454A-4C4B-B1F7-DB091D5C2841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E4EBD2A4-F3C6-4936-9B40-EEDF67F9FC6C}" name="Relative Strength Sector Index" dataDxfId="7"/>
    <tableColumn id="40" xr3:uid="{1AD5993A-794F-4491-95C4-F383788511A8}" name="Relative Strength Sector Index - Zone"/>
    <tableColumn id="39" xr3:uid="{F8CBC4E1-8CAB-4837-A621-893C705B4E42}" name="Rate of Change"/>
    <tableColumn id="38" xr3:uid="{60AE71D9-F9AB-459D-B172-846AA08098F5}" name="Rate of Change - Zone"/>
    <tableColumn id="17" xr3:uid="{160845F0-EBB7-4C28-923D-934EA70CFF15}" name="Sharpe Ratio"/>
    <tableColumn id="43" xr3:uid="{C13537F6-7412-482E-ABC3-2D212477EBAD}" name="Sharpe Ratio Z-Score" dataDxfId="6">
      <calculatedColumnFormula>(Table2[[#This Row],[Sharpe Ratio]]-AVERAGE(Table2[Sharpe Ratio]))/_xlfn.STDEV.P(Table2[Sharpe Ratio])</calculatedColumnFormula>
    </tableColumn>
    <tableColumn id="44" xr3:uid="{C1FDA34B-879C-4F3F-BAD1-D6F70A8E5C0E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91E10037-0A2E-440B-8346-61131ADD0205}" name="Rank 1Y" dataDxfId="4">
      <calculatedColumnFormula>_xlfn.RANK.AVG(Table2[[#This Row],[1Y Return vs Nifty Z-Score]],Table2[1Y Return vs Nifty Z-Score])</calculatedColumnFormula>
    </tableColumn>
    <tableColumn id="46" xr3:uid="{E5B97674-F258-4181-9E72-86D3EA79C340}" name="Rank 6M" dataDxfId="3">
      <calculatedColumnFormula>_xlfn.RANK.AVG(Table2[[#This Row],[6M Return vs Nifty Z-Score]],Table2[6M Return vs Nifty Z-Score])</calculatedColumnFormula>
    </tableColumn>
    <tableColumn id="47" xr3:uid="{3DFEEFEB-54EF-4F2E-BB9F-F4ED9DD20E76}" name="Rank Sharpe" dataDxfId="2">
      <calculatedColumnFormula>_xlfn.RANK.AVG(Table2[[#This Row],[Sharpe Ratio Z-Score]],Table2[Sharpe Ratio Z-Score])</calculatedColumnFormula>
    </tableColumn>
    <tableColumn id="48" xr3:uid="{86725292-BA29-4414-8B3E-A324D29263CD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BA3C64-0E2A-4334-8B13-C485DA0CD070}" name="Table1" displayName="Table1" ref="A1:Q1480" totalsRowShown="0">
  <autoFilter ref="A1:Q1480" xr:uid="{4CBA3C64-0E2A-4334-8B13-C485DA0CD070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2C5C5A85-E262-4008-96F0-898D0278939A}" name="Name"/>
    <tableColumn id="2" xr3:uid="{C8907EBC-8191-44A9-B336-27570E9215F6}" name="Ticker"/>
    <tableColumn id="17" xr3:uid="{114D598C-70A1-4959-995D-173081EB4256}" name="Industry" dataDxfId="0"/>
    <tableColumn id="3" xr3:uid="{5AEBBAB3-0720-4B9B-8445-C5DA27C06948}" name="Sub-Sector"/>
    <tableColumn id="4" xr3:uid="{BC5132F5-5B40-416C-9DCE-9707F05BD7B0}" name="Market Cap"/>
    <tableColumn id="5" xr3:uid="{B2B259DB-5532-4A0D-8B72-52A8DCB324EC}" name="Close Price"/>
    <tableColumn id="6" xr3:uid="{03F06F72-C2F8-42F1-BB56-8A1C210DC818}" name="1Y Return vs Nifty"/>
    <tableColumn id="7" xr3:uid="{5F92D80D-A717-4568-B939-7EE1D1E29F84}" name="1M Return vs Nifty"/>
    <tableColumn id="8" xr3:uid="{AED335ED-6171-4826-8473-66C483AF3BC6}" name="6M Return vs Nifty"/>
    <tableColumn id="9" xr3:uid="{90A123BB-AB56-49D1-AA58-150B7233ABD8}" name="1W Return vs Nifty"/>
    <tableColumn id="10" xr3:uid="{D9EF445B-B09E-42A1-A445-5649FB92C123}" name="50D EMA"/>
    <tableColumn id="11" xr3:uid="{B15A743A-CE0D-4464-995D-65E6F82E9AF6}" name="200D EMA"/>
    <tableColumn id="12" xr3:uid="{194D2E4E-0531-451F-A11C-47FBDE39113F}" name="RSI Exponential â€“ 14D"/>
    <tableColumn id="13" xr3:uid="{28AF5715-F779-4234-9487-C15EB4489AA8}" name="Relative Volume"/>
    <tableColumn id="14" xr3:uid="{E3D2D6A7-2069-463D-B6C4-903449A63811}" name="% Away From 52W High"/>
    <tableColumn id="15" xr3:uid="{3342857C-68A5-435A-9D36-3C90BF53BEDE}" name="% Away From 52W Low"/>
    <tableColumn id="16" xr3:uid="{AA34BC2B-0C6B-4380-9ACB-A160C54E6F9D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FF91-C604-459D-82FE-C039A88604B8}">
  <dimension ref="A1:Z124"/>
  <sheetViews>
    <sheetView topLeftCell="P1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3190</v>
      </c>
      <c r="C1" t="s">
        <v>3176</v>
      </c>
      <c r="D1" t="s">
        <v>3191</v>
      </c>
      <c r="E1" t="s">
        <v>3192</v>
      </c>
      <c r="F1" t="s">
        <v>7</v>
      </c>
      <c r="G1" t="s">
        <v>5</v>
      </c>
      <c r="H1" t="s">
        <v>3193</v>
      </c>
      <c r="I1" t="s">
        <v>12</v>
      </c>
      <c r="J1" t="s">
        <v>3170</v>
      </c>
      <c r="K1" t="s">
        <v>3171</v>
      </c>
      <c r="L1" t="s">
        <v>3172</v>
      </c>
      <c r="M1" t="s">
        <v>3173</v>
      </c>
      <c r="N1" t="s">
        <v>3174</v>
      </c>
      <c r="O1" t="s">
        <v>3175</v>
      </c>
      <c r="P1" t="s">
        <v>13</v>
      </c>
      <c r="Q1" t="s">
        <v>14</v>
      </c>
      <c r="R1" t="s">
        <v>3194</v>
      </c>
      <c r="S1" t="s">
        <v>3162</v>
      </c>
      <c r="T1" t="s">
        <v>3163</v>
      </c>
      <c r="U1" t="s">
        <v>3180</v>
      </c>
      <c r="V1" t="s">
        <v>15</v>
      </c>
      <c r="W1" t="s">
        <v>3185</v>
      </c>
      <c r="X1" t="s">
        <v>3195</v>
      </c>
      <c r="Y1" t="s">
        <v>3196</v>
      </c>
      <c r="Z1" t="s">
        <v>3197</v>
      </c>
    </row>
    <row r="2" spans="1:26" x14ac:dyDescent="0.3">
      <c r="A2" t="s">
        <v>103</v>
      </c>
      <c r="B2">
        <f>COUNTIFS(Table2[Sub-Sector],Table3[[#This Row],[Sub-Sector]])</f>
        <v>3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0.33333333333333331</v>
      </c>
      <c r="E2" s="1">
        <f>COUNTIFS(Table2[Sub-Sector],Table3[[#This Row],[Sub-Sector]],Table2[1M Return vs Nifty],"&gt;=5")/Table3[[#This Row],[Count]]</f>
        <v>0.66666666666666663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0.33333333333333331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0.33333333333333331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90.5</v>
      </c>
      <c r="X2">
        <f>_xlfn.RANK.AVG(Table3[[#This Row],[Score]],Table3[Score],1)</f>
        <v>2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64</v>
      </c>
      <c r="Z2">
        <f>_xlfn.RANK.AVG(Table3[[#This Row],[Score 2 ]],Table3[[Score 2 ]],1)</f>
        <v>1</v>
      </c>
    </row>
    <row r="3" spans="1:26" x14ac:dyDescent="0.3">
      <c r="A3" t="s">
        <v>382</v>
      </c>
      <c r="B3">
        <f>COUNTIFS(Table2[Sub-Sector],Table3[[#This Row],[Sub-Sector]])</f>
        <v>4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0.75</v>
      </c>
      <c r="E3" s="1">
        <f>COUNTIFS(Table2[Sub-Sector],Table3[[#This Row],[Sub-Sector]],Table2[1M Return vs Nifty],"&gt;=5")/Table3[[#This Row],[Count]]</f>
        <v>0.75</v>
      </c>
      <c r="F3" s="1">
        <f>COUNTIFS(Table2[Sub-Sector],Table3[[#This Row],[Sub-Sector]],Table2[6M Return vs Nifty],"&gt;=10")/Table3[[#This Row],[Count]]</f>
        <v>0.75</v>
      </c>
      <c r="G3" s="1">
        <f>COUNTIFS(Table2[Sub-Sector],Table3[[#This Row],[Sub-Sector]],Table2[1Y Return vs Nifty],"&gt;=10")/Table3[[#This Row],[Count]]</f>
        <v>0.75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0.75</v>
      </c>
      <c r="J3" s="1">
        <f>COUNTIFS(Table2[Sub-Sector],Table3[[#This Row],[Sub-Sector]],Table2[% Away From Day Low],"&gt;=0.05")/Table3[[#This Row],[Count]]</f>
        <v>0.5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0.5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0.75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0.75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89.5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71.5</v>
      </c>
      <c r="Z3">
        <f>_xlfn.RANK.AVG(Table3[[#This Row],[Score 2 ]],Table3[[Score 2 ]],1)</f>
        <v>2</v>
      </c>
    </row>
    <row r="4" spans="1:26" x14ac:dyDescent="0.3">
      <c r="A4" t="s">
        <v>488</v>
      </c>
      <c r="B4">
        <f>COUNTIFS(Table2[Sub-Sector],Table3[[#This Row],[Sub-Sector]])</f>
        <v>4</v>
      </c>
      <c r="C4" s="1">
        <f>COUNTIFS(Table2[Sub-Sector],Table3[[#This Row],[Sub-Sector]],Table2[Uptrend],"Uptrend")/Table3[[#This Row],[Count]]</f>
        <v>0.75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0.25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0.75</v>
      </c>
      <c r="H4" s="1">
        <f>COUNTIFS(Table2[Sub-Sector],Table3[[#This Row],[Sub-Sector]],Table2[RSI Exponential â€“ 14D],"&gt;=50")/Table3[[#This Row],[Count]]</f>
        <v>0.5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0.5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0.25</v>
      </c>
      <c r="S4" s="1">
        <f>COUNTIFS(Table2[Sub-Sector],Table3[[#This Row],[Sub-Sector]],Table2[% Price above 50 EMA],"&gt;=0")/Table3[[#This Row],[Count]]</f>
        <v>0.25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0.75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228.5</v>
      </c>
      <c r="X4">
        <f>_xlfn.RANK.AVG(Table3[[#This Row],[Score]],Table3[Score],1)</f>
        <v>12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73.5</v>
      </c>
      <c r="Z4">
        <f>_xlfn.RANK.AVG(Table3[[#This Row],[Score 2 ]],Table3[[Score 2 ]],1)</f>
        <v>3</v>
      </c>
    </row>
    <row r="5" spans="1:26" x14ac:dyDescent="0.3">
      <c r="A5" t="s">
        <v>156</v>
      </c>
      <c r="B5">
        <f>COUNTIFS(Table2[Sub-Sector],Table3[[#This Row],[Sub-Sector]])</f>
        <v>13</v>
      </c>
      <c r="C5" s="1">
        <f>COUNTIFS(Table2[Sub-Sector],Table3[[#This Row],[Sub-Sector]],Table2[Uptrend],"Uptrend")/Table3[[#This Row],[Count]]</f>
        <v>0.76923076923076927</v>
      </c>
      <c r="D5" s="1">
        <f>COUNTIFS(Table2[Sub-Sector],Table3[[#This Row],[Sub-Sector]],Table2[1W Return vs Nifty],"&gt;=5")/Table3[[#This Row],[Count]]</f>
        <v>0.46153846153846156</v>
      </c>
      <c r="E5" s="1">
        <f>COUNTIFS(Table2[Sub-Sector],Table3[[#This Row],[Sub-Sector]],Table2[1M Return vs Nifty],"&gt;=5")/Table3[[#This Row],[Count]]</f>
        <v>0.38461538461538464</v>
      </c>
      <c r="F5" s="1">
        <f>COUNTIFS(Table2[Sub-Sector],Table3[[#This Row],[Sub-Sector]],Table2[6M Return vs Nifty],"&gt;=10")/Table3[[#This Row],[Count]]</f>
        <v>0.84615384615384615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0.69230769230769229</v>
      </c>
      <c r="I5" s="1">
        <f>COUNTIFS(Table2[Sub-Sector],Table3[[#This Row],[Sub-Sector]],Table2[Relative Volume],"&gt;=1")/Table3[[#This Row],[Count]]</f>
        <v>0.38461538461538464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0.84615384615384615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0.84615384615384615</v>
      </c>
      <c r="N5" s="1">
        <f>COUNTIFS(Table2[Sub-Sector],Table3[[#This Row],[Sub-Sector]],Table2[% Away From Current Month Low],"&gt;=0.05")/Table3[[#This Row],[Count]]</f>
        <v>0.84615384615384615</v>
      </c>
      <c r="O5" s="1">
        <f>COUNTIFS(Table2[Sub-Sector],Table3[[#This Row],[Sub-Sector]],Table2[% Away From Current Month High],"&lt;=0.05")/Table3[[#This Row],[Count]]</f>
        <v>0.69230769230769229</v>
      </c>
      <c r="P5" s="1">
        <f>COUNTIFS(Table2[Sub-Sector],Table3[[#This Row],[Sub-Sector]],Table2[% Away From 52W High],"&lt;=10")/Table3[[#This Row],[Count]]</f>
        <v>0.53846153846153844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0.69230769230769229</v>
      </c>
      <c r="S5" s="1">
        <f>COUNTIFS(Table2[Sub-Sector],Table3[[#This Row],[Sub-Sector]],Table2[% Price above 50 EMA],"&gt;=0")/Table3[[#This Row],[Count]]</f>
        <v>0.69230769230769229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0.61538461538461542</v>
      </c>
      <c r="V5" s="1">
        <f>COUNTIFS(Table2[Sub-Sector],Table3[[#This Row],[Sub-Sector]],Table2[Sharpe Ratio],"&gt;=0.10")/Table3[[#This Row],[Count]]</f>
        <v>0.92307692307692313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133.5</v>
      </c>
      <c r="X5">
        <f>_xlfn.RANK.AVG(Table3[[#This Row],[Score]],Table3[Score],1)</f>
        <v>3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75.5</v>
      </c>
      <c r="Z5">
        <f>_xlfn.RANK.AVG(Table3[[#This Row],[Score 2 ]],Table3[[Score 2 ]],1)</f>
        <v>4</v>
      </c>
    </row>
    <row r="6" spans="1:26" x14ac:dyDescent="0.3">
      <c r="A6" t="s">
        <v>164</v>
      </c>
      <c r="B6">
        <f>COUNTIFS(Table2[Sub-Sector],Table3[[#This Row],[Sub-Sector]])</f>
        <v>2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1</v>
      </c>
      <c r="F6" s="1">
        <f>COUNTIFS(Table2[Sub-Sector],Table3[[#This Row],[Sub-Sector]],Table2[6M Return vs Nifty],"&gt;=10")/Table3[[#This Row],[Count]]</f>
        <v>0.5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0.5</v>
      </c>
      <c r="O6" s="1">
        <f>COUNTIFS(Table2[Sub-Sector],Table3[[#This Row],[Sub-Sector]],Table2[% Away From Current Month High],"&lt;=0.05")/Table3[[#This Row],[Count]]</f>
        <v>1</v>
      </c>
      <c r="P6" s="1">
        <f>COUNTIFS(Table2[Sub-Sector],Table3[[#This Row],[Sub-Sector]],Table2[% Away From 52W High],"&lt;=10")/Table3[[#This Row],[Count]]</f>
        <v>1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181</v>
      </c>
      <c r="X6">
        <f>_xlfn.RANK.AVG(Table3[[#This Row],[Score]],Table3[Score],1)</f>
        <v>5.5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85.5</v>
      </c>
      <c r="Z6">
        <f>_xlfn.RANK.AVG(Table3[[#This Row],[Score 2 ]],Table3[[Score 2 ]],1)</f>
        <v>5.5</v>
      </c>
    </row>
    <row r="7" spans="1:26" x14ac:dyDescent="0.3">
      <c r="A7" t="s">
        <v>358</v>
      </c>
      <c r="B7">
        <f>COUNTIFS(Table2[Sub-Sector],Table3[[#This Row],[Sub-Sector]])</f>
        <v>2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1</v>
      </c>
      <c r="F7" s="1">
        <f>COUNTIFS(Table2[Sub-Sector],Table3[[#This Row],[Sub-Sector]],Table2[6M Return vs Nifty],"&gt;=10")/Table3[[#This Row],[Count]]</f>
        <v>0.5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0.5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181</v>
      </c>
      <c r="X7">
        <f>_xlfn.RANK.AVG(Table3[[#This Row],[Score]],Table3[Score],1)</f>
        <v>5.5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85.5</v>
      </c>
      <c r="Z7">
        <f>_xlfn.RANK.AVG(Table3[[#This Row],[Score 2 ]],Table3[[Score 2 ]],1)</f>
        <v>5.5</v>
      </c>
    </row>
    <row r="8" spans="1:26" x14ac:dyDescent="0.3">
      <c r="A8" t="s">
        <v>222</v>
      </c>
      <c r="B8">
        <f>COUNTIFS(Table2[Sub-Sector],Table3[[#This Row],[Sub-Sector]])</f>
        <v>8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0.125</v>
      </c>
      <c r="F8" s="1">
        <f>COUNTIFS(Table2[Sub-Sector],Table3[[#This Row],[Sub-Sector]],Table2[6M Return vs Nifty],"&gt;=10")/Table3[[#This Row],[Count]]</f>
        <v>0.75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0.75</v>
      </c>
      <c r="I8" s="1">
        <f>COUNTIFS(Table2[Sub-Sector],Table3[[#This Row],[Sub-Sector]],Table2[Relative Volume],"&gt;=1")/Table3[[#This Row],[Count]]</f>
        <v>0.375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0.75</v>
      </c>
      <c r="O8" s="1">
        <f>COUNTIFS(Table2[Sub-Sector],Table3[[#This Row],[Sub-Sector]],Table2[% Away From Current Month High],"&lt;=0.05")/Table3[[#This Row],[Count]]</f>
        <v>0.5</v>
      </c>
      <c r="P8" s="1">
        <f>COUNTIFS(Table2[Sub-Sector],Table3[[#This Row],[Sub-Sector]],Table2[% Away From 52W High],"&lt;=10")/Table3[[#This Row],[Count]]</f>
        <v>0.625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0.75</v>
      </c>
      <c r="S8" s="1">
        <f>COUNTIFS(Table2[Sub-Sector],Table3[[#This Row],[Sub-Sector]],Table2[% Price above 50 EMA],"&gt;=0")/Table3[[#This Row],[Count]]</f>
        <v>0.875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0.5</v>
      </c>
      <c r="V8" s="1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8">
        <f>_xlfn.RANK.AVG(Table3[[#This Row],[Score]],Table3[Score],1)</f>
        <v>13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92.5</v>
      </c>
      <c r="Z8">
        <f>_xlfn.RANK.AVG(Table3[[#This Row],[Score 2 ]],Table3[[Score 2 ]],1)</f>
        <v>7</v>
      </c>
    </row>
    <row r="9" spans="1:26" x14ac:dyDescent="0.3">
      <c r="A9" t="s">
        <v>802</v>
      </c>
      <c r="B9">
        <f>COUNTIFS(Table2[Sub-Sector],Table3[[#This Row],[Sub-Sector]])</f>
        <v>3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0.33333333333333331</v>
      </c>
      <c r="F9" s="1">
        <f>COUNTIFS(Table2[Sub-Sector],Table3[[#This Row],[Sub-Sector]],Table2[6M Return vs Nifty],"&gt;=10")/Table3[[#This Row],[Count]]</f>
        <v>1</v>
      </c>
      <c r="G9" s="1">
        <f>COUNTIFS(Table2[Sub-Sector],Table3[[#This Row],[Sub-Sector]],Table2[1Y Return vs Nifty],"&gt;=10")/Table3[[#This Row],[Count]]</f>
        <v>0.66666666666666663</v>
      </c>
      <c r="H9" s="1">
        <f>COUNTIFS(Table2[Sub-Sector],Table3[[#This Row],[Sub-Sector]],Table2[RSI Exponential â€“ 14D],"&gt;=50")/Table3[[#This Row],[Count]]</f>
        <v>0.66666666666666663</v>
      </c>
      <c r="I9" s="1">
        <f>COUNTIFS(Table2[Sub-Sector],Table3[[#This Row],[Sub-Sector]],Table2[Relative Volume],"&gt;=1")/Table3[[#This Row],[Count]]</f>
        <v>0.33333333333333331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1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0.66666666666666663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0.66666666666666663</v>
      </c>
      <c r="V9" s="1">
        <f>COUNTIFS(Table2[Sub-Sector],Table3[[#This Row],[Sub-Sector]],Table2[Sharpe Ratio],"&gt;=0.10")/Table3[[#This Row],[Count]]</f>
        <v>0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218</v>
      </c>
      <c r="X9">
        <f>_xlfn.RANK.AVG(Table3[[#This Row],[Score]],Table3[Score],1)</f>
        <v>10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102</v>
      </c>
      <c r="Z9">
        <f>_xlfn.RANK.AVG(Table3[[#This Row],[Score 2 ]],Table3[[Score 2 ]],1)</f>
        <v>8</v>
      </c>
    </row>
    <row r="10" spans="1:26" x14ac:dyDescent="0.3">
      <c r="A10" t="s">
        <v>307</v>
      </c>
      <c r="B10">
        <f>COUNTIFS(Table2[Sub-Sector],Table3[[#This Row],[Sub-Sector]])</f>
        <v>11</v>
      </c>
      <c r="C10" s="1">
        <f>COUNTIFS(Table2[Sub-Sector],Table3[[#This Row],[Sub-Sector]],Table2[Uptrend],"Uptrend")/Table3[[#This Row],[Count]]</f>
        <v>0.63636363636363635</v>
      </c>
      <c r="D10" s="1">
        <f>COUNTIFS(Table2[Sub-Sector],Table3[[#This Row],[Sub-Sector]],Table2[1W Return vs Nifty],"&gt;=5")/Table3[[#This Row],[Count]]</f>
        <v>0.27272727272727271</v>
      </c>
      <c r="E10" s="1">
        <f>COUNTIFS(Table2[Sub-Sector],Table3[[#This Row],[Sub-Sector]],Table2[1M Return vs Nifty],"&gt;=5")/Table3[[#This Row],[Count]]</f>
        <v>0.54545454545454541</v>
      </c>
      <c r="F10" s="1">
        <f>COUNTIFS(Table2[Sub-Sector],Table3[[#This Row],[Sub-Sector]],Table2[6M Return vs Nifty],"&gt;=10")/Table3[[#This Row],[Count]]</f>
        <v>0.72727272727272729</v>
      </c>
      <c r="G10" s="1">
        <f>COUNTIFS(Table2[Sub-Sector],Table3[[#This Row],[Sub-Sector]],Table2[1Y Return vs Nifty],"&gt;=10")/Table3[[#This Row],[Count]]</f>
        <v>0.72727272727272729</v>
      </c>
      <c r="H10" s="1">
        <f>COUNTIFS(Table2[Sub-Sector],Table3[[#This Row],[Sub-Sector]],Table2[RSI Exponential â€“ 14D],"&gt;=50")/Table3[[#This Row],[Count]]</f>
        <v>0.63636363636363635</v>
      </c>
      <c r="I10" s="1">
        <f>COUNTIFS(Table2[Sub-Sector],Table3[[#This Row],[Sub-Sector]],Table2[Relative Volume],"&gt;=1")/Table3[[#This Row],[Count]]</f>
        <v>0.36363636363636365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0.54545454545454541</v>
      </c>
      <c r="O10" s="1">
        <f>COUNTIFS(Table2[Sub-Sector],Table3[[#This Row],[Sub-Sector]],Table2[% Away From Current Month High],"&lt;=0.05")/Table3[[#This Row],[Count]]</f>
        <v>0.81818181818181823</v>
      </c>
      <c r="P10" s="1">
        <f>COUNTIFS(Table2[Sub-Sector],Table3[[#This Row],[Sub-Sector]],Table2[% Away From 52W High],"&lt;=10")/Table3[[#This Row],[Count]]</f>
        <v>0.63636363636363635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0.63636363636363635</v>
      </c>
      <c r="S10" s="1">
        <f>COUNTIFS(Table2[Sub-Sector],Table3[[#This Row],[Sub-Sector]],Table2[% Price above 50 EMA],"&gt;=0")/Table3[[#This Row],[Count]]</f>
        <v>0.63636363636363635</v>
      </c>
      <c r="T10" s="1">
        <f>COUNTIFS(Table2[Sub-Sector],Table3[[#This Row],[Sub-Sector]],Table2[% Price above 200 EMA],"&gt;=0")/Table3[[#This Row],[Count]]</f>
        <v>0.81818181818181823</v>
      </c>
      <c r="U10" s="1">
        <f>COUNTIFS(Table2[Sub-Sector],Table3[[#This Row],[Sub-Sector]],Table2[Rate of Change - Zone],"Positive")/Table3[[#This Row],[Count]]</f>
        <v>0.54545454545454541</v>
      </c>
      <c r="V10" s="1">
        <f>COUNTIFS(Table2[Sub-Sector],Table3[[#This Row],[Sub-Sector]],Table2[Sharpe Ratio],"&gt;=0.10")/Table3[[#This Row],[Count]]</f>
        <v>0.27272727272727271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</v>
      </c>
      <c r="X10">
        <f>_xlfn.RANK.AVG(Table3[[#This Row],[Score]],Table3[Score],1)</f>
        <v>8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</v>
      </c>
      <c r="Z10">
        <f>_xlfn.RANK.AVG(Table3[[#This Row],[Score 2 ]],Table3[[Score 2 ]],1)</f>
        <v>9</v>
      </c>
    </row>
    <row r="11" spans="1:26" x14ac:dyDescent="0.3">
      <c r="A11" t="s">
        <v>405</v>
      </c>
      <c r="B11">
        <f>COUNTIFS(Table2[Sub-Sector],Table3[[#This Row],[Sub-Sector]])</f>
        <v>9</v>
      </c>
      <c r="C11" s="1">
        <f>COUNTIFS(Table2[Sub-Sector],Table3[[#This Row],[Sub-Sector]],Table2[Uptrend],"Uptrend")/Table3[[#This Row],[Count]]</f>
        <v>0.88888888888888884</v>
      </c>
      <c r="D11" s="1">
        <f>COUNTIFS(Table2[Sub-Sector],Table3[[#This Row],[Sub-Sector]],Table2[1W Return vs Nifty],"&gt;=5")/Table3[[#This Row],[Count]]</f>
        <v>0.22222222222222221</v>
      </c>
      <c r="E11" s="1">
        <f>COUNTIFS(Table2[Sub-Sector],Table3[[#This Row],[Sub-Sector]],Table2[1M Return vs Nifty],"&gt;=5")/Table3[[#This Row],[Count]]</f>
        <v>0.22222222222222221</v>
      </c>
      <c r="F11" s="1">
        <f>COUNTIFS(Table2[Sub-Sector],Table3[[#This Row],[Sub-Sector]],Table2[6M Return vs Nifty],"&gt;=10")/Table3[[#This Row],[Count]]</f>
        <v>0.77777777777777779</v>
      </c>
      <c r="G11" s="1">
        <f>COUNTIFS(Table2[Sub-Sector],Table3[[#This Row],[Sub-Sector]],Table2[1Y Return vs Nifty],"&gt;=10")/Table3[[#This Row],[Count]]</f>
        <v>0.66666666666666663</v>
      </c>
      <c r="H11" s="1">
        <f>COUNTIFS(Table2[Sub-Sector],Table3[[#This Row],[Sub-Sector]],Table2[RSI Exponential â€“ 14D],"&gt;=50")/Table3[[#This Row],[Count]]</f>
        <v>0.66666666666666663</v>
      </c>
      <c r="I11" s="1">
        <f>COUNTIFS(Table2[Sub-Sector],Table3[[#This Row],[Sub-Sector]],Table2[Relative Volume],"&gt;=1")/Table3[[#This Row],[Count]]</f>
        <v>0.33333333333333331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0.66666666666666663</v>
      </c>
      <c r="O11" s="1">
        <f>COUNTIFS(Table2[Sub-Sector],Table3[[#This Row],[Sub-Sector]],Table2[% Away From Current Month High],"&lt;=0.05")/Table3[[#This Row],[Count]]</f>
        <v>0.55555555555555558</v>
      </c>
      <c r="P11" s="1">
        <f>COUNTIFS(Table2[Sub-Sector],Table3[[#This Row],[Sub-Sector]],Table2[% Away From 52W High],"&lt;=10")/Table3[[#This Row],[Count]]</f>
        <v>0.55555555555555558</v>
      </c>
      <c r="Q11" s="1">
        <f>COUNTIFS(Table2[Sub-Sector],Table3[[#This Row],[Sub-Sector]],Table2[% Away From 52W Low],"&gt;=10")/Table3[[#This Row],[Count]]</f>
        <v>0.88888888888888884</v>
      </c>
      <c r="R11" s="1">
        <f>COUNTIFS(Table2[Sub-Sector],Table3[[#This Row],[Sub-Sector]],Table2[% Price above 20 EMA],"&gt;=0")/Table3[[#This Row],[Count]]</f>
        <v>0.66666666666666663</v>
      </c>
      <c r="S11" s="1">
        <f>COUNTIFS(Table2[Sub-Sector],Table3[[#This Row],[Sub-Sector]],Table2[% Price above 50 EMA],"&gt;=0")/Table3[[#This Row],[Count]]</f>
        <v>0.77777777777777779</v>
      </c>
      <c r="T11" s="1">
        <f>COUNTIFS(Table2[Sub-Sector],Table3[[#This Row],[Sub-Sector]],Table2[% Price above 200 EMA],"&gt;=0")/Table3[[#This Row],[Count]]</f>
        <v>0.88888888888888884</v>
      </c>
      <c r="U11" s="1">
        <f>COUNTIFS(Table2[Sub-Sector],Table3[[#This Row],[Sub-Sector]],Table2[Rate of Change - Zone],"Positive")/Table3[[#This Row],[Count]]</f>
        <v>0.55555555555555558</v>
      </c>
      <c r="V11" s="1">
        <f>COUNTIFS(Table2[Sub-Sector],Table3[[#This Row],[Sub-Sector]],Table2[Sharpe Ratio],"&gt;=0.10")/Table3[[#This Row],[Count]]</f>
        <v>0.55555555555555558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200.5</v>
      </c>
      <c r="X11">
        <f>_xlfn.RANK.AVG(Table3[[#This Row],[Score]],Table3[Score],1)</f>
        <v>9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119.5</v>
      </c>
      <c r="Z11">
        <f>_xlfn.RANK.AVG(Table3[[#This Row],[Score 2 ]],Table3[[Score 2 ]],1)</f>
        <v>10</v>
      </c>
    </row>
    <row r="12" spans="1:26" x14ac:dyDescent="0.3">
      <c r="A12" t="s">
        <v>765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0.66666666666666663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0.33333333333333331</v>
      </c>
      <c r="F12" s="1">
        <f>COUNTIFS(Table2[Sub-Sector],Table3[[#This Row],[Sub-Sector]],Table2[6M Return vs Nifty],"&gt;=10")/Table3[[#This Row],[Count]]</f>
        <v>0.66666666666666663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0.33333333333333331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0.66666666666666663</v>
      </c>
      <c r="O12" s="1">
        <f>COUNTIFS(Table2[Sub-Sector],Table3[[#This Row],[Sub-Sector]],Table2[% Away From Current Month High],"&lt;=0.05")/Table3[[#This Row],[Count]]</f>
        <v>0.66666666666666663</v>
      </c>
      <c r="P12" s="1">
        <f>COUNTIFS(Table2[Sub-Sector],Table3[[#This Row],[Sub-Sector]],Table2[% Away From 52W High],"&lt;=10")/Table3[[#This Row],[Count]]</f>
        <v>0.66666666666666663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0.66666666666666663</v>
      </c>
      <c r="S12" s="1">
        <f>COUNTIFS(Table2[Sub-Sector],Table3[[#This Row],[Sub-Sector]],Table2[% Price above 50 EMA],"&gt;=0")/Table3[[#This Row],[Count]]</f>
        <v>0.66666666666666663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0.33333333333333331</v>
      </c>
      <c r="V12" s="1">
        <f>COUNTIFS(Table2[Sub-Sector],Table3[[#This Row],[Sub-Sector]],Table2[Sharpe Ratio],"&gt;=0.10")/Table3[[#This Row],[Count]]</f>
        <v>0.33333333333333331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275</v>
      </c>
      <c r="X12">
        <f>_xlfn.RANK.AVG(Table3[[#This Row],[Score]],Table3[Score],1)</f>
        <v>20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12">
        <f>_xlfn.RANK.AVG(Table3[[#This Row],[Score 2 ]],Table3[[Score 2 ]],1)</f>
        <v>11</v>
      </c>
    </row>
    <row r="13" spans="1:26" x14ac:dyDescent="0.3">
      <c r="A13" t="s">
        <v>905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13">
        <f>_xlfn.RANK.AVG(Table3[[#This Row],[Score]],Table3[Score],1)</f>
        <v>28.5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3">
        <f>_xlfn.RANK.AVG(Table3[[#This Row],[Score 2 ]],Table3[[Score 2 ]],1)</f>
        <v>14</v>
      </c>
    </row>
    <row r="14" spans="1:26" x14ac:dyDescent="0.3">
      <c r="A14" t="s">
        <v>1190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1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1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225</v>
      </c>
      <c r="X14">
        <f>_xlfn.RANK.AVG(Table3[[#This Row],[Score]],Table3[Score],1)</f>
        <v>11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4">
        <f>_xlfn.RANK.AVG(Table3[[#This Row],[Score 2 ]],Table3[[Score 2 ]],1)</f>
        <v>14</v>
      </c>
    </row>
    <row r="15" spans="1:26" x14ac:dyDescent="0.3">
      <c r="A15" t="s">
        <v>727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0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15">
        <f>_xlfn.RANK.AVG(Table3[[#This Row],[Score]],Table3[Score],1)</f>
        <v>28.5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5">
        <f>_xlfn.RANK.AVG(Table3[[#This Row],[Score 2 ]],Table3[[Score 2 ]],1)</f>
        <v>14</v>
      </c>
    </row>
    <row r="16" spans="1:26" x14ac:dyDescent="0.3">
      <c r="A16" t="s">
        <v>912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16">
        <f>_xlfn.RANK.AVG(Table3[[#This Row],[Score]],Table3[Score],1)</f>
        <v>28.5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6">
        <f>_xlfn.RANK.AVG(Table3[[#This Row],[Score 2 ]],Table3[[Score 2 ]],1)</f>
        <v>14</v>
      </c>
    </row>
    <row r="17" spans="1:26" x14ac:dyDescent="0.3">
      <c r="A17" t="s">
        <v>752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1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17">
        <f>_xlfn.RANK.AVG(Table3[[#This Row],[Score]],Table3[Score],1)</f>
        <v>28.5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7">
        <f>_xlfn.RANK.AVG(Table3[[#This Row],[Score 2 ]],Table3[[Score 2 ]],1)</f>
        <v>14</v>
      </c>
    </row>
    <row r="18" spans="1:26" x14ac:dyDescent="0.3">
      <c r="A18" t="s">
        <v>215</v>
      </c>
      <c r="B18">
        <f>COUNTIFS(Table2[Sub-Sector],Table3[[#This Row],[Sub-Sector]])</f>
        <v>8</v>
      </c>
      <c r="C18" s="1">
        <f>COUNTIFS(Table2[Sub-Sector],Table3[[#This Row],[Sub-Sector]],Table2[Uptrend],"Uptrend")/Table3[[#This Row],[Count]]</f>
        <v>0.875</v>
      </c>
      <c r="D18" s="1">
        <f>COUNTIFS(Table2[Sub-Sector],Table3[[#This Row],[Sub-Sector]],Table2[1W Return vs Nifty],"&gt;=5")/Table3[[#This Row],[Count]]</f>
        <v>0.25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0.625</v>
      </c>
      <c r="G18" s="1">
        <f>COUNTIFS(Table2[Sub-Sector],Table3[[#This Row],[Sub-Sector]],Table2[1Y Return vs Nifty],"&gt;=10")/Table3[[#This Row],[Count]]</f>
        <v>0.75</v>
      </c>
      <c r="H18" s="1">
        <f>COUNTIFS(Table2[Sub-Sector],Table3[[#This Row],[Sub-Sector]],Table2[RSI Exponential â€“ 14D],"&gt;=50")/Table3[[#This Row],[Count]]</f>
        <v>0.75</v>
      </c>
      <c r="I18" s="1">
        <f>COUNTIFS(Table2[Sub-Sector],Table3[[#This Row],[Sub-Sector]],Table2[Relative Volume],"&gt;=1")/Table3[[#This Row],[Count]]</f>
        <v>0.25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0.875</v>
      </c>
      <c r="O18" s="1">
        <f>COUNTIFS(Table2[Sub-Sector],Table3[[#This Row],[Sub-Sector]],Table2[% Away From Current Month High],"&lt;=0.05")/Table3[[#This Row],[Count]]</f>
        <v>0.875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0.75</v>
      </c>
      <c r="S18" s="1">
        <f>COUNTIFS(Table2[Sub-Sector],Table3[[#This Row],[Sub-Sector]],Table2[% Price above 50 EMA],"&gt;=0")/Table3[[#This Row],[Count]]</f>
        <v>0.875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0.625</v>
      </c>
      <c r="V18" s="1">
        <f>COUNTIFS(Table2[Sub-Sector],Table3[[#This Row],[Sub-Sector]],Table2[Sharpe Ratio],"&gt;=0.10")/Table3[[#This Row],[Count]]</f>
        <v>0.375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183.5</v>
      </c>
      <c r="X18">
        <f>_xlfn.RANK.AVG(Table3[[#This Row],[Score]],Table3[Score],1)</f>
        <v>7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</v>
      </c>
      <c r="Z18">
        <f>_xlfn.RANK.AVG(Table3[[#This Row],[Score 2 ]],Table3[[Score 2 ]],1)</f>
        <v>17</v>
      </c>
    </row>
    <row r="19" spans="1:26" x14ac:dyDescent="0.3">
      <c r="A19" t="s">
        <v>981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0</v>
      </c>
      <c r="D19" s="1">
        <f>COUNTIFS(Table2[Sub-Sector],Table3[[#This Row],[Sub-Sector]],Table2[1W Return vs Nifty],"&gt;=5")/Table3[[#This Row],[Count]]</f>
        <v>0.5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0.5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1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1</v>
      </c>
      <c r="O19" s="1">
        <f>COUNTIFS(Table2[Sub-Sector],Table3[[#This Row],[Sub-Sector]],Table2[% Away From Current Month High],"&lt;=0.05")/Table3[[#This Row],[Count]]</f>
        <v>0.5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0.5</v>
      </c>
      <c r="U19" s="1">
        <f>COUNTIFS(Table2[Sub-Sector],Table3[[#This Row],[Sub-Sector]],Table2[Rate of Change - Zone],"Positive")/Table3[[#This Row],[Count]]</f>
        <v>1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19">
        <f>_xlfn.RANK.AVG(Table3[[#This Row],[Score]],Table3[Score],1)</f>
        <v>33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9">
        <f>_xlfn.RANK.AVG(Table3[[#This Row],[Score 2 ]],Table3[[Score 2 ]],1)</f>
        <v>18</v>
      </c>
    </row>
    <row r="20" spans="1:26" x14ac:dyDescent="0.3">
      <c r="A20" t="s">
        <v>1350</v>
      </c>
      <c r="B20">
        <f>COUNTIFS(Table2[Sub-Sector],Table3[[#This Row],[Sub-Sector]])</f>
        <v>2</v>
      </c>
      <c r="C20" s="1">
        <f>COUNTIFS(Table2[Sub-Sector],Table3[[#This Row],[Sub-Sector]],Table2[Uptrend],"Uptrend")/Table3[[#This Row],[Count]]</f>
        <v>1</v>
      </c>
      <c r="D20" s="1">
        <f>COUNTIFS(Table2[Sub-Sector],Table3[[#This Row],[Sub-Sector]],Table2[1W Return vs Nifty],"&gt;=5")/Table3[[#This Row],[Count]]</f>
        <v>0.5</v>
      </c>
      <c r="E20" s="1">
        <f>COUNTIFS(Table2[Sub-Sector],Table3[[#This Row],[Sub-Sector]],Table2[1M Return vs Nifty],"&gt;=5")/Table3[[#This Row],[Count]]</f>
        <v>0.5</v>
      </c>
      <c r="F20" s="1">
        <f>COUNTIFS(Table2[Sub-Sector],Table3[[#This Row],[Sub-Sector]],Table2[6M Return vs Nifty],"&gt;=10")/Table3[[#This Row],[Count]]</f>
        <v>1</v>
      </c>
      <c r="G20" s="1">
        <f>COUNTIFS(Table2[Sub-Sector],Table3[[#This Row],[Sub-Sector]],Table2[1Y Return vs Nifty],"&gt;=10")/Table3[[#This Row],[Count]]</f>
        <v>0</v>
      </c>
      <c r="H20" s="1">
        <f>COUNTIFS(Table2[Sub-Sector],Table3[[#This Row],[Sub-Sector]],Table2[RSI Exponential â€“ 14D],"&gt;=50")/Table3[[#This Row],[Count]]</f>
        <v>1</v>
      </c>
      <c r="I20" s="1">
        <f>COUNTIFS(Table2[Sub-Sector],Table3[[#This Row],[Sub-Sector]],Table2[Relative Volume],"&gt;=1")/Table3[[#This Row],[Count]]</f>
        <v>0.5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1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1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1</v>
      </c>
      <c r="S20" s="1">
        <f>COUNTIFS(Table2[Sub-Sector],Table3[[#This Row],[Sub-Sector]],Table2[% Price above 50 EMA],"&gt;=0")/Table3[[#This Row],[Count]]</f>
        <v>1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1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167.5</v>
      </c>
      <c r="X20">
        <f>_xlfn.RANK.AVG(Table3[[#This Row],[Score]],Table3[Score],1)</f>
        <v>4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20">
        <f>_xlfn.RANK.AVG(Table3[[#This Row],[Score 2 ]],Table3[[Score 2 ]],1)</f>
        <v>19</v>
      </c>
    </row>
    <row r="21" spans="1:26" x14ac:dyDescent="0.3">
      <c r="A21" t="s">
        <v>114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0.5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1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0.5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0.5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</v>
      </c>
      <c r="X21">
        <f>_xlfn.RANK.AVG(Table3[[#This Row],[Score]],Table3[Score],1)</f>
        <v>24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21">
        <f>_xlfn.RANK.AVG(Table3[[#This Row],[Score 2 ]],Table3[[Score 2 ]],1)</f>
        <v>20</v>
      </c>
    </row>
    <row r="22" spans="1:26" x14ac:dyDescent="0.3">
      <c r="A22" t="s">
        <v>122</v>
      </c>
      <c r="B22">
        <f>COUNTIFS(Table2[Sub-Sector],Table3[[#This Row],[Sub-Sector]])</f>
        <v>8</v>
      </c>
      <c r="C22" s="1">
        <f>COUNTIFS(Table2[Sub-Sector],Table3[[#This Row],[Sub-Sector]],Table2[Uptrend],"Uptrend")/Table3[[#This Row],[Count]]</f>
        <v>0.75</v>
      </c>
      <c r="D22" s="1">
        <f>COUNTIFS(Table2[Sub-Sector],Table3[[#This Row],[Sub-Sector]],Table2[1W Return vs Nifty],"&gt;=5")/Table3[[#This Row],[Count]]</f>
        <v>0.125</v>
      </c>
      <c r="E22" s="1">
        <f>COUNTIFS(Table2[Sub-Sector],Table3[[#This Row],[Sub-Sector]],Table2[1M Return vs Nifty],"&gt;=5")/Table3[[#This Row],[Count]]</f>
        <v>0.25</v>
      </c>
      <c r="F22" s="1">
        <f>COUNTIFS(Table2[Sub-Sector],Table3[[#This Row],[Sub-Sector]],Table2[6M Return vs Nifty],"&gt;=10")/Table3[[#This Row],[Count]]</f>
        <v>0.625</v>
      </c>
      <c r="G22" s="1">
        <f>COUNTIFS(Table2[Sub-Sector],Table3[[#This Row],[Sub-Sector]],Table2[1Y Return vs Nifty],"&gt;=10")/Table3[[#This Row],[Count]]</f>
        <v>0.625</v>
      </c>
      <c r="H22" s="1">
        <f>COUNTIFS(Table2[Sub-Sector],Table3[[#This Row],[Sub-Sector]],Table2[RSI Exponential â€“ 14D],"&gt;=50")/Table3[[#This Row],[Count]]</f>
        <v>0.75</v>
      </c>
      <c r="I22" s="1">
        <f>COUNTIFS(Table2[Sub-Sector],Table3[[#This Row],[Sub-Sector]],Table2[Relative Volume],"&gt;=1")/Table3[[#This Row],[Count]]</f>
        <v>0.375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0.625</v>
      </c>
      <c r="O22" s="1">
        <f>COUNTIFS(Table2[Sub-Sector],Table3[[#This Row],[Sub-Sector]],Table2[% Away From Current Month High],"&lt;=0.05")/Table3[[#This Row],[Count]]</f>
        <v>0.625</v>
      </c>
      <c r="P22" s="1">
        <f>COUNTIFS(Table2[Sub-Sector],Table3[[#This Row],[Sub-Sector]],Table2[% Away From 52W High],"&lt;=10")/Table3[[#This Row],[Count]]</f>
        <v>0.5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0.75</v>
      </c>
      <c r="S22" s="1">
        <f>COUNTIFS(Table2[Sub-Sector],Table3[[#This Row],[Sub-Sector]],Table2[% Price above 50 EMA],"&gt;=0")/Table3[[#This Row],[Count]]</f>
        <v>0.625</v>
      </c>
      <c r="T22" s="1">
        <f>COUNTIFS(Table2[Sub-Sector],Table3[[#This Row],[Sub-Sector]],Table2[% Price above 200 EMA],"&gt;=0")/Table3[[#This Row],[Count]]</f>
        <v>0.75</v>
      </c>
      <c r="U22" s="1">
        <f>COUNTIFS(Table2[Sub-Sector],Table3[[#This Row],[Sub-Sector]],Table2[Rate of Change - Zone],"Positive")/Table3[[#This Row],[Count]]</f>
        <v>0.375</v>
      </c>
      <c r="V22" s="1">
        <f>COUNTIFS(Table2[Sub-Sector],Table3[[#This Row],[Sub-Sector]],Table2[Sharpe Ratio],"&gt;=0.10")/Table3[[#This Row],[Count]]</f>
        <v>0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</v>
      </c>
      <c r="X22">
        <f>_xlfn.RANK.AVG(Table3[[#This Row],[Score]],Table3[Score],1)</f>
        <v>15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22">
        <f>_xlfn.RANK.AVG(Table3[[#This Row],[Score 2 ]],Table3[[Score 2 ]],1)</f>
        <v>21</v>
      </c>
    </row>
    <row r="23" spans="1:26" x14ac:dyDescent="0.3">
      <c r="A23" t="s">
        <v>268</v>
      </c>
      <c r="B23">
        <f>COUNTIFS(Table2[Sub-Sector],Table3[[#This Row],[Sub-Sector]])</f>
        <v>14</v>
      </c>
      <c r="C23" s="1">
        <f>COUNTIFS(Table2[Sub-Sector],Table3[[#This Row],[Sub-Sector]],Table2[Uptrend],"Uptrend")/Table3[[#This Row],[Count]]</f>
        <v>0.8571428571428571</v>
      </c>
      <c r="D23" s="1">
        <f>COUNTIFS(Table2[Sub-Sector],Table3[[#This Row],[Sub-Sector]],Table2[1W Return vs Nifty],"&gt;=5")/Table3[[#This Row],[Count]]</f>
        <v>7.1428571428571425E-2</v>
      </c>
      <c r="E23" s="1">
        <f>COUNTIFS(Table2[Sub-Sector],Table3[[#This Row],[Sub-Sector]],Table2[1M Return vs Nifty],"&gt;=5")/Table3[[#This Row],[Count]]</f>
        <v>0.2857142857142857</v>
      </c>
      <c r="F23" s="1">
        <f>COUNTIFS(Table2[Sub-Sector],Table3[[#This Row],[Sub-Sector]],Table2[6M Return vs Nifty],"&gt;=10")/Table3[[#This Row],[Count]]</f>
        <v>0.5</v>
      </c>
      <c r="G23" s="1">
        <f>COUNTIFS(Table2[Sub-Sector],Table3[[#This Row],[Sub-Sector]],Table2[1Y Return vs Nifty],"&gt;=10")/Table3[[#This Row],[Count]]</f>
        <v>0.5</v>
      </c>
      <c r="H23" s="1">
        <f>COUNTIFS(Table2[Sub-Sector],Table3[[#This Row],[Sub-Sector]],Table2[RSI Exponential â€“ 14D],"&gt;=50")/Table3[[#This Row],[Count]]</f>
        <v>0.7142857142857143</v>
      </c>
      <c r="I23" s="1">
        <f>COUNTIFS(Table2[Sub-Sector],Table3[[#This Row],[Sub-Sector]],Table2[Relative Volume],"&gt;=1")/Table3[[#This Row],[Count]]</f>
        <v>0.42857142857142855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0.5</v>
      </c>
      <c r="O23" s="1">
        <f>COUNTIFS(Table2[Sub-Sector],Table3[[#This Row],[Sub-Sector]],Table2[% Away From Current Month High],"&lt;=0.05")/Table3[[#This Row],[Count]]</f>
        <v>0.7857142857142857</v>
      </c>
      <c r="P23" s="1">
        <f>COUNTIFS(Table2[Sub-Sector],Table3[[#This Row],[Sub-Sector]],Table2[% Away From 52W High],"&lt;=10")/Table3[[#This Row],[Count]]</f>
        <v>0.5714285714285714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0.7857142857142857</v>
      </c>
      <c r="S23" s="1">
        <f>COUNTIFS(Table2[Sub-Sector],Table3[[#This Row],[Sub-Sector]],Table2[% Price above 50 EMA],"&gt;=0")/Table3[[#This Row],[Count]]</f>
        <v>0.9285714285714286</v>
      </c>
      <c r="T23" s="1">
        <f>COUNTIFS(Table2[Sub-Sector],Table3[[#This Row],[Sub-Sector]],Table2[% Price above 200 EMA],"&gt;=0")/Table3[[#This Row],[Count]]</f>
        <v>0.9285714285714286</v>
      </c>
      <c r="U23" s="1">
        <f>COUNTIFS(Table2[Sub-Sector],Table3[[#This Row],[Sub-Sector]],Table2[Rate of Change - Zone],"Positive")/Table3[[#This Row],[Count]]</f>
        <v>0.5714285714285714</v>
      </c>
      <c r="V23" s="1">
        <f>COUNTIFS(Table2[Sub-Sector],Table3[[#This Row],[Sub-Sector]],Table2[Sharpe Ratio],"&gt;=0.10")/Table3[[#This Row],[Count]]</f>
        <v>0.42857142857142855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243.5</v>
      </c>
      <c r="X23">
        <f>_xlfn.RANK.AVG(Table3[[#This Row],[Score]],Table3[Score],1)</f>
        <v>14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23">
        <f>_xlfn.RANK.AVG(Table3[[#This Row],[Score 2 ]],Table3[[Score 2 ]],1)</f>
        <v>22</v>
      </c>
    </row>
    <row r="24" spans="1:26" x14ac:dyDescent="0.3">
      <c r="A24" t="s">
        <v>138</v>
      </c>
      <c r="B24">
        <f>COUNTIFS(Table2[Sub-Sector],Table3[[#This Row],[Sub-Sector]])</f>
        <v>6</v>
      </c>
      <c r="C24" s="1">
        <f>COUNTIFS(Table2[Sub-Sector],Table3[[#This Row],[Sub-Sector]],Table2[Uptrend],"Uptrend")/Table3[[#This Row],[Count]]</f>
        <v>0.5</v>
      </c>
      <c r="D24" s="1">
        <f>COUNTIFS(Table2[Sub-Sector],Table3[[#This Row],[Sub-Sector]],Table2[1W Return vs Nifty],"&gt;=5")/Table3[[#This Row],[Count]]</f>
        <v>0.33333333333333331</v>
      </c>
      <c r="E24" s="1">
        <f>COUNTIFS(Table2[Sub-Sector],Table3[[#This Row],[Sub-Sector]],Table2[1M Return vs Nifty],"&gt;=5")/Table3[[#This Row],[Count]]</f>
        <v>0.33333333333333331</v>
      </c>
      <c r="F24" s="1">
        <f>COUNTIFS(Table2[Sub-Sector],Table3[[#This Row],[Sub-Sector]],Table2[6M Return vs Nifty],"&gt;=10")/Table3[[#This Row],[Count]]</f>
        <v>0.66666666666666663</v>
      </c>
      <c r="G24" s="1">
        <f>COUNTIFS(Table2[Sub-Sector],Table3[[#This Row],[Sub-Sector]],Table2[1Y Return vs Nifty],"&gt;=10")/Table3[[#This Row],[Count]]</f>
        <v>0.5</v>
      </c>
      <c r="H24" s="1">
        <f>COUNTIFS(Table2[Sub-Sector],Table3[[#This Row],[Sub-Sector]],Table2[RSI Exponential â€“ 14D],"&gt;=50")/Table3[[#This Row],[Count]]</f>
        <v>0.83333333333333337</v>
      </c>
      <c r="I24" s="1">
        <f>COUNTIFS(Table2[Sub-Sector],Table3[[#This Row],[Sub-Sector]],Table2[Relative Volume],"&gt;=1")/Table3[[#This Row],[Count]]</f>
        <v>0.33333333333333331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0.83333333333333337</v>
      </c>
      <c r="O24" s="1">
        <f>COUNTIFS(Table2[Sub-Sector],Table3[[#This Row],[Sub-Sector]],Table2[% Away From Current Month High],"&lt;=0.05")/Table3[[#This Row],[Count]]</f>
        <v>1</v>
      </c>
      <c r="P24" s="1">
        <f>COUNTIFS(Table2[Sub-Sector],Table3[[#This Row],[Sub-Sector]],Table2[% Away From 52W High],"&lt;=10")/Table3[[#This Row],[Count]]</f>
        <v>0.33333333333333331</v>
      </c>
      <c r="Q24" s="1">
        <f>COUNTIFS(Table2[Sub-Sector],Table3[[#This Row],[Sub-Sector]],Table2[% Away From 52W Low],"&gt;=10")/Table3[[#This Row],[Count]]</f>
        <v>0.83333333333333337</v>
      </c>
      <c r="R24" s="1">
        <f>COUNTIFS(Table2[Sub-Sector],Table3[[#This Row],[Sub-Sector]],Table2[% Price above 20 EMA],"&gt;=0")/Table3[[#This Row],[Count]]</f>
        <v>0.83333333333333337</v>
      </c>
      <c r="S24" s="1">
        <f>COUNTIFS(Table2[Sub-Sector],Table3[[#This Row],[Sub-Sector]],Table2[% Price above 50 EMA],"&gt;=0")/Table3[[#This Row],[Count]]</f>
        <v>0.5</v>
      </c>
      <c r="T24" s="1">
        <f>COUNTIFS(Table2[Sub-Sector],Table3[[#This Row],[Sub-Sector]],Table2[% Price above 200 EMA],"&gt;=0")/Table3[[#This Row],[Count]]</f>
        <v>0.83333333333333337</v>
      </c>
      <c r="U24" s="1">
        <f>COUNTIFS(Table2[Sub-Sector],Table3[[#This Row],[Sub-Sector]],Table2[Rate of Change - Zone],"Positive")/Table3[[#This Row],[Count]]</f>
        <v>0.5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249.5</v>
      </c>
      <c r="X24">
        <f>_xlfn.RANK.AVG(Table3[[#This Row],[Score]],Table3[Score],1)</f>
        <v>16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</v>
      </c>
      <c r="Z24">
        <f>_xlfn.RANK.AVG(Table3[[#This Row],[Score 2 ]],Table3[[Score 2 ]],1)</f>
        <v>23</v>
      </c>
    </row>
    <row r="25" spans="1:26" x14ac:dyDescent="0.3">
      <c r="A25" t="s">
        <v>51</v>
      </c>
      <c r="B25">
        <f>COUNTIFS(Table2[Sub-Sector],Table3[[#This Row],[Sub-Sector]])</f>
        <v>45</v>
      </c>
      <c r="C25" s="1">
        <f>COUNTIFS(Table2[Sub-Sector],Table3[[#This Row],[Sub-Sector]],Table2[Uptrend],"Uptrend")/Table3[[#This Row],[Count]]</f>
        <v>0.84444444444444444</v>
      </c>
      <c r="D25" s="1">
        <f>COUNTIFS(Table2[Sub-Sector],Table3[[#This Row],[Sub-Sector]],Table2[1W Return vs Nifty],"&gt;=5")/Table3[[#This Row],[Count]]</f>
        <v>0.13333333333333333</v>
      </c>
      <c r="E25" s="1">
        <f>COUNTIFS(Table2[Sub-Sector],Table3[[#This Row],[Sub-Sector]],Table2[1M Return vs Nifty],"&gt;=5")/Table3[[#This Row],[Count]]</f>
        <v>0.17777777777777778</v>
      </c>
      <c r="F25" s="1">
        <f>COUNTIFS(Table2[Sub-Sector],Table3[[#This Row],[Sub-Sector]],Table2[6M Return vs Nifty],"&gt;=10")/Table3[[#This Row],[Count]]</f>
        <v>0.71111111111111114</v>
      </c>
      <c r="G25" s="1">
        <f>COUNTIFS(Table2[Sub-Sector],Table3[[#This Row],[Sub-Sector]],Table2[1Y Return vs Nifty],"&gt;=10")/Table3[[#This Row],[Count]]</f>
        <v>0.73333333333333328</v>
      </c>
      <c r="H25" s="1">
        <f>COUNTIFS(Table2[Sub-Sector],Table3[[#This Row],[Sub-Sector]],Table2[RSI Exponential â€“ 14D],"&gt;=50")/Table3[[#This Row],[Count]]</f>
        <v>0.62222222222222223</v>
      </c>
      <c r="I25" s="1">
        <f>COUNTIFS(Table2[Sub-Sector],Table3[[#This Row],[Sub-Sector]],Table2[Relative Volume],"&gt;=1")/Table3[[#This Row],[Count]]</f>
        <v>0.2</v>
      </c>
      <c r="J25" s="1">
        <f>COUNTIFS(Table2[Sub-Sector],Table3[[#This Row],[Sub-Sector]],Table2[% Away From Day Low],"&gt;=0.05")/Table3[[#This Row],[Count]]</f>
        <v>4.4444444444444446E-2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4.4444444444444446E-2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0.6</v>
      </c>
      <c r="O25" s="1">
        <f>COUNTIFS(Table2[Sub-Sector],Table3[[#This Row],[Sub-Sector]],Table2[% Away From Current Month High],"&lt;=0.05")/Table3[[#This Row],[Count]]</f>
        <v>0.66666666666666663</v>
      </c>
      <c r="P25" s="1">
        <f>COUNTIFS(Table2[Sub-Sector],Table3[[#This Row],[Sub-Sector]],Table2[% Away From 52W High],"&lt;=10")/Table3[[#This Row],[Count]]</f>
        <v>0.48888888888888887</v>
      </c>
      <c r="Q25" s="1">
        <f>COUNTIFS(Table2[Sub-Sector],Table3[[#This Row],[Sub-Sector]],Table2[% Away From 52W Low],"&gt;=10")/Table3[[#This Row],[Count]]</f>
        <v>0.97777777777777775</v>
      </c>
      <c r="R25" s="1">
        <f>COUNTIFS(Table2[Sub-Sector],Table3[[#This Row],[Sub-Sector]],Table2[% Price above 20 EMA],"&gt;=0")/Table3[[#This Row],[Count]]</f>
        <v>0.57777777777777772</v>
      </c>
      <c r="S25" s="1">
        <f>COUNTIFS(Table2[Sub-Sector],Table3[[#This Row],[Sub-Sector]],Table2[% Price above 50 EMA],"&gt;=0")/Table3[[#This Row],[Count]]</f>
        <v>0.73333333333333328</v>
      </c>
      <c r="T25" s="1">
        <f>COUNTIFS(Table2[Sub-Sector],Table3[[#This Row],[Sub-Sector]],Table2[% Price above 200 EMA],"&gt;=0")/Table3[[#This Row],[Count]]</f>
        <v>0.93333333333333335</v>
      </c>
      <c r="U25" s="1">
        <f>COUNTIFS(Table2[Sub-Sector],Table3[[#This Row],[Sub-Sector]],Table2[Rate of Change - Zone],"Positive")/Table3[[#This Row],[Count]]</f>
        <v>0.48888888888888887</v>
      </c>
      <c r="V25" s="1">
        <f>COUNTIFS(Table2[Sub-Sector],Table3[[#This Row],[Sub-Sector]],Table2[Sharpe Ratio],"&gt;=0.10")/Table3[[#This Row],[Count]]</f>
        <v>0.22222222222222221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255</v>
      </c>
      <c r="X25">
        <f>_xlfn.RANK.AVG(Table3[[#This Row],[Score]],Table3[Score],1)</f>
        <v>18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25">
        <f>_xlfn.RANK.AVG(Table3[[#This Row],[Score 2 ]],Table3[[Score 2 ]],1)</f>
        <v>24</v>
      </c>
    </row>
    <row r="26" spans="1:26" x14ac:dyDescent="0.3">
      <c r="A26" t="s">
        <v>77</v>
      </c>
      <c r="B26">
        <f>COUNTIFS(Table2[Sub-Sector],Table3[[#This Row],[Sub-Sector]])</f>
        <v>3</v>
      </c>
      <c r="C26" s="1">
        <f>COUNTIFS(Table2[Sub-Sector],Table3[[#This Row],[Sub-Sector]],Table2[Uptrend],"Uptrend")/Table3[[#This Row],[Count]]</f>
        <v>1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1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0.33333333333333331</v>
      </c>
      <c r="I26" s="1">
        <f>COUNTIFS(Table2[Sub-Sector],Table3[[#This Row],[Sub-Sector]],Table2[Relative Volume],"&gt;=1")/Table3[[#This Row],[Count]]</f>
        <v>0.33333333333333331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0.33333333333333331</v>
      </c>
      <c r="O26" s="1">
        <f>COUNTIFS(Table2[Sub-Sector],Table3[[#This Row],[Sub-Sector]],Table2[% Away From Current Month High],"&lt;=0.05")/Table3[[#This Row],[Count]]</f>
        <v>0.66666666666666663</v>
      </c>
      <c r="P26" s="1">
        <f>COUNTIFS(Table2[Sub-Sector],Table3[[#This Row],[Sub-Sector]],Table2[% Away From 52W High],"&lt;=10")/Table3[[#This Row],[Count]]</f>
        <v>0.66666666666666663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0.66666666666666663</v>
      </c>
      <c r="S26" s="1">
        <f>COUNTIFS(Table2[Sub-Sector],Table3[[#This Row],[Sub-Sector]],Table2[% Price above 50 EMA],"&gt;=0")/Table3[[#This Row],[Count]]</f>
        <v>0.66666666666666663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</v>
      </c>
      <c r="V26" s="1">
        <f>COUNTIFS(Table2[Sub-Sector],Table3[[#This Row],[Sub-Sector]],Table2[Sharpe Ratio],"&gt;=0.10")/Table3[[#This Row],[Count]]</f>
        <v>0.66666666666666663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26">
        <f>_xlfn.RANK.AVG(Table3[[#This Row],[Score]],Table3[Score],1)</f>
        <v>35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26">
        <f>_xlfn.RANK.AVG(Table3[[#This Row],[Score 2 ]],Table3[[Score 2 ]],1)</f>
        <v>25</v>
      </c>
    </row>
    <row r="27" spans="1:26" x14ac:dyDescent="0.3">
      <c r="A27" t="s">
        <v>760</v>
      </c>
      <c r="B27">
        <f>COUNTIFS(Table2[Sub-Sector],Table3[[#This Row],[Sub-Sector]])</f>
        <v>5</v>
      </c>
      <c r="C27" s="1">
        <f>COUNTIFS(Table2[Sub-Sector],Table3[[#This Row],[Sub-Sector]],Table2[Uptrend],"Uptrend")/Table3[[#This Row],[Count]]</f>
        <v>0.2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</v>
      </c>
      <c r="F27" s="1">
        <f>COUNTIFS(Table2[Sub-Sector],Table3[[#This Row],[Sub-Sector]],Table2[6M Return vs Nifty],"&gt;=10")/Table3[[#This Row],[Count]]</f>
        <v>0.8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0.8</v>
      </c>
      <c r="I27" s="1">
        <f>COUNTIFS(Table2[Sub-Sector],Table3[[#This Row],[Sub-Sector]],Table2[Relative Volume],"&gt;=1")/Table3[[#This Row],[Count]]</f>
        <v>0.2</v>
      </c>
      <c r="J27" s="1">
        <f>COUNTIFS(Table2[Sub-Sector],Table3[[#This Row],[Sub-Sector]],Table2[% Away From Day Low],"&gt;=0.05")/Table3[[#This Row],[Count]]</f>
        <v>0.2</v>
      </c>
      <c r="K27" s="1">
        <f>COUNTIFS(Table2[Sub-Sector],Table3[[#This Row],[Sub-Sector]],Table2[% Away From Day High],"&lt;=0.05")/Table3[[#This Row],[Count]]</f>
        <v>0.8</v>
      </c>
      <c r="L27" s="1">
        <f>COUNTIFS(Table2[Sub-Sector],Table3[[#This Row],[Sub-Sector]],Table2[% Away From Current Week Low],"&gt;=0.05")/Table3[[#This Row],[Count]]</f>
        <v>0.2</v>
      </c>
      <c r="M27" s="1">
        <f>COUNTIFS(Table2[Sub-Sector],Table3[[#This Row],[Sub-Sector]],Table2[% Away From Current Week High],"&lt;=0.05")/Table3[[#This Row],[Count]]</f>
        <v>0.8</v>
      </c>
      <c r="N27" s="1">
        <f>COUNTIFS(Table2[Sub-Sector],Table3[[#This Row],[Sub-Sector]],Table2[% Away From Current Month Low],"&gt;=0.05")/Table3[[#This Row],[Count]]</f>
        <v>1</v>
      </c>
      <c r="O27" s="1">
        <f>COUNTIFS(Table2[Sub-Sector],Table3[[#This Row],[Sub-Sector]],Table2[% Away From Current Month High],"&lt;=0.05")/Table3[[#This Row],[Count]]</f>
        <v>0.8</v>
      </c>
      <c r="P27" s="1">
        <f>COUNTIFS(Table2[Sub-Sector],Table3[[#This Row],[Sub-Sector]],Table2[% Away From 52W High],"&lt;=10")/Table3[[#This Row],[Count]]</f>
        <v>0.2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0.4</v>
      </c>
      <c r="S27" s="1">
        <f>COUNTIFS(Table2[Sub-Sector],Table3[[#This Row],[Sub-Sector]],Table2[% Price above 50 EMA],"&gt;=0")/Table3[[#This Row],[Count]]</f>
        <v>0.2</v>
      </c>
      <c r="T27" s="1">
        <f>COUNTIFS(Table2[Sub-Sector],Table3[[#This Row],[Sub-Sector]],Table2[% Price above 200 EMA],"&gt;=0")/Table3[[#This Row],[Count]]</f>
        <v>0.8</v>
      </c>
      <c r="U27" s="1">
        <f>COUNTIFS(Table2[Sub-Sector],Table3[[#This Row],[Sub-Sector]],Table2[Rate of Change - Zone],"Positive")/Table3[[#This Row],[Count]]</f>
        <v>0.2</v>
      </c>
      <c r="V27" s="1">
        <f>COUNTIFS(Table2[Sub-Sector],Table3[[#This Row],[Sub-Sector]],Table2[Sharpe Ratio],"&gt;=0.10")/Table3[[#This Row],[Count]]</f>
        <v>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</v>
      </c>
      <c r="X27">
        <f>_xlfn.RANK.AVG(Table3[[#This Row],[Score]],Table3[Score],1)</f>
        <v>65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27">
        <f>_xlfn.RANK.AVG(Table3[[#This Row],[Score 2 ]],Table3[[Score 2 ]],1)</f>
        <v>26</v>
      </c>
    </row>
    <row r="28" spans="1:26" x14ac:dyDescent="0.3">
      <c r="A28" t="s">
        <v>441</v>
      </c>
      <c r="B28">
        <f>COUNTIFS(Table2[Sub-Sector],Table3[[#This Row],[Sub-Sector]])</f>
        <v>4</v>
      </c>
      <c r="C28" s="1">
        <f>COUNTIFS(Table2[Sub-Sector],Table3[[#This Row],[Sub-Sector]],Table2[Uptrend],"Uptrend")/Table3[[#This Row],[Count]]</f>
        <v>0.25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0.25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0.75</v>
      </c>
      <c r="H28" s="1">
        <f>COUNTIFS(Table2[Sub-Sector],Table3[[#This Row],[Sub-Sector]],Table2[RSI Exponential â€“ 14D],"&gt;=50")/Table3[[#This Row],[Count]]</f>
        <v>0.75</v>
      </c>
      <c r="I28" s="1">
        <f>COUNTIFS(Table2[Sub-Sector],Table3[[#This Row],[Sub-Sector]],Table2[Relative Volume],"&gt;=1")/Table3[[#This Row],[Count]]</f>
        <v>0.25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0.75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0.75</v>
      </c>
      <c r="N28" s="1">
        <f>COUNTIFS(Table2[Sub-Sector],Table3[[#This Row],[Sub-Sector]],Table2[% Away From Current Month Low],"&gt;=0.05")/Table3[[#This Row],[Count]]</f>
        <v>0.5</v>
      </c>
      <c r="O28" s="1">
        <f>COUNTIFS(Table2[Sub-Sector],Table3[[#This Row],[Sub-Sector]],Table2[% Away From Current Month High],"&lt;=0.05")/Table3[[#This Row],[Count]]</f>
        <v>0.5</v>
      </c>
      <c r="P28" s="1">
        <f>COUNTIFS(Table2[Sub-Sector],Table3[[#This Row],[Sub-Sector]],Table2[% Away From 52W High],"&lt;=10")/Table3[[#This Row],[Count]]</f>
        <v>0.25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0.75</v>
      </c>
      <c r="S28" s="1">
        <f>COUNTIFS(Table2[Sub-Sector],Table3[[#This Row],[Sub-Sector]],Table2[% Price above 50 EMA],"&gt;=0")/Table3[[#This Row],[Count]]</f>
        <v>0.5</v>
      </c>
      <c r="T28" s="1">
        <f>COUNTIFS(Table2[Sub-Sector],Table3[[#This Row],[Sub-Sector]],Table2[% Price above 200 EMA],"&gt;=0")/Table3[[#This Row],[Count]]</f>
        <v>0.75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0.5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28">
        <f>_xlfn.RANK.AVG(Table3[[#This Row],[Score]],Table3[Score],1)</f>
        <v>43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</v>
      </c>
      <c r="Z28">
        <f>_xlfn.RANK.AVG(Table3[[#This Row],[Score 2 ]],Table3[[Score 2 ]],1)</f>
        <v>27</v>
      </c>
    </row>
    <row r="29" spans="1:26" x14ac:dyDescent="0.3">
      <c r="A29" t="s">
        <v>169</v>
      </c>
      <c r="B29">
        <f>COUNTIFS(Table2[Sub-Sector],Table3[[#This Row],[Sub-Sector]])</f>
        <v>4</v>
      </c>
      <c r="C29" s="1">
        <f>COUNTIFS(Table2[Sub-Sector],Table3[[#This Row],[Sub-Sector]],Table2[Uptrend],"Uptrend")/Table3[[#This Row],[Count]]</f>
        <v>0.5</v>
      </c>
      <c r="D29" s="1">
        <f>COUNTIFS(Table2[Sub-Sector],Table3[[#This Row],[Sub-Sector]],Table2[1W Return vs Nifty],"&gt;=5")/Table3[[#This Row],[Count]]</f>
        <v>0.25</v>
      </c>
      <c r="E29" s="1">
        <f>COUNTIFS(Table2[Sub-Sector],Table3[[#This Row],[Sub-Sector]],Table2[1M Return vs Nifty],"&gt;=5")/Table3[[#This Row],[Count]]</f>
        <v>0.25</v>
      </c>
      <c r="F29" s="1">
        <f>COUNTIFS(Table2[Sub-Sector],Table3[[#This Row],[Sub-Sector]],Table2[6M Return vs Nifty],"&gt;=10")/Table3[[#This Row],[Count]]</f>
        <v>0.75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0.5</v>
      </c>
      <c r="I29" s="1">
        <f>COUNTIFS(Table2[Sub-Sector],Table3[[#This Row],[Sub-Sector]],Table2[Relative Volume],"&gt;=1")/Table3[[#This Row],[Count]]</f>
        <v>0.25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0.5</v>
      </c>
      <c r="O29" s="1">
        <f>COUNTIFS(Table2[Sub-Sector],Table3[[#This Row],[Sub-Sector]],Table2[% Away From Current Month High],"&lt;=0.05")/Table3[[#This Row],[Count]]</f>
        <v>0.75</v>
      </c>
      <c r="P29" s="1">
        <f>COUNTIFS(Table2[Sub-Sector],Table3[[#This Row],[Sub-Sector]],Table2[% Away From 52W High],"&lt;=10")/Table3[[#This Row],[Count]]</f>
        <v>0.5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0.5</v>
      </c>
      <c r="S29" s="1">
        <f>COUNTIFS(Table2[Sub-Sector],Table3[[#This Row],[Sub-Sector]],Table2[% Price above 50 EMA],"&gt;=0")/Table3[[#This Row],[Count]]</f>
        <v>0.5</v>
      </c>
      <c r="T29" s="1">
        <f>COUNTIFS(Table2[Sub-Sector],Table3[[#This Row],[Sub-Sector]],Table2[% Price above 200 EMA],"&gt;=0")/Table3[[#This Row],[Count]]</f>
        <v>0.75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0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276</v>
      </c>
      <c r="X29">
        <f>_xlfn.RANK.AVG(Table3[[#This Row],[Score]],Table3[Score],1)</f>
        <v>21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29">
        <f>_xlfn.RANK.AVG(Table3[[#This Row],[Score 2 ]],Table3[[Score 2 ]],1)</f>
        <v>28</v>
      </c>
    </row>
    <row r="30" spans="1:26" x14ac:dyDescent="0.3">
      <c r="A30" t="s">
        <v>135</v>
      </c>
      <c r="B30">
        <f>COUNTIFS(Table2[Sub-Sector],Table3[[#This Row],[Sub-Sector]])</f>
        <v>20</v>
      </c>
      <c r="C30" s="1">
        <f>COUNTIFS(Table2[Sub-Sector],Table3[[#This Row],[Sub-Sector]],Table2[Uptrend],"Uptrend")/Table3[[#This Row],[Count]]</f>
        <v>0.45</v>
      </c>
      <c r="D30" s="1">
        <f>COUNTIFS(Table2[Sub-Sector],Table3[[#This Row],[Sub-Sector]],Table2[1W Return vs Nifty],"&gt;=5")/Table3[[#This Row],[Count]]</f>
        <v>0.15</v>
      </c>
      <c r="E30" s="1">
        <f>COUNTIFS(Table2[Sub-Sector],Table3[[#This Row],[Sub-Sector]],Table2[1M Return vs Nifty],"&gt;=5")/Table3[[#This Row],[Count]]</f>
        <v>0.25</v>
      </c>
      <c r="F30" s="1">
        <f>COUNTIFS(Table2[Sub-Sector],Table3[[#This Row],[Sub-Sector]],Table2[6M Return vs Nifty],"&gt;=10")/Table3[[#This Row],[Count]]</f>
        <v>0.35</v>
      </c>
      <c r="G30" s="1">
        <f>COUNTIFS(Table2[Sub-Sector],Table3[[#This Row],[Sub-Sector]],Table2[1Y Return vs Nifty],"&gt;=10")/Table3[[#This Row],[Count]]</f>
        <v>0.8</v>
      </c>
      <c r="H30" s="1">
        <f>COUNTIFS(Table2[Sub-Sector],Table3[[#This Row],[Sub-Sector]],Table2[RSI Exponential â€“ 14D],"&gt;=50")/Table3[[#This Row],[Count]]</f>
        <v>0.45</v>
      </c>
      <c r="I30" s="1">
        <f>COUNTIFS(Table2[Sub-Sector],Table3[[#This Row],[Sub-Sector]],Table2[Relative Volume],"&gt;=1")/Table3[[#This Row],[Count]]</f>
        <v>0.4</v>
      </c>
      <c r="J30" s="1">
        <f>COUNTIFS(Table2[Sub-Sector],Table3[[#This Row],[Sub-Sector]],Table2[% Away From Day Low],"&gt;=0.05")/Table3[[#This Row],[Count]]</f>
        <v>0.05</v>
      </c>
      <c r="K30" s="1">
        <f>COUNTIFS(Table2[Sub-Sector],Table3[[#This Row],[Sub-Sector]],Table2[% Away From Day High],"&lt;=0.05")/Table3[[#This Row],[Count]]</f>
        <v>0.95</v>
      </c>
      <c r="L30" s="1">
        <f>COUNTIFS(Table2[Sub-Sector],Table3[[#This Row],[Sub-Sector]],Table2[% Away From Current Week Low],"&gt;=0.05")/Table3[[#This Row],[Count]]</f>
        <v>0.05</v>
      </c>
      <c r="M30" s="1">
        <f>COUNTIFS(Table2[Sub-Sector],Table3[[#This Row],[Sub-Sector]],Table2[% Away From Current Week High],"&lt;=0.05")/Table3[[#This Row],[Count]]</f>
        <v>0.95</v>
      </c>
      <c r="N30" s="1">
        <f>COUNTIFS(Table2[Sub-Sector],Table3[[#This Row],[Sub-Sector]],Table2[% Away From Current Month Low],"&gt;=0.05")/Table3[[#This Row],[Count]]</f>
        <v>0.6</v>
      </c>
      <c r="O30" s="1">
        <f>COUNTIFS(Table2[Sub-Sector],Table3[[#This Row],[Sub-Sector]],Table2[% Away From Current Month High],"&lt;=0.05")/Table3[[#This Row],[Count]]</f>
        <v>0.45</v>
      </c>
      <c r="P30" s="1">
        <f>COUNTIFS(Table2[Sub-Sector],Table3[[#This Row],[Sub-Sector]],Table2[% Away From 52W High],"&lt;=10")/Table3[[#This Row],[Count]]</f>
        <v>0.25</v>
      </c>
      <c r="Q30" s="1">
        <f>COUNTIFS(Table2[Sub-Sector],Table3[[#This Row],[Sub-Sector]],Table2[% Away From 52W Low],"&gt;=10")/Table3[[#This Row],[Count]]</f>
        <v>0.95</v>
      </c>
      <c r="R30" s="1">
        <f>COUNTIFS(Table2[Sub-Sector],Table3[[#This Row],[Sub-Sector]],Table2[% Price above 20 EMA],"&gt;=0")/Table3[[#This Row],[Count]]</f>
        <v>0.45</v>
      </c>
      <c r="S30" s="1">
        <f>COUNTIFS(Table2[Sub-Sector],Table3[[#This Row],[Sub-Sector]],Table2[% Price above 50 EMA],"&gt;=0")/Table3[[#This Row],[Count]]</f>
        <v>0.55000000000000004</v>
      </c>
      <c r="T30" s="1">
        <f>COUNTIFS(Table2[Sub-Sector],Table3[[#This Row],[Sub-Sector]],Table2[% Price above 200 EMA],"&gt;=0")/Table3[[#This Row],[Count]]</f>
        <v>0.8</v>
      </c>
      <c r="U30" s="1">
        <f>COUNTIFS(Table2[Sub-Sector],Table3[[#This Row],[Sub-Sector]],Table2[Rate of Change - Zone],"Positive")/Table3[[#This Row],[Count]]</f>
        <v>0.35</v>
      </c>
      <c r="V30" s="1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296.5</v>
      </c>
      <c r="X30">
        <f>_xlfn.RANK.AVG(Table3[[#This Row],[Score]],Table3[Score],1)</f>
        <v>23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30">
        <f>_xlfn.RANK.AVG(Table3[[#This Row],[Score 2 ]],Table3[[Score 2 ]],1)</f>
        <v>29</v>
      </c>
    </row>
    <row r="31" spans="1:26" x14ac:dyDescent="0.3">
      <c r="A31" t="s">
        <v>117</v>
      </c>
      <c r="B31">
        <f>COUNTIFS(Table2[Sub-Sector],Table3[[#This Row],[Sub-Sector]])</f>
        <v>23</v>
      </c>
      <c r="C31" s="1">
        <f>COUNTIFS(Table2[Sub-Sector],Table3[[#This Row],[Sub-Sector]],Table2[Uptrend],"Uptrend")/Table3[[#This Row],[Count]]</f>
        <v>0.65217391304347827</v>
      </c>
      <c r="D31" s="1">
        <f>COUNTIFS(Table2[Sub-Sector],Table3[[#This Row],[Sub-Sector]],Table2[1W Return vs Nifty],"&gt;=5")/Table3[[#This Row],[Count]]</f>
        <v>8.6956521739130432E-2</v>
      </c>
      <c r="E31" s="1">
        <f>COUNTIFS(Table2[Sub-Sector],Table3[[#This Row],[Sub-Sector]],Table2[1M Return vs Nifty],"&gt;=5")/Table3[[#This Row],[Count]]</f>
        <v>0.30434782608695654</v>
      </c>
      <c r="F31" s="1">
        <f>COUNTIFS(Table2[Sub-Sector],Table3[[#This Row],[Sub-Sector]],Table2[6M Return vs Nifty],"&gt;=10")/Table3[[#This Row],[Count]]</f>
        <v>0.39130434782608697</v>
      </c>
      <c r="G31" s="1">
        <f>COUNTIFS(Table2[Sub-Sector],Table3[[#This Row],[Sub-Sector]],Table2[1Y Return vs Nifty],"&gt;=10")/Table3[[#This Row],[Count]]</f>
        <v>0.56521739130434778</v>
      </c>
      <c r="H31" s="1">
        <f>COUNTIFS(Table2[Sub-Sector],Table3[[#This Row],[Sub-Sector]],Table2[RSI Exponential â€“ 14D],"&gt;=50")/Table3[[#This Row],[Count]]</f>
        <v>0.47826086956521741</v>
      </c>
      <c r="I31" s="1">
        <f>COUNTIFS(Table2[Sub-Sector],Table3[[#This Row],[Sub-Sector]],Table2[Relative Volume],"&gt;=1")/Table3[[#This Row],[Count]]</f>
        <v>0.52173913043478259</v>
      </c>
      <c r="J31" s="1">
        <f>COUNTIFS(Table2[Sub-Sector],Table3[[#This Row],[Sub-Sector]],Table2[% Away From Day Low],"&gt;=0.05")/Table3[[#This Row],[Count]]</f>
        <v>4.3478260869565216E-2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4.3478260869565216E-2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0.47826086956521741</v>
      </c>
      <c r="O31" s="1">
        <f>COUNTIFS(Table2[Sub-Sector],Table3[[#This Row],[Sub-Sector]],Table2[% Away From Current Month High],"&lt;=0.05")/Table3[[#This Row],[Count]]</f>
        <v>0.34782608695652173</v>
      </c>
      <c r="P31" s="1">
        <f>COUNTIFS(Table2[Sub-Sector],Table3[[#This Row],[Sub-Sector]],Table2[% Away From 52W High],"&lt;=10")/Table3[[#This Row],[Count]]</f>
        <v>0.21739130434782608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0.47826086956521741</v>
      </c>
      <c r="S31" s="1">
        <f>COUNTIFS(Table2[Sub-Sector],Table3[[#This Row],[Sub-Sector]],Table2[% Price above 50 EMA],"&gt;=0")/Table3[[#This Row],[Count]]</f>
        <v>0.47826086956521741</v>
      </c>
      <c r="T31" s="1">
        <f>COUNTIFS(Table2[Sub-Sector],Table3[[#This Row],[Sub-Sector]],Table2[% Price above 200 EMA],"&gt;=0")/Table3[[#This Row],[Count]]</f>
        <v>0.86956521739130432</v>
      </c>
      <c r="U31" s="1">
        <f>COUNTIFS(Table2[Sub-Sector],Table3[[#This Row],[Sub-Sector]],Table2[Rate of Change - Zone],"Positive")/Table3[[#This Row],[Count]]</f>
        <v>0.34782608695652173</v>
      </c>
      <c r="V31" s="1">
        <f>COUNTIFS(Table2[Sub-Sector],Table3[[#This Row],[Sub-Sector]],Table2[Sharpe Ratio],"&gt;=0.10")/Table3[[#This Row],[Count]]</f>
        <v>0.47826086956521741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31">
        <f>_xlfn.RANK.AVG(Table3[[#This Row],[Score]],Table3[Score],1)</f>
        <v>22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31">
        <f>_xlfn.RANK.AVG(Table3[[#This Row],[Score 2 ]],Table3[[Score 2 ]],1)</f>
        <v>30</v>
      </c>
    </row>
    <row r="32" spans="1:26" x14ac:dyDescent="0.3">
      <c r="A32" t="s">
        <v>323</v>
      </c>
      <c r="B32">
        <f>COUNTIFS(Table2[Sub-Sector],Table3[[#This Row],[Sub-Sector]])</f>
        <v>3</v>
      </c>
      <c r="C32" s="1">
        <f>COUNTIFS(Table2[Sub-Sector],Table3[[#This Row],[Sub-Sector]],Table2[Uptrend],"Uptrend")/Table3[[#This Row],[Count]]</f>
        <v>0</v>
      </c>
      <c r="D32" s="1">
        <f>COUNTIFS(Table2[Sub-Sector],Table3[[#This Row],[Sub-Sector]],Table2[1W Return vs Nifty],"&gt;=5")/Table3[[#This Row],[Count]]</f>
        <v>0.33333333333333331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1</v>
      </c>
      <c r="G32" s="1">
        <f>COUNTIFS(Table2[Sub-Sector],Table3[[#This Row],[Sub-Sector]],Table2[1Y Return vs Nifty],"&gt;=10")/Table3[[#This Row],[Count]]</f>
        <v>1</v>
      </c>
      <c r="H32" s="1">
        <f>COUNTIFS(Table2[Sub-Sector],Table3[[#This Row],[Sub-Sector]],Table2[RSI Exponential â€“ 14D],"&gt;=50")/Table3[[#This Row],[Count]]</f>
        <v>0.33333333333333331</v>
      </c>
      <c r="I32" s="1">
        <f>COUNTIFS(Table2[Sub-Sector],Table3[[#This Row],[Sub-Sector]],Table2[Relative Volume],"&gt;=1")/Table3[[#This Row],[Count]]</f>
        <v>0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1</v>
      </c>
      <c r="O32" s="1">
        <f>COUNTIFS(Table2[Sub-Sector],Table3[[#This Row],[Sub-Sector]],Table2[% Away From Current Month High],"&lt;=0.05")/Table3[[#This Row],[Count]]</f>
        <v>0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0.33333333333333331</v>
      </c>
      <c r="S32" s="1">
        <f>COUNTIFS(Table2[Sub-Sector],Table3[[#This Row],[Sub-Sector]],Table2[% Price above 50 EMA],"&gt;=0")/Table3[[#This Row],[Count]]</f>
        <v>0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0.33333333333333331</v>
      </c>
      <c r="V32" s="1">
        <f>COUNTIFS(Table2[Sub-Sector],Table3[[#This Row],[Sub-Sector]],Table2[Sharpe Ratio],"&gt;=0.10")/Table3[[#This Row],[Count]]</f>
        <v>1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</v>
      </c>
      <c r="X32">
        <f>_xlfn.RANK.AVG(Table3[[#This Row],[Score]],Table3[Score],1)</f>
        <v>48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32">
        <f>_xlfn.RANK.AVG(Table3[[#This Row],[Score 2 ]],Table3[[Score 2 ]],1)</f>
        <v>31</v>
      </c>
    </row>
    <row r="33" spans="1:26" x14ac:dyDescent="0.3">
      <c r="A33" t="s">
        <v>483</v>
      </c>
      <c r="B33">
        <f>COUNTIFS(Table2[Sub-Sector],Table3[[#This Row],[Sub-Sector]])</f>
        <v>4</v>
      </c>
      <c r="C33" s="1">
        <f>COUNTIFS(Table2[Sub-Sector],Table3[[#This Row],[Sub-Sector]],Table2[Uptrend],"Uptrend")/Table3[[#This Row],[Count]]</f>
        <v>0.5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0.25</v>
      </c>
      <c r="F33" s="1">
        <f>COUNTIFS(Table2[Sub-Sector],Table3[[#This Row],[Sub-Sector]],Table2[6M Return vs Nifty],"&gt;=10")/Table3[[#This Row],[Count]]</f>
        <v>0.5</v>
      </c>
      <c r="G33" s="1">
        <f>COUNTIFS(Table2[Sub-Sector],Table3[[#This Row],[Sub-Sector]],Table2[1Y Return vs Nifty],"&gt;=10")/Table3[[#This Row],[Count]]</f>
        <v>0.25</v>
      </c>
      <c r="H33" s="1">
        <f>COUNTIFS(Table2[Sub-Sector],Table3[[#This Row],[Sub-Sector]],Table2[RSI Exponential â€“ 14D],"&gt;=50")/Table3[[#This Row],[Count]]</f>
        <v>0.75</v>
      </c>
      <c r="I33" s="1">
        <f>COUNTIFS(Table2[Sub-Sector],Table3[[#This Row],[Sub-Sector]],Table2[Relative Volume],"&gt;=1")/Table3[[#This Row],[Count]]</f>
        <v>0.75</v>
      </c>
      <c r="J33" s="1">
        <f>COUNTIFS(Table2[Sub-Sector],Table3[[#This Row],[Sub-Sector]],Table2[% Away From Day Low],"&gt;=0.05")/Table3[[#This Row],[Count]]</f>
        <v>0.5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0.5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1</v>
      </c>
      <c r="O33" s="1">
        <f>COUNTIFS(Table2[Sub-Sector],Table3[[#This Row],[Sub-Sector]],Table2[% Away From Current Month High],"&lt;=0.05")/Table3[[#This Row],[Count]]</f>
        <v>0.25</v>
      </c>
      <c r="P33" s="1">
        <f>COUNTIFS(Table2[Sub-Sector],Table3[[#This Row],[Sub-Sector]],Table2[% Away From 52W High],"&lt;=10")/Table3[[#This Row],[Count]]</f>
        <v>0.25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0.75</v>
      </c>
      <c r="S33" s="1">
        <f>COUNTIFS(Table2[Sub-Sector],Table3[[#This Row],[Sub-Sector]],Table2[% Price above 50 EMA],"&gt;=0")/Table3[[#This Row],[Count]]</f>
        <v>0.5</v>
      </c>
      <c r="T33" s="1">
        <f>COUNTIFS(Table2[Sub-Sector],Table3[[#This Row],[Sub-Sector]],Table2[% Price above 200 EMA],"&gt;=0")/Table3[[#This Row],[Count]]</f>
        <v>0.5</v>
      </c>
      <c r="U33" s="1">
        <f>COUNTIFS(Table2[Sub-Sector],Table3[[#This Row],[Sub-Sector]],Table2[Rate of Change - Zone],"Positive")/Table3[[#This Row],[Count]]</f>
        <v>0.5</v>
      </c>
      <c r="V33" s="1">
        <f>COUNTIFS(Table2[Sub-Sector],Table3[[#This Row],[Sub-Sector]],Table2[Sharpe Ratio],"&gt;=0.10")/Table3[[#This Row],[Count]]</f>
        <v>0.25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33">
        <f>_xlfn.RANK.AVG(Table3[[#This Row],[Score]],Table3[Score],1)</f>
        <v>41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33">
        <f>_xlfn.RANK.AVG(Table3[[#This Row],[Score 2 ]],Table3[[Score 2 ]],1)</f>
        <v>32</v>
      </c>
    </row>
    <row r="34" spans="1:26" x14ac:dyDescent="0.3">
      <c r="A34" t="s">
        <v>543</v>
      </c>
      <c r="B34">
        <f>COUNTIFS(Table2[Sub-Sector],Table3[[#This Row],[Sub-Sector]])</f>
        <v>9</v>
      </c>
      <c r="C34" s="1">
        <f>COUNTIFS(Table2[Sub-Sector],Table3[[#This Row],[Sub-Sector]],Table2[Uptrend],"Uptrend")/Table3[[#This Row],[Count]]</f>
        <v>0.77777777777777779</v>
      </c>
      <c r="D34" s="1">
        <f>COUNTIFS(Table2[Sub-Sector],Table3[[#This Row],[Sub-Sector]],Table2[1W Return vs Nifty],"&gt;=5")/Table3[[#This Row],[Count]]</f>
        <v>0.1111111111111111</v>
      </c>
      <c r="E34" s="1">
        <f>COUNTIFS(Table2[Sub-Sector],Table3[[#This Row],[Sub-Sector]],Table2[1M Return vs Nifty],"&gt;=5")/Table3[[#This Row],[Count]]</f>
        <v>0.44444444444444442</v>
      </c>
      <c r="F34" s="1">
        <f>COUNTIFS(Table2[Sub-Sector],Table3[[#This Row],[Sub-Sector]],Table2[6M Return vs Nifty],"&gt;=10")/Table3[[#This Row],[Count]]</f>
        <v>0.44444444444444442</v>
      </c>
      <c r="G34" s="1">
        <f>COUNTIFS(Table2[Sub-Sector],Table3[[#This Row],[Sub-Sector]],Table2[1Y Return vs Nifty],"&gt;=10")/Table3[[#This Row],[Count]]</f>
        <v>0.44444444444444442</v>
      </c>
      <c r="H34" s="1">
        <f>COUNTIFS(Table2[Sub-Sector],Table3[[#This Row],[Sub-Sector]],Table2[RSI Exponential â€“ 14D],"&gt;=50")/Table3[[#This Row],[Count]]</f>
        <v>0.66666666666666663</v>
      </c>
      <c r="I34" s="1">
        <f>COUNTIFS(Table2[Sub-Sector],Table3[[#This Row],[Sub-Sector]],Table2[Relative Volume],"&gt;=1")/Table3[[#This Row],[Count]]</f>
        <v>0.44444444444444442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0.77777777777777779</v>
      </c>
      <c r="O34" s="1">
        <f>COUNTIFS(Table2[Sub-Sector],Table3[[#This Row],[Sub-Sector]],Table2[% Away From Current Month High],"&lt;=0.05")/Table3[[#This Row],[Count]]</f>
        <v>0.66666666666666663</v>
      </c>
      <c r="P34" s="1">
        <f>COUNTIFS(Table2[Sub-Sector],Table3[[#This Row],[Sub-Sector]],Table2[% Away From 52W High],"&lt;=10")/Table3[[#This Row],[Count]]</f>
        <v>0.44444444444444442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0.66666666666666663</v>
      </c>
      <c r="S34" s="1">
        <f>COUNTIFS(Table2[Sub-Sector],Table3[[#This Row],[Sub-Sector]],Table2[% Price above 50 EMA],"&gt;=0")/Table3[[#This Row],[Count]]</f>
        <v>0.77777777777777779</v>
      </c>
      <c r="T34" s="1">
        <f>COUNTIFS(Table2[Sub-Sector],Table3[[#This Row],[Sub-Sector]],Table2[% Price above 200 EMA],"&gt;=0")/Table3[[#This Row],[Count]]</f>
        <v>0.77777777777777779</v>
      </c>
      <c r="U34" s="1">
        <f>COUNTIFS(Table2[Sub-Sector],Table3[[#This Row],[Sub-Sector]],Table2[Rate of Change - Zone],"Positive")/Table3[[#This Row],[Count]]</f>
        <v>0.55555555555555558</v>
      </c>
      <c r="V34" s="1">
        <f>COUNTIFS(Table2[Sub-Sector],Table3[[#This Row],[Sub-Sector]],Table2[Sharpe Ratio],"&gt;=0.10")/Table3[[#This Row],[Count]]</f>
        <v>0.22222222222222221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</v>
      </c>
      <c r="X34">
        <f>_xlfn.RANK.AVG(Table3[[#This Row],[Score]],Table3[Score],1)</f>
        <v>17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176.5</v>
      </c>
      <c r="Z34">
        <f>_xlfn.RANK.AVG(Table3[[#This Row],[Score 2 ]],Table3[[Score 2 ]],1)</f>
        <v>33</v>
      </c>
    </row>
    <row r="35" spans="1:26" x14ac:dyDescent="0.3">
      <c r="A35" t="s">
        <v>83</v>
      </c>
      <c r="B35">
        <f>COUNTIFS(Table2[Sub-Sector],Table3[[#This Row],[Sub-Sector]])</f>
        <v>5</v>
      </c>
      <c r="C35" s="1">
        <f>COUNTIFS(Table2[Sub-Sector],Table3[[#This Row],[Sub-Sector]],Table2[Uptrend],"Uptrend")/Table3[[#This Row],[Count]]</f>
        <v>0.8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0.2</v>
      </c>
      <c r="F35" s="1">
        <f>COUNTIFS(Table2[Sub-Sector],Table3[[#This Row],[Sub-Sector]],Table2[6M Return vs Nifty],"&gt;=10")/Table3[[#This Row],[Count]]</f>
        <v>0.6</v>
      </c>
      <c r="G35" s="1">
        <f>COUNTIFS(Table2[Sub-Sector],Table3[[#This Row],[Sub-Sector]],Table2[1Y Return vs Nifty],"&gt;=10")/Table3[[#This Row],[Count]]</f>
        <v>0.6</v>
      </c>
      <c r="H35" s="1">
        <f>COUNTIFS(Table2[Sub-Sector],Table3[[#This Row],[Sub-Sector]],Table2[RSI Exponential â€“ 14D],"&gt;=50")/Table3[[#This Row],[Count]]</f>
        <v>0.6</v>
      </c>
      <c r="I35" s="1">
        <f>COUNTIFS(Table2[Sub-Sector],Table3[[#This Row],[Sub-Sector]],Table2[Relative Volume],"&gt;=1")/Table3[[#This Row],[Count]]</f>
        <v>0.4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0.6</v>
      </c>
      <c r="O35" s="1">
        <f>COUNTIFS(Table2[Sub-Sector],Table3[[#This Row],[Sub-Sector]],Table2[% Away From Current Month High],"&lt;=0.05")/Table3[[#This Row],[Count]]</f>
        <v>0.4</v>
      </c>
      <c r="P35" s="1">
        <f>COUNTIFS(Table2[Sub-Sector],Table3[[#This Row],[Sub-Sector]],Table2[% Away From 52W High],"&lt;=10")/Table3[[#This Row],[Count]]</f>
        <v>0.2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0.6</v>
      </c>
      <c r="S35" s="1">
        <f>COUNTIFS(Table2[Sub-Sector],Table3[[#This Row],[Sub-Sector]],Table2[% Price above 50 EMA],"&gt;=0")/Table3[[#This Row],[Count]]</f>
        <v>0.6</v>
      </c>
      <c r="T35" s="1">
        <f>COUNTIFS(Table2[Sub-Sector],Table3[[#This Row],[Sub-Sector]],Table2[% Price above 200 EMA],"&gt;=0")/Table3[[#This Row],[Count]]</f>
        <v>0.8</v>
      </c>
      <c r="U35" s="1">
        <f>COUNTIFS(Table2[Sub-Sector],Table3[[#This Row],[Sub-Sector]],Table2[Rate of Change - Zone],"Positive")/Table3[[#This Row],[Count]]</f>
        <v>0.2</v>
      </c>
      <c r="V35" s="1">
        <f>COUNTIFS(Table2[Sub-Sector],Table3[[#This Row],[Sub-Sector]],Table2[Sharpe Ratio],"&gt;=0.10")/Table3[[#This Row],[Count]]</f>
        <v>0.4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333.5</v>
      </c>
      <c r="X35">
        <f>_xlfn.RANK.AVG(Table3[[#This Row],[Score]],Table3[Score],1)</f>
        <v>32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35">
        <f>_xlfn.RANK.AVG(Table3[[#This Row],[Score 2 ]],Table3[[Score 2 ]],1)</f>
        <v>34</v>
      </c>
    </row>
    <row r="36" spans="1:26" x14ac:dyDescent="0.3">
      <c r="A36" t="s">
        <v>373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0.5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1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</v>
      </c>
      <c r="J36" s="1">
        <f>COUNTIFS(Table2[Sub-Sector],Table3[[#This Row],[Sub-Sector]],Table2[% Away From Day Low],"&gt;=0.05")/Table3[[#This Row],[Count]]</f>
        <v>0.5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0.5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0.5</v>
      </c>
      <c r="O36" s="1">
        <f>COUNTIFS(Table2[Sub-Sector],Table3[[#This Row],[Sub-Sector]],Table2[% Away From Current Month High],"&lt;=0.05")/Table3[[#This Row],[Count]]</f>
        <v>0.5</v>
      </c>
      <c r="P36" s="1">
        <f>COUNTIFS(Table2[Sub-Sector],Table3[[#This Row],[Sub-Sector]],Table2[% Away From 52W High],"&lt;=10")/Table3[[#This Row],[Count]]</f>
        <v>0.5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0.5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1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36">
        <f>_xlfn.RANK.AVG(Table3[[#This Row],[Score]],Table3[Score],1)</f>
        <v>58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36">
        <f>_xlfn.RANK.AVG(Table3[[#This Row],[Score 2 ]],Table3[[Score 2 ]],1)</f>
        <v>35</v>
      </c>
    </row>
    <row r="37" spans="1:26" x14ac:dyDescent="0.3">
      <c r="A37" t="s">
        <v>277</v>
      </c>
      <c r="B37">
        <f>COUNTIFS(Table2[Sub-Sector],Table3[[#This Row],[Sub-Sector]])</f>
        <v>2</v>
      </c>
      <c r="C37" s="1">
        <f>COUNTIFS(Table2[Sub-Sector],Table3[[#This Row],[Sub-Sector]],Table2[Uptrend],"Uptrend")/Table3[[#This Row],[Count]]</f>
        <v>0.5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</v>
      </c>
      <c r="F37" s="1">
        <f>COUNTIFS(Table2[Sub-Sector],Table3[[#This Row],[Sub-Sector]],Table2[6M Return vs Nifty],"&gt;=10")/Table3[[#This Row],[Count]]</f>
        <v>0.5</v>
      </c>
      <c r="G37" s="1">
        <f>COUNTIFS(Table2[Sub-Sector],Table3[[#This Row],[Sub-Sector]],Table2[1Y Return vs Nifty],"&gt;=10")/Table3[[#This Row],[Count]]</f>
        <v>1</v>
      </c>
      <c r="H37" s="1">
        <f>COUNTIFS(Table2[Sub-Sector],Table3[[#This Row],[Sub-Sector]],Table2[RSI Exponential â€“ 14D],"&gt;=50")/Table3[[#This Row],[Count]]</f>
        <v>0</v>
      </c>
      <c r="I37" s="1">
        <f>COUNTIFS(Table2[Sub-Sector],Table3[[#This Row],[Sub-Sector]],Table2[Relative Volume],"&gt;=1")/Table3[[#This Row],[Count]]</f>
        <v>0.5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0.5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0.5</v>
      </c>
      <c r="N37" s="1">
        <f>COUNTIFS(Table2[Sub-Sector],Table3[[#This Row],[Sub-Sector]],Table2[% Away From Current Month Low],"&gt;=0.05")/Table3[[#This Row],[Count]]</f>
        <v>1</v>
      </c>
      <c r="O37" s="1">
        <f>COUNTIFS(Table2[Sub-Sector],Table3[[#This Row],[Sub-Sector]],Table2[% Away From Current Month High],"&lt;=0.05")/Table3[[#This Row],[Count]]</f>
        <v>0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</v>
      </c>
      <c r="S37" s="1">
        <f>COUNTIFS(Table2[Sub-Sector],Table3[[#This Row],[Sub-Sector]],Table2[% Price above 50 EMA],"&gt;=0")/Table3[[#This Row],[Count]]</f>
        <v>0</v>
      </c>
      <c r="T37" s="1">
        <f>COUNTIFS(Table2[Sub-Sector],Table3[[#This Row],[Sub-Sector]],Table2[% Price above 200 EMA],"&gt;=0")/Table3[[#This Row],[Count]]</f>
        <v>0.5</v>
      </c>
      <c r="U37" s="1">
        <f>COUNTIFS(Table2[Sub-Sector],Table3[[#This Row],[Sub-Sector]],Table2[Rate of Change - Zone],"Positive")/Table3[[#This Row],[Count]]</f>
        <v>0</v>
      </c>
      <c r="V37" s="1">
        <f>COUNTIFS(Table2[Sub-Sector],Table3[[#This Row],[Sub-Sector]],Table2[Sharpe Ratio],"&gt;=0.10")/Table3[[#This Row],[Count]]</f>
        <v>0.5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37">
        <f>_xlfn.RANK.AVG(Table3[[#This Row],[Score]],Table3[Score],1)</f>
        <v>59.5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</v>
      </c>
      <c r="Z37">
        <f>_xlfn.RANK.AVG(Table3[[#This Row],[Score 2 ]],Table3[[Score 2 ]],1)</f>
        <v>36</v>
      </c>
    </row>
    <row r="38" spans="1:26" x14ac:dyDescent="0.3">
      <c r="A38" t="s">
        <v>95</v>
      </c>
      <c r="B38">
        <f>COUNTIFS(Table2[Sub-Sector],Table3[[#This Row],[Sub-Sector]])</f>
        <v>5</v>
      </c>
      <c r="C38" s="1">
        <f>COUNTIFS(Table2[Sub-Sector],Table3[[#This Row],[Sub-Sector]],Table2[Uptrend],"Uptrend")/Table3[[#This Row],[Count]]</f>
        <v>0</v>
      </c>
      <c r="D38" s="1">
        <f>COUNTIFS(Table2[Sub-Sector],Table3[[#This Row],[Sub-Sector]],Table2[1W Return vs Nifty],"&gt;=5")/Table3[[#This Row],[Count]]</f>
        <v>0.2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0.6</v>
      </c>
      <c r="G38" s="1">
        <f>COUNTIFS(Table2[Sub-Sector],Table3[[#This Row],[Sub-Sector]],Table2[1Y Return vs Nifty],"&gt;=10")/Table3[[#This Row],[Count]]</f>
        <v>0.6</v>
      </c>
      <c r="H38" s="1">
        <f>COUNTIFS(Table2[Sub-Sector],Table3[[#This Row],[Sub-Sector]],Table2[RSI Exponential â€“ 14D],"&gt;=50")/Table3[[#This Row],[Count]]</f>
        <v>0.6</v>
      </c>
      <c r="I38" s="1">
        <f>COUNTIFS(Table2[Sub-Sector],Table3[[#This Row],[Sub-Sector]],Table2[Relative Volume],"&gt;=1")/Table3[[#This Row],[Count]]</f>
        <v>0.2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0.8</v>
      </c>
      <c r="O38" s="1">
        <f>COUNTIFS(Table2[Sub-Sector],Table3[[#This Row],[Sub-Sector]],Table2[% Away From Current Month High],"&lt;=0.05")/Table3[[#This Row],[Count]]</f>
        <v>0.6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0.8</v>
      </c>
      <c r="R38" s="1">
        <f>COUNTIFS(Table2[Sub-Sector],Table3[[#This Row],[Sub-Sector]],Table2[% Price above 20 EMA],"&gt;=0")/Table3[[#This Row],[Count]]</f>
        <v>0.4</v>
      </c>
      <c r="S38" s="1">
        <f>COUNTIFS(Table2[Sub-Sector],Table3[[#This Row],[Sub-Sector]],Table2[% Price above 50 EMA],"&gt;=0")/Table3[[#This Row],[Count]]</f>
        <v>0</v>
      </c>
      <c r="T38" s="1">
        <f>COUNTIFS(Table2[Sub-Sector],Table3[[#This Row],[Sub-Sector]],Table2[% Price above 200 EMA],"&gt;=0")/Table3[[#This Row],[Count]]</f>
        <v>0.6</v>
      </c>
      <c r="U38" s="1">
        <f>COUNTIFS(Table2[Sub-Sector],Table3[[#This Row],[Sub-Sector]],Table2[Rate of Change - Zone],"Positive")/Table3[[#This Row],[Count]]</f>
        <v>0.4</v>
      </c>
      <c r="V38" s="1">
        <f>COUNTIFS(Table2[Sub-Sector],Table3[[#This Row],[Sub-Sector]],Table2[Sharpe Ratio],"&gt;=0.10")/Table3[[#This Row],[Count]]</f>
        <v>0.6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38">
        <f>_xlfn.RANK.AVG(Table3[[#This Row],[Score]],Table3[Score],1)</f>
        <v>53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38">
        <f>_xlfn.RANK.AVG(Table3[[#This Row],[Score 2 ]],Table3[[Score 2 ]],1)</f>
        <v>37.5</v>
      </c>
    </row>
    <row r="39" spans="1:26" x14ac:dyDescent="0.3">
      <c r="A39" t="s">
        <v>236</v>
      </c>
      <c r="B39">
        <f>COUNTIFS(Table2[Sub-Sector],Table3[[#This Row],[Sub-Sector]])</f>
        <v>5</v>
      </c>
      <c r="C39" s="1">
        <f>COUNTIFS(Table2[Sub-Sector],Table3[[#This Row],[Sub-Sector]],Table2[Uptrend],"Uptrend")/Table3[[#This Row],[Count]]</f>
        <v>0.8</v>
      </c>
      <c r="D39" s="1">
        <f>COUNTIFS(Table2[Sub-Sector],Table3[[#This Row],[Sub-Sector]],Table2[1W Return vs Nifty],"&gt;=5")/Table3[[#This Row],[Count]]</f>
        <v>0.2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0.6</v>
      </c>
      <c r="G39" s="1">
        <f>COUNTIFS(Table2[Sub-Sector],Table3[[#This Row],[Sub-Sector]],Table2[1Y Return vs Nifty],"&gt;=10")/Table3[[#This Row],[Count]]</f>
        <v>0.6</v>
      </c>
      <c r="H39" s="1">
        <f>COUNTIFS(Table2[Sub-Sector],Table3[[#This Row],[Sub-Sector]],Table2[RSI Exponential â€“ 14D],"&gt;=50")/Table3[[#This Row],[Count]]</f>
        <v>0.4</v>
      </c>
      <c r="I39" s="1">
        <f>COUNTIFS(Table2[Sub-Sector],Table3[[#This Row],[Sub-Sector]],Table2[Relative Volume],"&gt;=1")/Table3[[#This Row],[Count]]</f>
        <v>0.2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0.4</v>
      </c>
      <c r="O39" s="1">
        <f>COUNTIFS(Table2[Sub-Sector],Table3[[#This Row],[Sub-Sector]],Table2[% Away From Current Month High],"&lt;=0.05")/Table3[[#This Row],[Count]]</f>
        <v>0.8</v>
      </c>
      <c r="P39" s="1">
        <f>COUNTIFS(Table2[Sub-Sector],Table3[[#This Row],[Sub-Sector]],Table2[% Away From 52W High],"&lt;=10")/Table3[[#This Row],[Count]]</f>
        <v>0.8</v>
      </c>
      <c r="Q39" s="1">
        <f>COUNTIFS(Table2[Sub-Sector],Table3[[#This Row],[Sub-Sector]],Table2[% Away From 52W Low],"&gt;=10")/Table3[[#This Row],[Count]]</f>
        <v>0.8</v>
      </c>
      <c r="R39" s="1">
        <f>COUNTIFS(Table2[Sub-Sector],Table3[[#This Row],[Sub-Sector]],Table2[% Price above 20 EMA],"&gt;=0")/Table3[[#This Row],[Count]]</f>
        <v>0.4</v>
      </c>
      <c r="S39" s="1">
        <f>COUNTIFS(Table2[Sub-Sector],Table3[[#This Row],[Sub-Sector]],Table2[% Price above 50 EMA],"&gt;=0")/Table3[[#This Row],[Count]]</f>
        <v>0.8</v>
      </c>
      <c r="T39" s="1">
        <f>COUNTIFS(Table2[Sub-Sector],Table3[[#This Row],[Sub-Sector]],Table2[% Price above 200 EMA],"&gt;=0")/Table3[[#This Row],[Count]]</f>
        <v>0.8</v>
      </c>
      <c r="U39" s="1">
        <f>COUNTIFS(Table2[Sub-Sector],Table3[[#This Row],[Sub-Sector]],Table2[Rate of Change - Zone],"Positive")/Table3[[#This Row],[Count]]</f>
        <v>0.4</v>
      </c>
      <c r="V39" s="1">
        <f>COUNTIFS(Table2[Sub-Sector],Table3[[#This Row],[Sub-Sector]],Table2[Sharpe Ratio],"&gt;=0.10")/Table3[[#This Row],[Count]]</f>
        <v>0.2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</v>
      </c>
      <c r="X39">
        <f>_xlfn.RANK.AVG(Table3[[#This Row],[Score]],Table3[Score],1)</f>
        <v>31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39">
        <f>_xlfn.RANK.AVG(Table3[[#This Row],[Score 2 ]],Table3[[Score 2 ]],1)</f>
        <v>37.5</v>
      </c>
    </row>
    <row r="40" spans="1:26" x14ac:dyDescent="0.3">
      <c r="A40" t="s">
        <v>182</v>
      </c>
      <c r="B40">
        <f>COUNTIFS(Table2[Sub-Sector],Table3[[#This Row],[Sub-Sector]])</f>
        <v>28</v>
      </c>
      <c r="C40" s="1">
        <f>COUNTIFS(Table2[Sub-Sector],Table3[[#This Row],[Sub-Sector]],Table2[Uptrend],"Uptrend")/Table3[[#This Row],[Count]]</f>
        <v>0.39285714285714285</v>
      </c>
      <c r="D40" s="1">
        <f>COUNTIFS(Table2[Sub-Sector],Table3[[#This Row],[Sub-Sector]],Table2[1W Return vs Nifty],"&gt;=5")/Table3[[#This Row],[Count]]</f>
        <v>3.5714285714285712E-2</v>
      </c>
      <c r="E40" s="1">
        <f>COUNTIFS(Table2[Sub-Sector],Table3[[#This Row],[Sub-Sector]],Table2[1M Return vs Nifty],"&gt;=5")/Table3[[#This Row],[Count]]</f>
        <v>0.21428571428571427</v>
      </c>
      <c r="F40" s="1">
        <f>COUNTIFS(Table2[Sub-Sector],Table3[[#This Row],[Sub-Sector]],Table2[6M Return vs Nifty],"&gt;=10")/Table3[[#This Row],[Count]]</f>
        <v>0.5357142857142857</v>
      </c>
      <c r="G40" s="1">
        <f>COUNTIFS(Table2[Sub-Sector],Table3[[#This Row],[Sub-Sector]],Table2[1Y Return vs Nifty],"&gt;=10")/Table3[[#This Row],[Count]]</f>
        <v>0.5357142857142857</v>
      </c>
      <c r="H40" s="1">
        <f>COUNTIFS(Table2[Sub-Sector],Table3[[#This Row],[Sub-Sector]],Table2[RSI Exponential â€“ 14D],"&gt;=50")/Table3[[#This Row],[Count]]</f>
        <v>0.32142857142857145</v>
      </c>
      <c r="I40" s="1">
        <f>COUNTIFS(Table2[Sub-Sector],Table3[[#This Row],[Sub-Sector]],Table2[Relative Volume],"&gt;=1")/Table3[[#This Row],[Count]]</f>
        <v>0.25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0.5357142857142857</v>
      </c>
      <c r="O40" s="1">
        <f>COUNTIFS(Table2[Sub-Sector],Table3[[#This Row],[Sub-Sector]],Table2[% Away From Current Month High],"&lt;=0.05")/Table3[[#This Row],[Count]]</f>
        <v>0.5</v>
      </c>
      <c r="P40" s="1">
        <f>COUNTIFS(Table2[Sub-Sector],Table3[[#This Row],[Sub-Sector]],Table2[% Away From 52W High],"&lt;=10")/Table3[[#This Row],[Count]]</f>
        <v>0.14285714285714285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0.35714285714285715</v>
      </c>
      <c r="S40" s="1">
        <f>COUNTIFS(Table2[Sub-Sector],Table3[[#This Row],[Sub-Sector]],Table2[% Price above 50 EMA],"&gt;=0")/Table3[[#This Row],[Count]]</f>
        <v>0.4642857142857143</v>
      </c>
      <c r="T40" s="1">
        <f>COUNTIFS(Table2[Sub-Sector],Table3[[#This Row],[Sub-Sector]],Table2[% Price above 200 EMA],"&gt;=0")/Table3[[#This Row],[Count]]</f>
        <v>0.8571428571428571</v>
      </c>
      <c r="U40" s="1">
        <f>COUNTIFS(Table2[Sub-Sector],Table3[[#This Row],[Sub-Sector]],Table2[Rate of Change - Zone],"Positive")/Table3[[#This Row],[Count]]</f>
        <v>0.35714285714285715</v>
      </c>
      <c r="V40" s="1">
        <f>COUNTIFS(Table2[Sub-Sector],Table3[[#This Row],[Sub-Sector]],Table2[Sharpe Ratio],"&gt;=0.10")/Table3[[#This Row],[Count]]</f>
        <v>0.42857142857142855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40">
        <f>_xlfn.RANK.AVG(Table3[[#This Row],[Score]],Table3[Score],1)</f>
        <v>34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40">
        <f>_xlfn.RANK.AVG(Table3[[#This Row],[Score 2 ]],Table3[[Score 2 ]],1)</f>
        <v>39</v>
      </c>
    </row>
    <row r="41" spans="1:26" x14ac:dyDescent="0.3">
      <c r="A41" t="s">
        <v>174</v>
      </c>
      <c r="B41">
        <f>COUNTIFS(Table2[Sub-Sector],Table3[[#This Row],[Sub-Sector]])</f>
        <v>9</v>
      </c>
      <c r="C41" s="1">
        <f>COUNTIFS(Table2[Sub-Sector],Table3[[#This Row],[Sub-Sector]],Table2[Uptrend],"Uptrend")/Table3[[#This Row],[Count]]</f>
        <v>0.77777777777777779</v>
      </c>
      <c r="D41" s="1">
        <f>COUNTIFS(Table2[Sub-Sector],Table3[[#This Row],[Sub-Sector]],Table2[1W Return vs Nifty],"&gt;=5")/Table3[[#This Row],[Count]]</f>
        <v>0.1111111111111111</v>
      </c>
      <c r="E41" s="1">
        <f>COUNTIFS(Table2[Sub-Sector],Table3[[#This Row],[Sub-Sector]],Table2[1M Return vs Nifty],"&gt;=5")/Table3[[#This Row],[Count]]</f>
        <v>0.33333333333333331</v>
      </c>
      <c r="F41" s="1">
        <f>COUNTIFS(Table2[Sub-Sector],Table3[[#This Row],[Sub-Sector]],Table2[6M Return vs Nifty],"&gt;=10")/Table3[[#This Row],[Count]]</f>
        <v>0.44444444444444442</v>
      </c>
      <c r="G41" s="1">
        <f>COUNTIFS(Table2[Sub-Sector],Table3[[#This Row],[Sub-Sector]],Table2[1Y Return vs Nifty],"&gt;=10")/Table3[[#This Row],[Count]]</f>
        <v>0.33333333333333331</v>
      </c>
      <c r="H41" s="1">
        <f>COUNTIFS(Table2[Sub-Sector],Table3[[#This Row],[Sub-Sector]],Table2[RSI Exponential â€“ 14D],"&gt;=50")/Table3[[#This Row],[Count]]</f>
        <v>0.33333333333333331</v>
      </c>
      <c r="I41" s="1">
        <f>COUNTIFS(Table2[Sub-Sector],Table3[[#This Row],[Sub-Sector]],Table2[Relative Volume],"&gt;=1")/Table3[[#This Row],[Count]]</f>
        <v>0.55555555555555558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0.66666666666666663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0.66666666666666663</v>
      </c>
      <c r="N41" s="1">
        <f>COUNTIFS(Table2[Sub-Sector],Table3[[#This Row],[Sub-Sector]],Table2[% Away From Current Month Low],"&gt;=0.05")/Table3[[#This Row],[Count]]</f>
        <v>0.33333333333333331</v>
      </c>
      <c r="O41" s="1">
        <f>COUNTIFS(Table2[Sub-Sector],Table3[[#This Row],[Sub-Sector]],Table2[% Away From Current Month High],"&lt;=0.05")/Table3[[#This Row],[Count]]</f>
        <v>0.22222222222222221</v>
      </c>
      <c r="P41" s="1">
        <f>COUNTIFS(Table2[Sub-Sector],Table3[[#This Row],[Sub-Sector]],Table2[% Away From 52W High],"&lt;=10")/Table3[[#This Row],[Count]]</f>
        <v>0.44444444444444442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0.44444444444444442</v>
      </c>
      <c r="S41" s="1">
        <f>COUNTIFS(Table2[Sub-Sector],Table3[[#This Row],[Sub-Sector]],Table2[% Price above 50 EMA],"&gt;=0")/Table3[[#This Row],[Count]]</f>
        <v>0.66666666666666663</v>
      </c>
      <c r="T41" s="1">
        <f>COUNTIFS(Table2[Sub-Sector],Table3[[#This Row],[Sub-Sector]],Table2[% Price above 200 EMA],"&gt;=0")/Table3[[#This Row],[Count]]</f>
        <v>0.77777777777777779</v>
      </c>
      <c r="U41" s="1">
        <f>COUNTIFS(Table2[Sub-Sector],Table3[[#This Row],[Sub-Sector]],Table2[Rate of Change - Zone],"Positive")/Table3[[#This Row],[Count]]</f>
        <v>0.44444444444444442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270.5</v>
      </c>
      <c r="X41">
        <f>_xlfn.RANK.AVG(Table3[[#This Row],[Score]],Table3[Score],1)</f>
        <v>19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41">
        <f>_xlfn.RANK.AVG(Table3[[#This Row],[Score 2 ]],Table3[[Score 2 ]],1)</f>
        <v>40</v>
      </c>
    </row>
    <row r="42" spans="1:26" x14ac:dyDescent="0.3">
      <c r="A42" t="s">
        <v>274</v>
      </c>
      <c r="B42">
        <f>COUNTIFS(Table2[Sub-Sector],Table3[[#This Row],[Sub-Sector]])</f>
        <v>25</v>
      </c>
      <c r="C42" s="1">
        <f>COUNTIFS(Table2[Sub-Sector],Table3[[#This Row],[Sub-Sector]],Table2[Uptrend],"Uptrend")/Table3[[#This Row],[Count]]</f>
        <v>0.32</v>
      </c>
      <c r="D42" s="1">
        <f>COUNTIFS(Table2[Sub-Sector],Table3[[#This Row],[Sub-Sector]],Table2[1W Return vs Nifty],"&gt;=5")/Table3[[#This Row],[Count]]</f>
        <v>0.12</v>
      </c>
      <c r="E42" s="1">
        <f>COUNTIFS(Table2[Sub-Sector],Table3[[#This Row],[Sub-Sector]],Table2[1M Return vs Nifty],"&gt;=5")/Table3[[#This Row],[Count]]</f>
        <v>0.16</v>
      </c>
      <c r="F42" s="1">
        <f>COUNTIFS(Table2[Sub-Sector],Table3[[#This Row],[Sub-Sector]],Table2[6M Return vs Nifty],"&gt;=10")/Table3[[#This Row],[Count]]</f>
        <v>0.48</v>
      </c>
      <c r="G42" s="1">
        <f>COUNTIFS(Table2[Sub-Sector],Table3[[#This Row],[Sub-Sector]],Table2[1Y Return vs Nifty],"&gt;=10")/Table3[[#This Row],[Count]]</f>
        <v>0.56000000000000005</v>
      </c>
      <c r="H42" s="1">
        <f>COUNTIFS(Table2[Sub-Sector],Table3[[#This Row],[Sub-Sector]],Table2[RSI Exponential â€“ 14D],"&gt;=50")/Table3[[#This Row],[Count]]</f>
        <v>0.56000000000000005</v>
      </c>
      <c r="I42" s="1">
        <f>COUNTIFS(Table2[Sub-Sector],Table3[[#This Row],[Sub-Sector]],Table2[Relative Volume],"&gt;=1")/Table3[[#This Row],[Count]]</f>
        <v>0.32</v>
      </c>
      <c r="J42" s="1">
        <f>COUNTIFS(Table2[Sub-Sector],Table3[[#This Row],[Sub-Sector]],Table2[% Away From Day Low],"&gt;=0.05")/Table3[[#This Row],[Count]]</f>
        <v>0.04</v>
      </c>
      <c r="K42" s="1">
        <f>COUNTIFS(Table2[Sub-Sector],Table3[[#This Row],[Sub-Sector]],Table2[% Away From Day High],"&lt;=0.05")/Table3[[#This Row],[Count]]</f>
        <v>0.96</v>
      </c>
      <c r="L42" s="1">
        <f>COUNTIFS(Table2[Sub-Sector],Table3[[#This Row],[Sub-Sector]],Table2[% Away From Current Week Low],"&gt;=0.05")/Table3[[#This Row],[Count]]</f>
        <v>0.04</v>
      </c>
      <c r="M42" s="1">
        <f>COUNTIFS(Table2[Sub-Sector],Table3[[#This Row],[Sub-Sector]],Table2[% Away From Current Week High],"&lt;=0.05")/Table3[[#This Row],[Count]]</f>
        <v>0.96</v>
      </c>
      <c r="N42" s="1">
        <f>COUNTIFS(Table2[Sub-Sector],Table3[[#This Row],[Sub-Sector]],Table2[% Away From Current Month Low],"&gt;=0.05")/Table3[[#This Row],[Count]]</f>
        <v>0.68</v>
      </c>
      <c r="O42" s="1">
        <f>COUNTIFS(Table2[Sub-Sector],Table3[[#This Row],[Sub-Sector]],Table2[% Away From Current Month High],"&lt;=0.05")/Table3[[#This Row],[Count]]</f>
        <v>0.6</v>
      </c>
      <c r="P42" s="1">
        <f>COUNTIFS(Table2[Sub-Sector],Table3[[#This Row],[Sub-Sector]],Table2[% Away From 52W High],"&lt;=10")/Table3[[#This Row],[Count]]</f>
        <v>0.12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0.56000000000000005</v>
      </c>
      <c r="S42" s="1">
        <f>COUNTIFS(Table2[Sub-Sector],Table3[[#This Row],[Sub-Sector]],Table2[% Price above 50 EMA],"&gt;=0")/Table3[[#This Row],[Count]]</f>
        <v>0.44</v>
      </c>
      <c r="T42" s="1">
        <f>COUNTIFS(Table2[Sub-Sector],Table3[[#This Row],[Sub-Sector]],Table2[% Price above 200 EMA],"&gt;=0")/Table3[[#This Row],[Count]]</f>
        <v>0.88</v>
      </c>
      <c r="U42" s="1">
        <f>COUNTIFS(Table2[Sub-Sector],Table3[[#This Row],[Sub-Sector]],Table2[Rate of Change - Zone],"Positive")/Table3[[#This Row],[Count]]</f>
        <v>0.48</v>
      </c>
      <c r="V42" s="1">
        <f>COUNTIFS(Table2[Sub-Sector],Table3[[#This Row],[Sub-Sector]],Table2[Sharpe Ratio],"&gt;=0.10")/Table3[[#This Row],[Count]]</f>
        <v>0.48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42">
        <f>_xlfn.RANK.AVG(Table3[[#This Row],[Score]],Table3[Score],1)</f>
        <v>38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42">
        <f>_xlfn.RANK.AVG(Table3[[#This Row],[Score 2 ]],Table3[[Score 2 ]],1)</f>
        <v>41</v>
      </c>
    </row>
    <row r="43" spans="1:26" x14ac:dyDescent="0.3">
      <c r="A43" t="s">
        <v>130</v>
      </c>
      <c r="B43">
        <f>COUNTIFS(Table2[Sub-Sector],Table3[[#This Row],[Sub-Sector]])</f>
        <v>3</v>
      </c>
      <c r="C43" s="1">
        <f>COUNTIFS(Table2[Sub-Sector],Table3[[#This Row],[Sub-Sector]],Table2[Uptrend],"Uptrend")/Table3[[#This Row],[Count]]</f>
        <v>0.33333333333333331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0.33333333333333331</v>
      </c>
      <c r="F43" s="1">
        <f>COUNTIFS(Table2[Sub-Sector],Table3[[#This Row],[Sub-Sector]],Table2[6M Return vs Nifty],"&gt;=10")/Table3[[#This Row],[Count]]</f>
        <v>0.66666666666666663</v>
      </c>
      <c r="G43" s="1">
        <f>COUNTIFS(Table2[Sub-Sector],Table3[[#This Row],[Sub-Sector]],Table2[1Y Return vs Nifty],"&gt;=10")/Table3[[#This Row],[Count]]</f>
        <v>0.33333333333333331</v>
      </c>
      <c r="H43" s="1">
        <f>COUNTIFS(Table2[Sub-Sector],Table3[[#This Row],[Sub-Sector]],Table2[RSI Exponential â€“ 14D],"&gt;=50")/Table3[[#This Row],[Count]]</f>
        <v>0.33333333333333331</v>
      </c>
      <c r="I43" s="1">
        <f>COUNTIFS(Table2[Sub-Sector],Table3[[#This Row],[Sub-Sector]],Table2[Relative Volume],"&gt;=1")/Table3[[#This Row],[Count]]</f>
        <v>0.33333333333333331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0.66666666666666663</v>
      </c>
      <c r="O43" s="1">
        <f>COUNTIFS(Table2[Sub-Sector],Table3[[#This Row],[Sub-Sector]],Table2[% Away From Current Month High],"&lt;=0.05")/Table3[[#This Row],[Count]]</f>
        <v>0.33333333333333331</v>
      </c>
      <c r="P43" s="1">
        <f>COUNTIFS(Table2[Sub-Sector],Table3[[#This Row],[Sub-Sector]],Table2[% Away From 52W High],"&lt;=10")/Table3[[#This Row],[Count]]</f>
        <v>0.33333333333333331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0.66666666666666663</v>
      </c>
      <c r="S43" s="1">
        <f>COUNTIFS(Table2[Sub-Sector],Table3[[#This Row],[Sub-Sector]],Table2[% Price above 50 EMA],"&gt;=0")/Table3[[#This Row],[Count]]</f>
        <v>0.33333333333333331</v>
      </c>
      <c r="T43" s="1">
        <f>COUNTIFS(Table2[Sub-Sector],Table3[[#This Row],[Sub-Sector]],Table2[% Price above 200 EMA],"&gt;=0")/Table3[[#This Row],[Count]]</f>
        <v>0.66666666666666663</v>
      </c>
      <c r="U43" s="1">
        <f>COUNTIFS(Table2[Sub-Sector],Table3[[#This Row],[Sub-Sector]],Table2[Rate of Change - Zone],"Positive")/Table3[[#This Row],[Count]]</f>
        <v>0.33333333333333331</v>
      </c>
      <c r="V43" s="1">
        <f>COUNTIFS(Table2[Sub-Sector],Table3[[#This Row],[Sub-Sector]],Table2[Sharpe Ratio],"&gt;=0.10")/Table3[[#This Row],[Count]]</f>
        <v>0.66666666666666663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43">
        <f>_xlfn.RANK.AVG(Table3[[#This Row],[Score]],Table3[Score],1)</f>
        <v>45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43">
        <f>_xlfn.RANK.AVG(Table3[[#This Row],[Score 2 ]],Table3[[Score 2 ]],1)</f>
        <v>42</v>
      </c>
    </row>
    <row r="44" spans="1:26" x14ac:dyDescent="0.3">
      <c r="A44" t="s">
        <v>111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0.5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1</v>
      </c>
      <c r="H44" s="1">
        <f>COUNTIFS(Table2[Sub-Sector],Table3[[#This Row],[Sub-Sector]],Table2[RSI Exponential â€“ 14D],"&gt;=50")/Table3[[#This Row],[Count]]</f>
        <v>0.5</v>
      </c>
      <c r="I44" s="1">
        <f>COUNTIFS(Table2[Sub-Sector],Table3[[#This Row],[Sub-Sector]],Table2[Relative Volume],"&gt;=1")/Table3[[#This Row],[Count]]</f>
        <v>0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0.5</v>
      </c>
      <c r="O44" s="1">
        <f>COUNTIFS(Table2[Sub-Sector],Table3[[#This Row],[Sub-Sector]],Table2[% Away From Current Month High],"&lt;=0.05")/Table3[[#This Row],[Count]]</f>
        <v>0.5</v>
      </c>
      <c r="P44" s="1">
        <f>COUNTIFS(Table2[Sub-Sector],Table3[[#This Row],[Sub-Sector]],Table2[% Away From 52W High],"&lt;=10")/Table3[[#This Row],[Count]]</f>
        <v>0.5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0.5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0.5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44">
        <f>_xlfn.RANK.AVG(Table3[[#This Row],[Score]],Table3[Score],1)</f>
        <v>36.5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44">
        <f>_xlfn.RANK.AVG(Table3[[#This Row],[Score 2 ]],Table3[[Score 2 ]],1)</f>
        <v>43</v>
      </c>
    </row>
    <row r="45" spans="1:26" x14ac:dyDescent="0.3">
      <c r="A45" t="s">
        <v>1000</v>
      </c>
      <c r="B45">
        <f>COUNTIFS(Table2[Sub-Sector],Table3[[#This Row],[Sub-Sector]])</f>
        <v>5</v>
      </c>
      <c r="C45" s="1">
        <f>COUNTIFS(Table2[Sub-Sector],Table3[[#This Row],[Sub-Sector]],Table2[Uptrend],"Uptrend")/Table3[[#This Row],[Count]]</f>
        <v>0.8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0.2</v>
      </c>
      <c r="F45" s="1">
        <f>COUNTIFS(Table2[Sub-Sector],Table3[[#This Row],[Sub-Sector]],Table2[6M Return vs Nifty],"&gt;=10")/Table3[[#This Row],[Count]]</f>
        <v>0.8</v>
      </c>
      <c r="G45" s="1">
        <f>COUNTIFS(Table2[Sub-Sector],Table3[[#This Row],[Sub-Sector]],Table2[1Y Return vs Nifty],"&gt;=10")/Table3[[#This Row],[Count]]</f>
        <v>0.6</v>
      </c>
      <c r="H45" s="1">
        <f>COUNTIFS(Table2[Sub-Sector],Table3[[#This Row],[Sub-Sector]],Table2[RSI Exponential â€“ 14D],"&gt;=50")/Table3[[#This Row],[Count]]</f>
        <v>0.2</v>
      </c>
      <c r="I45" s="1">
        <f>COUNTIFS(Table2[Sub-Sector],Table3[[#This Row],[Sub-Sector]],Table2[Relative Volume],"&gt;=1")/Table3[[#This Row],[Count]]</f>
        <v>0.2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0.4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0.2</v>
      </c>
      <c r="S45" s="1">
        <f>COUNTIFS(Table2[Sub-Sector],Table3[[#This Row],[Sub-Sector]],Table2[% Price above 50 EMA],"&gt;=0")/Table3[[#This Row],[Count]]</f>
        <v>0.4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0.2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352.5</v>
      </c>
      <c r="X45">
        <f>_xlfn.RANK.AVG(Table3[[#This Row],[Score]],Table3[Score],1)</f>
        <v>39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45">
        <f>_xlfn.RANK.AVG(Table3[[#This Row],[Score 2 ]],Table3[[Score 2 ]],1)</f>
        <v>44</v>
      </c>
    </row>
    <row r="46" spans="1:26" x14ac:dyDescent="0.3">
      <c r="A46" t="s">
        <v>1323</v>
      </c>
      <c r="B46">
        <f>COUNTIFS(Table2[Sub-Sector],Table3[[#This Row],[Sub-Sector]])</f>
        <v>2</v>
      </c>
      <c r="C46" s="1">
        <f>COUNTIFS(Table2[Sub-Sector],Table3[[#This Row],[Sub-Sector]],Table2[Uptrend],"Uptrend")/Table3[[#This Row],[Count]]</f>
        <v>0.5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0.5</v>
      </c>
      <c r="F46" s="1">
        <f>COUNTIFS(Table2[Sub-Sector],Table3[[#This Row],[Sub-Sector]],Table2[6M Return vs Nifty],"&gt;=10")/Table3[[#This Row],[Count]]</f>
        <v>0.5</v>
      </c>
      <c r="G46" s="1">
        <f>COUNTIFS(Table2[Sub-Sector],Table3[[#This Row],[Sub-Sector]],Table2[1Y Return vs Nifty],"&gt;=10")/Table3[[#This Row],[Count]]</f>
        <v>0</v>
      </c>
      <c r="H46" s="1">
        <f>COUNTIFS(Table2[Sub-Sector],Table3[[#This Row],[Sub-Sector]],Table2[RSI Exponential â€“ 14D],"&gt;=50")/Table3[[#This Row],[Count]]</f>
        <v>1</v>
      </c>
      <c r="I46" s="1">
        <f>COUNTIFS(Table2[Sub-Sector],Table3[[#This Row],[Sub-Sector]],Table2[Relative Volume],"&gt;=1")/Table3[[#This Row],[Count]]</f>
        <v>0.5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1</v>
      </c>
      <c r="O46" s="1">
        <f>COUNTIFS(Table2[Sub-Sector],Table3[[#This Row],[Sub-Sector]],Table2[% Away From Current Month High],"&lt;=0.05")/Table3[[#This Row],[Count]]</f>
        <v>1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1</v>
      </c>
      <c r="S46" s="1">
        <f>COUNTIFS(Table2[Sub-Sector],Table3[[#This Row],[Sub-Sector]],Table2[% Price above 50 EMA],"&gt;=0")/Table3[[#This Row],[Count]]</f>
        <v>1</v>
      </c>
      <c r="T46" s="1">
        <f>COUNTIFS(Table2[Sub-Sector],Table3[[#This Row],[Sub-Sector]],Table2[% Price above 200 EMA],"&gt;=0")/Table3[[#This Row],[Count]]</f>
        <v>0.5</v>
      </c>
      <c r="U46" s="1">
        <f>COUNTIFS(Table2[Sub-Sector],Table3[[#This Row],[Sub-Sector]],Table2[Rate of Change - Zone],"Positive")/Table3[[#This Row],[Count]]</f>
        <v>0.5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46">
        <f>_xlfn.RANK.AVG(Table3[[#This Row],[Score]],Table3[Score],1)</f>
        <v>42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46">
        <f>_xlfn.RANK.AVG(Table3[[#This Row],[Score 2 ]],Table3[[Score 2 ]],1)</f>
        <v>45</v>
      </c>
    </row>
    <row r="47" spans="1:26" x14ac:dyDescent="0.3">
      <c r="A47" t="s">
        <v>108</v>
      </c>
      <c r="B47">
        <f>COUNTIFS(Table2[Sub-Sector],Table3[[#This Row],[Sub-Sector]])</f>
        <v>4</v>
      </c>
      <c r="C47" s="1">
        <f>COUNTIFS(Table2[Sub-Sector],Table3[[#This Row],[Sub-Sector]],Table2[Uptrend],"Uptrend")/Table3[[#This Row],[Count]]</f>
        <v>0.25</v>
      </c>
      <c r="D47" s="1">
        <f>COUNTIFS(Table2[Sub-Sector],Table3[[#This Row],[Sub-Sector]],Table2[1W Return vs Nifty],"&gt;=5")/Table3[[#This Row],[Count]]</f>
        <v>0.25</v>
      </c>
      <c r="E47" s="1">
        <f>COUNTIFS(Table2[Sub-Sector],Table3[[#This Row],[Sub-Sector]],Table2[1M Return vs Nifty],"&gt;=5")/Table3[[#This Row],[Count]]</f>
        <v>0.25</v>
      </c>
      <c r="F47" s="1">
        <f>COUNTIFS(Table2[Sub-Sector],Table3[[#This Row],[Sub-Sector]],Table2[6M Return vs Nifty],"&gt;=10")/Table3[[#This Row],[Count]]</f>
        <v>0.25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0.25</v>
      </c>
      <c r="I47" s="1">
        <f>COUNTIFS(Table2[Sub-Sector],Table3[[#This Row],[Sub-Sector]],Table2[Relative Volume],"&gt;=1")/Table3[[#This Row],[Count]]</f>
        <v>0.25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0.75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0.75</v>
      </c>
      <c r="N47" s="1">
        <f>COUNTIFS(Table2[Sub-Sector],Table3[[#This Row],[Sub-Sector]],Table2[% Away From Current Month Low],"&gt;=0.05")/Table3[[#This Row],[Count]]</f>
        <v>0.25</v>
      </c>
      <c r="O47" s="1">
        <f>COUNTIFS(Table2[Sub-Sector],Table3[[#This Row],[Sub-Sector]],Table2[% Away From Current Month High],"&lt;=0.05")/Table3[[#This Row],[Count]]</f>
        <v>0.25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0.25</v>
      </c>
      <c r="S47" s="1">
        <f>COUNTIFS(Table2[Sub-Sector],Table3[[#This Row],[Sub-Sector]],Table2[% Price above 50 EMA],"&gt;=0")/Table3[[#This Row],[Count]]</f>
        <v>0.25</v>
      </c>
      <c r="T47" s="1">
        <f>COUNTIFS(Table2[Sub-Sector],Table3[[#This Row],[Sub-Sector]],Table2[% Price above 200 EMA],"&gt;=0")/Table3[[#This Row],[Count]]</f>
        <v>0.75</v>
      </c>
      <c r="U47" s="1">
        <f>COUNTIFS(Table2[Sub-Sector],Table3[[#This Row],[Sub-Sector]],Table2[Rate of Change - Zone],"Positive")/Table3[[#This Row],[Count]]</f>
        <v>0.25</v>
      </c>
      <c r="V47" s="1">
        <f>COUNTIFS(Table2[Sub-Sector],Table3[[#This Row],[Sub-Sector]],Table2[Sharpe Ratio],"&gt;=0.10")/Table3[[#This Row],[Count]]</f>
        <v>0.75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47">
        <f>_xlfn.RANK.AVG(Table3[[#This Row],[Score]],Table3[Score],1)</f>
        <v>36.5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7">
        <f>_xlfn.RANK.AVG(Table3[[#This Row],[Score 2 ]],Table3[[Score 2 ]],1)</f>
        <v>46</v>
      </c>
    </row>
    <row r="48" spans="1:26" x14ac:dyDescent="0.3">
      <c r="A48" t="s">
        <v>262</v>
      </c>
      <c r="B48">
        <f>COUNTIFS(Table2[Sub-Sector],Table3[[#This Row],[Sub-Sector]])</f>
        <v>19</v>
      </c>
      <c r="C48" s="1">
        <f>COUNTIFS(Table2[Sub-Sector],Table3[[#This Row],[Sub-Sector]],Table2[Uptrend],"Uptrend")/Table3[[#This Row],[Count]]</f>
        <v>0.73684210526315785</v>
      </c>
      <c r="D48" s="1">
        <f>COUNTIFS(Table2[Sub-Sector],Table3[[#This Row],[Sub-Sector]],Table2[1W Return vs Nifty],"&gt;=5")/Table3[[#This Row],[Count]]</f>
        <v>0.15789473684210525</v>
      </c>
      <c r="E48" s="1">
        <f>COUNTIFS(Table2[Sub-Sector],Table3[[#This Row],[Sub-Sector]],Table2[1M Return vs Nifty],"&gt;=5")/Table3[[#This Row],[Count]]</f>
        <v>0.26315789473684209</v>
      </c>
      <c r="F48" s="1">
        <f>COUNTIFS(Table2[Sub-Sector],Table3[[#This Row],[Sub-Sector]],Table2[6M Return vs Nifty],"&gt;=10")/Table3[[#This Row],[Count]]</f>
        <v>0.63157894736842102</v>
      </c>
      <c r="G48" s="1">
        <f>COUNTIFS(Table2[Sub-Sector],Table3[[#This Row],[Sub-Sector]],Table2[1Y Return vs Nifty],"&gt;=10")/Table3[[#This Row],[Count]]</f>
        <v>0.52631578947368418</v>
      </c>
      <c r="H48" s="1">
        <f>COUNTIFS(Table2[Sub-Sector],Table3[[#This Row],[Sub-Sector]],Table2[RSI Exponential â€“ 14D],"&gt;=50")/Table3[[#This Row],[Count]]</f>
        <v>0.47368421052631576</v>
      </c>
      <c r="I48" s="1">
        <f>COUNTIFS(Table2[Sub-Sector],Table3[[#This Row],[Sub-Sector]],Table2[Relative Volume],"&gt;=1")/Table3[[#This Row],[Count]]</f>
        <v>0.10526315789473684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0.94736842105263153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0.94736842105263153</v>
      </c>
      <c r="N48" s="1">
        <f>COUNTIFS(Table2[Sub-Sector],Table3[[#This Row],[Sub-Sector]],Table2[% Away From Current Month Low],"&gt;=0.05")/Table3[[#This Row],[Count]]</f>
        <v>0.52631578947368418</v>
      </c>
      <c r="O48" s="1">
        <f>COUNTIFS(Table2[Sub-Sector],Table3[[#This Row],[Sub-Sector]],Table2[% Away From Current Month High],"&lt;=0.05")/Table3[[#This Row],[Count]]</f>
        <v>0.36842105263157893</v>
      </c>
      <c r="P48" s="1">
        <f>COUNTIFS(Table2[Sub-Sector],Table3[[#This Row],[Sub-Sector]],Table2[% Away From 52W High],"&lt;=10")/Table3[[#This Row],[Count]]</f>
        <v>0.21052631578947367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0.42105263157894735</v>
      </c>
      <c r="S48" s="1">
        <f>COUNTIFS(Table2[Sub-Sector],Table3[[#This Row],[Sub-Sector]],Table2[% Price above 50 EMA],"&gt;=0")/Table3[[#This Row],[Count]]</f>
        <v>0.63157894736842102</v>
      </c>
      <c r="T48" s="1">
        <f>COUNTIFS(Table2[Sub-Sector],Table3[[#This Row],[Sub-Sector]],Table2[% Price above 200 EMA],"&gt;=0")/Table3[[#This Row],[Count]]</f>
        <v>0.94736842105263153</v>
      </c>
      <c r="U48" s="1">
        <f>COUNTIFS(Table2[Sub-Sector],Table3[[#This Row],[Sub-Sector]],Table2[Rate of Change - Zone],"Positive")/Table3[[#This Row],[Count]]</f>
        <v>0.31578947368421051</v>
      </c>
      <c r="V48" s="1">
        <f>COUNTIFS(Table2[Sub-Sector],Table3[[#This Row],[Sub-Sector]],Table2[Sharpe Ratio],"&gt;=0.10")/Table3[[#This Row],[Count]]</f>
        <v>0.26315789473684209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48">
        <f>_xlfn.RANK.AVG(Table3[[#This Row],[Score]],Table3[Score],1)</f>
        <v>26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8">
        <f>_xlfn.RANK.AVG(Table3[[#This Row],[Score 2 ]],Table3[[Score 2 ]],1)</f>
        <v>47</v>
      </c>
    </row>
    <row r="49" spans="1:26" x14ac:dyDescent="0.3">
      <c r="A49" t="s">
        <v>48</v>
      </c>
      <c r="B49">
        <f>COUNTIFS(Table2[Sub-Sector],Table3[[#This Row],[Sub-Sector]])</f>
        <v>26</v>
      </c>
      <c r="C49" s="1">
        <f>COUNTIFS(Table2[Sub-Sector],Table3[[#This Row],[Sub-Sector]],Table2[Uptrend],"Uptrend")/Table3[[#This Row],[Count]]</f>
        <v>0.34615384615384615</v>
      </c>
      <c r="D49" s="1">
        <f>COUNTIFS(Table2[Sub-Sector],Table3[[#This Row],[Sub-Sector]],Table2[1W Return vs Nifty],"&gt;=5")/Table3[[#This Row],[Count]]</f>
        <v>7.6923076923076927E-2</v>
      </c>
      <c r="E49" s="1">
        <f>COUNTIFS(Table2[Sub-Sector],Table3[[#This Row],[Sub-Sector]],Table2[1M Return vs Nifty],"&gt;=5")/Table3[[#This Row],[Count]]</f>
        <v>0.15384615384615385</v>
      </c>
      <c r="F49" s="1">
        <f>COUNTIFS(Table2[Sub-Sector],Table3[[#This Row],[Sub-Sector]],Table2[6M Return vs Nifty],"&gt;=10")/Table3[[#This Row],[Count]]</f>
        <v>0.42307692307692307</v>
      </c>
      <c r="G49" s="1">
        <f>COUNTIFS(Table2[Sub-Sector],Table3[[#This Row],[Sub-Sector]],Table2[1Y Return vs Nifty],"&gt;=10")/Table3[[#This Row],[Count]]</f>
        <v>0.65384615384615385</v>
      </c>
      <c r="H49" s="1">
        <f>COUNTIFS(Table2[Sub-Sector],Table3[[#This Row],[Sub-Sector]],Table2[RSI Exponential â€“ 14D],"&gt;=50")/Table3[[#This Row],[Count]]</f>
        <v>0.30769230769230771</v>
      </c>
      <c r="I49" s="1">
        <f>COUNTIFS(Table2[Sub-Sector],Table3[[#This Row],[Sub-Sector]],Table2[Relative Volume],"&gt;=1")/Table3[[#This Row],[Count]]</f>
        <v>0.26923076923076922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0.96153846153846156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0.96153846153846156</v>
      </c>
      <c r="N49" s="1">
        <f>COUNTIFS(Table2[Sub-Sector],Table3[[#This Row],[Sub-Sector]],Table2[% Away From Current Month Low],"&gt;=0.05")/Table3[[#This Row],[Count]]</f>
        <v>0.5</v>
      </c>
      <c r="O49" s="1">
        <f>COUNTIFS(Table2[Sub-Sector],Table3[[#This Row],[Sub-Sector]],Table2[% Away From Current Month High],"&lt;=0.05")/Table3[[#This Row],[Count]]</f>
        <v>0.23076923076923078</v>
      </c>
      <c r="P49" s="1">
        <f>COUNTIFS(Table2[Sub-Sector],Table3[[#This Row],[Sub-Sector]],Table2[% Away From 52W High],"&lt;=10")/Table3[[#This Row],[Count]]</f>
        <v>0.15384615384615385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0.30769230769230771</v>
      </c>
      <c r="S49" s="1">
        <f>COUNTIFS(Table2[Sub-Sector],Table3[[#This Row],[Sub-Sector]],Table2[% Price above 50 EMA],"&gt;=0")/Table3[[#This Row],[Count]]</f>
        <v>0.23076923076923078</v>
      </c>
      <c r="T49" s="1">
        <f>COUNTIFS(Table2[Sub-Sector],Table3[[#This Row],[Sub-Sector]],Table2[% Price above 200 EMA],"&gt;=0")/Table3[[#This Row],[Count]]</f>
        <v>0.73076923076923073</v>
      </c>
      <c r="U49" s="1">
        <f>COUNTIFS(Table2[Sub-Sector],Table3[[#This Row],[Sub-Sector]],Table2[Rate of Change - Zone],"Positive")/Table3[[#This Row],[Count]]</f>
        <v>0.23076923076923078</v>
      </c>
      <c r="V49" s="1">
        <f>COUNTIFS(Table2[Sub-Sector],Table3[[#This Row],[Sub-Sector]],Table2[Sharpe Ratio],"&gt;=0.10")/Table3[[#This Row],[Count]]</f>
        <v>0.61538461538461542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49">
        <f>_xlfn.RANK.AVG(Table3[[#This Row],[Score]],Table3[Score],1)</f>
        <v>46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9">
        <f>_xlfn.RANK.AVG(Table3[[#This Row],[Score 2 ]],Table3[[Score 2 ]],1)</f>
        <v>48</v>
      </c>
    </row>
    <row r="50" spans="1:26" x14ac:dyDescent="0.3">
      <c r="A50" t="s">
        <v>125</v>
      </c>
      <c r="B50">
        <f>COUNTIFS(Table2[Sub-Sector],Table3[[#This Row],[Sub-Sector]])</f>
        <v>9</v>
      </c>
      <c r="C50" s="1">
        <f>COUNTIFS(Table2[Sub-Sector],Table3[[#This Row],[Sub-Sector]],Table2[Uptrend],"Uptrend")/Table3[[#This Row],[Count]]</f>
        <v>0.77777777777777779</v>
      </c>
      <c r="D50" s="1">
        <f>COUNTIFS(Table2[Sub-Sector],Table3[[#This Row],[Sub-Sector]],Table2[1W Return vs Nifty],"&gt;=5")/Table3[[#This Row],[Count]]</f>
        <v>0.1111111111111111</v>
      </c>
      <c r="E50" s="1">
        <f>COUNTIFS(Table2[Sub-Sector],Table3[[#This Row],[Sub-Sector]],Table2[1M Return vs Nifty],"&gt;=5")/Table3[[#This Row],[Count]]</f>
        <v>0.33333333333333331</v>
      </c>
      <c r="F50" s="1">
        <f>COUNTIFS(Table2[Sub-Sector],Table3[[#This Row],[Sub-Sector]],Table2[6M Return vs Nifty],"&gt;=10")/Table3[[#This Row],[Count]]</f>
        <v>0.66666666666666663</v>
      </c>
      <c r="G50" s="1">
        <f>COUNTIFS(Table2[Sub-Sector],Table3[[#This Row],[Sub-Sector]],Table2[1Y Return vs Nifty],"&gt;=10")/Table3[[#This Row],[Count]]</f>
        <v>0.44444444444444442</v>
      </c>
      <c r="H50" s="1">
        <f>COUNTIFS(Table2[Sub-Sector],Table3[[#This Row],[Sub-Sector]],Table2[RSI Exponential â€“ 14D],"&gt;=50")/Table3[[#This Row],[Count]]</f>
        <v>0.44444444444444442</v>
      </c>
      <c r="I50" s="1">
        <f>COUNTIFS(Table2[Sub-Sector],Table3[[#This Row],[Sub-Sector]],Table2[Relative Volume],"&gt;=1")/Table3[[#This Row],[Count]]</f>
        <v>0.22222222222222221</v>
      </c>
      <c r="J50" s="1">
        <f>COUNTIFS(Table2[Sub-Sector],Table3[[#This Row],[Sub-Sector]],Table2[% Away From Day Low],"&gt;=0.05")/Table3[[#This Row],[Count]]</f>
        <v>0.1111111111111111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0.1111111111111111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0.44444444444444442</v>
      </c>
      <c r="O50" s="1">
        <f>COUNTIFS(Table2[Sub-Sector],Table3[[#This Row],[Sub-Sector]],Table2[% Away From Current Month High],"&lt;=0.05")/Table3[[#This Row],[Count]]</f>
        <v>0.22222222222222221</v>
      </c>
      <c r="P50" s="1">
        <f>COUNTIFS(Table2[Sub-Sector],Table3[[#This Row],[Sub-Sector]],Table2[% Away From 52W High],"&lt;=10")/Table3[[#This Row],[Count]]</f>
        <v>0.33333333333333331</v>
      </c>
      <c r="Q50" s="1">
        <f>COUNTIFS(Table2[Sub-Sector],Table3[[#This Row],[Sub-Sector]],Table2[% Away From 52W Low],"&gt;=10")/Table3[[#This Row],[Count]]</f>
        <v>0.88888888888888884</v>
      </c>
      <c r="R50" s="1">
        <f>COUNTIFS(Table2[Sub-Sector],Table3[[#This Row],[Sub-Sector]],Table2[% Price above 20 EMA],"&gt;=0")/Table3[[#This Row],[Count]]</f>
        <v>0.44444444444444442</v>
      </c>
      <c r="S50" s="1">
        <f>COUNTIFS(Table2[Sub-Sector],Table3[[#This Row],[Sub-Sector]],Table2[% Price above 50 EMA],"&gt;=0")/Table3[[#This Row],[Count]]</f>
        <v>0.55555555555555558</v>
      </c>
      <c r="T50" s="1">
        <f>COUNTIFS(Table2[Sub-Sector],Table3[[#This Row],[Sub-Sector]],Table2[% Price above 200 EMA],"&gt;=0")/Table3[[#This Row],[Count]]</f>
        <v>0.77777777777777779</v>
      </c>
      <c r="U50" s="1">
        <f>COUNTIFS(Table2[Sub-Sector],Table3[[#This Row],[Sub-Sector]],Table2[Rate of Change - Zone],"Positive")/Table3[[#This Row],[Count]]</f>
        <v>0.22222222222222221</v>
      </c>
      <c r="V50" s="1">
        <f>COUNTIFS(Table2[Sub-Sector],Table3[[#This Row],[Sub-Sector]],Table2[Sharpe Ratio],"&gt;=0.10")/Table3[[#This Row],[Count]]</f>
        <v>0.1111111111111111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303.5</v>
      </c>
      <c r="X50">
        <f>_xlfn.RANK.AVG(Table3[[#This Row],[Score]],Table3[Score],1)</f>
        <v>25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50">
        <f>_xlfn.RANK.AVG(Table3[[#This Row],[Score 2 ]],Table3[[Score 2 ]],1)</f>
        <v>49</v>
      </c>
    </row>
    <row r="51" spans="1:26" x14ac:dyDescent="0.3">
      <c r="A51" t="s">
        <v>21</v>
      </c>
      <c r="B51">
        <f>COUNTIFS(Table2[Sub-Sector],Table3[[#This Row],[Sub-Sector]])</f>
        <v>21</v>
      </c>
      <c r="C51" s="1">
        <f>COUNTIFS(Table2[Sub-Sector],Table3[[#This Row],[Sub-Sector]],Table2[Uptrend],"Uptrend")/Table3[[#This Row],[Count]]</f>
        <v>0.42857142857142855</v>
      </c>
      <c r="D51" s="1">
        <f>COUNTIFS(Table2[Sub-Sector],Table3[[#This Row],[Sub-Sector]],Table2[1W Return vs Nifty],"&gt;=5")/Table3[[#This Row],[Count]]</f>
        <v>4.7619047619047616E-2</v>
      </c>
      <c r="E51" s="1">
        <f>COUNTIFS(Table2[Sub-Sector],Table3[[#This Row],[Sub-Sector]],Table2[1M Return vs Nifty],"&gt;=5")/Table3[[#This Row],[Count]]</f>
        <v>9.5238095238095233E-2</v>
      </c>
      <c r="F51" s="1">
        <f>COUNTIFS(Table2[Sub-Sector],Table3[[#This Row],[Sub-Sector]],Table2[6M Return vs Nifty],"&gt;=10")/Table3[[#This Row],[Count]]</f>
        <v>0.47619047619047616</v>
      </c>
      <c r="G51" s="1">
        <f>COUNTIFS(Table2[Sub-Sector],Table3[[#This Row],[Sub-Sector]],Table2[1Y Return vs Nifty],"&gt;=10")/Table3[[#This Row],[Count]]</f>
        <v>0.33333333333333331</v>
      </c>
      <c r="H51" s="1">
        <f>COUNTIFS(Table2[Sub-Sector],Table3[[#This Row],[Sub-Sector]],Table2[RSI Exponential â€“ 14D],"&gt;=50")/Table3[[#This Row],[Count]]</f>
        <v>0.7142857142857143</v>
      </c>
      <c r="I51" s="1">
        <f>COUNTIFS(Table2[Sub-Sector],Table3[[#This Row],[Sub-Sector]],Table2[Relative Volume],"&gt;=1")/Table3[[#This Row],[Count]]</f>
        <v>0.19047619047619047</v>
      </c>
      <c r="J51" s="1">
        <f>COUNTIFS(Table2[Sub-Sector],Table3[[#This Row],[Sub-Sector]],Table2[% Away From Day Low],"&gt;=0.05")/Table3[[#This Row],[Count]]</f>
        <v>4.7619047619047616E-2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4.7619047619047616E-2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0.61904761904761907</v>
      </c>
      <c r="O51" s="1">
        <f>COUNTIFS(Table2[Sub-Sector],Table3[[#This Row],[Sub-Sector]],Table2[% Away From Current Month High],"&lt;=0.05")/Table3[[#This Row],[Count]]</f>
        <v>0.90476190476190477</v>
      </c>
      <c r="P51" s="1">
        <f>COUNTIFS(Table2[Sub-Sector],Table3[[#This Row],[Sub-Sector]],Table2[% Away From 52W High],"&lt;=10")/Table3[[#This Row],[Count]]</f>
        <v>0.42857142857142855</v>
      </c>
      <c r="Q51" s="1">
        <f>COUNTIFS(Table2[Sub-Sector],Table3[[#This Row],[Sub-Sector]],Table2[% Away From 52W Low],"&gt;=10")/Table3[[#This Row],[Count]]</f>
        <v>0.90476190476190477</v>
      </c>
      <c r="R51" s="1">
        <f>COUNTIFS(Table2[Sub-Sector],Table3[[#This Row],[Sub-Sector]],Table2[% Price above 20 EMA],"&gt;=0")/Table3[[#This Row],[Count]]</f>
        <v>0.66666666666666663</v>
      </c>
      <c r="S51" s="1">
        <f>COUNTIFS(Table2[Sub-Sector],Table3[[#This Row],[Sub-Sector]],Table2[% Price above 50 EMA],"&gt;=0")/Table3[[#This Row],[Count]]</f>
        <v>0.5714285714285714</v>
      </c>
      <c r="T51" s="1">
        <f>COUNTIFS(Table2[Sub-Sector],Table3[[#This Row],[Sub-Sector]],Table2[% Price above 200 EMA],"&gt;=0")/Table3[[#This Row],[Count]]</f>
        <v>0.7142857142857143</v>
      </c>
      <c r="U51" s="1">
        <f>COUNTIFS(Table2[Sub-Sector],Table3[[#This Row],[Sub-Sector]],Table2[Rate of Change - Zone],"Positive")/Table3[[#This Row],[Count]]</f>
        <v>0.5714285714285714</v>
      </c>
      <c r="V51" s="1">
        <f>COUNTIFS(Table2[Sub-Sector],Table3[[#This Row],[Sub-Sector]],Table2[Sharpe Ratio],"&gt;=0.10")/Table3[[#This Row],[Count]]</f>
        <v>9.5238095238095233E-2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395.5</v>
      </c>
      <c r="X51">
        <f>_xlfn.RANK.AVG(Table3[[#This Row],[Score]],Table3[Score],1)</f>
        <v>50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51">
        <f>_xlfn.RANK.AVG(Table3[[#This Row],[Score 2 ]],Table3[[Score 2 ]],1)</f>
        <v>50</v>
      </c>
    </row>
    <row r="52" spans="1:26" x14ac:dyDescent="0.3">
      <c r="A52" t="s">
        <v>159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1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52">
        <f>_xlfn.RANK.AVG(Table3[[#This Row],[Score]],Table3[Score],1)</f>
        <v>55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2">
        <f>_xlfn.RANK.AVG(Table3[[#This Row],[Score 2 ]],Table3[[Score 2 ]],1)</f>
        <v>51.5</v>
      </c>
    </row>
    <row r="53" spans="1:26" x14ac:dyDescent="0.3">
      <c r="A53" t="s">
        <v>1754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1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</v>
      </c>
      <c r="X53">
        <f>_xlfn.RANK.AVG(Table3[[#This Row],[Score]],Table3[Score],1)</f>
        <v>78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3">
        <f>_xlfn.RANK.AVG(Table3[[#This Row],[Score 2 ]],Table3[[Score 2 ]],1)</f>
        <v>51.5</v>
      </c>
    </row>
    <row r="54" spans="1:26" x14ac:dyDescent="0.3">
      <c r="A54" t="s">
        <v>271</v>
      </c>
      <c r="B54">
        <f>COUNTIFS(Table2[Sub-Sector],Table3[[#This Row],[Sub-Sector]])</f>
        <v>12</v>
      </c>
      <c r="C54" s="1">
        <f>COUNTIFS(Table2[Sub-Sector],Table3[[#This Row],[Sub-Sector]],Table2[Uptrend],"Uptrend")/Table3[[#This Row],[Count]]</f>
        <v>0.5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0.16666666666666666</v>
      </c>
      <c r="F54" s="1">
        <f>COUNTIFS(Table2[Sub-Sector],Table3[[#This Row],[Sub-Sector]],Table2[6M Return vs Nifty],"&gt;=10")/Table3[[#This Row],[Count]]</f>
        <v>0.33333333333333331</v>
      </c>
      <c r="G54" s="1">
        <f>COUNTIFS(Table2[Sub-Sector],Table3[[#This Row],[Sub-Sector]],Table2[1Y Return vs Nifty],"&gt;=10")/Table3[[#This Row],[Count]]</f>
        <v>0.41666666666666669</v>
      </c>
      <c r="H54" s="1">
        <f>COUNTIFS(Table2[Sub-Sector],Table3[[#This Row],[Sub-Sector]],Table2[RSI Exponential â€“ 14D],"&gt;=50")/Table3[[#This Row],[Count]]</f>
        <v>0.5</v>
      </c>
      <c r="I54" s="1">
        <f>COUNTIFS(Table2[Sub-Sector],Table3[[#This Row],[Sub-Sector]],Table2[Relative Volume],"&gt;=1")/Table3[[#This Row],[Count]]</f>
        <v>0.25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0.41666666666666669</v>
      </c>
      <c r="O54" s="1">
        <f>COUNTIFS(Table2[Sub-Sector],Table3[[#This Row],[Sub-Sector]],Table2[% Away From Current Month High],"&lt;=0.05")/Table3[[#This Row],[Count]]</f>
        <v>0.75</v>
      </c>
      <c r="P54" s="1">
        <f>COUNTIFS(Table2[Sub-Sector],Table3[[#This Row],[Sub-Sector]],Table2[% Away From 52W High],"&lt;=10")/Table3[[#This Row],[Count]]</f>
        <v>0.33333333333333331</v>
      </c>
      <c r="Q54" s="1">
        <f>COUNTIFS(Table2[Sub-Sector],Table3[[#This Row],[Sub-Sector]],Table2[% Away From 52W Low],"&gt;=10")/Table3[[#This Row],[Count]]</f>
        <v>0.91666666666666663</v>
      </c>
      <c r="R54" s="1">
        <f>COUNTIFS(Table2[Sub-Sector],Table3[[#This Row],[Sub-Sector]],Table2[% Price above 20 EMA],"&gt;=0")/Table3[[#This Row],[Count]]</f>
        <v>0.5</v>
      </c>
      <c r="S54" s="1">
        <f>COUNTIFS(Table2[Sub-Sector],Table3[[#This Row],[Sub-Sector]],Table2[% Price above 50 EMA],"&gt;=0")/Table3[[#This Row],[Count]]</f>
        <v>0.58333333333333337</v>
      </c>
      <c r="T54" s="1">
        <f>COUNTIFS(Table2[Sub-Sector],Table3[[#This Row],[Sub-Sector]],Table2[% Price above 200 EMA],"&gt;=0")/Table3[[#This Row],[Count]]</f>
        <v>0.75</v>
      </c>
      <c r="U54" s="1">
        <f>COUNTIFS(Table2[Sub-Sector],Table3[[#This Row],[Sub-Sector]],Table2[Rate of Change - Zone],"Positive")/Table3[[#This Row],[Count]]</f>
        <v>0.5</v>
      </c>
      <c r="V54" s="1">
        <f>COUNTIFS(Table2[Sub-Sector],Table3[[#This Row],[Sub-Sector]],Table2[Sharpe Ratio],"&gt;=0.10")/Table3[[#This Row],[Count]]</f>
        <v>0.41666666666666669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54">
        <f>_xlfn.RANK.AVG(Table3[[#This Row],[Score]],Table3[Score],1)</f>
        <v>62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54">
        <f>_xlfn.RANK.AVG(Table3[[#This Row],[Score 2 ]],Table3[[Score 2 ]],1)</f>
        <v>53</v>
      </c>
    </row>
    <row r="55" spans="1:26" x14ac:dyDescent="0.3">
      <c r="A55" t="s">
        <v>197</v>
      </c>
      <c r="B55">
        <f>COUNTIFS(Table2[Sub-Sector],Table3[[#This Row],[Sub-Sector]])</f>
        <v>9</v>
      </c>
      <c r="C55" s="1">
        <f>COUNTIFS(Table2[Sub-Sector],Table3[[#This Row],[Sub-Sector]],Table2[Uptrend],"Uptrend")/Table3[[#This Row],[Count]]</f>
        <v>0.33333333333333331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0.44444444444444442</v>
      </c>
      <c r="G55" s="1">
        <f>COUNTIFS(Table2[Sub-Sector],Table3[[#This Row],[Sub-Sector]],Table2[1Y Return vs Nifty],"&gt;=10")/Table3[[#This Row],[Count]]</f>
        <v>0.33333333333333331</v>
      </c>
      <c r="H55" s="1">
        <f>COUNTIFS(Table2[Sub-Sector],Table3[[#This Row],[Sub-Sector]],Table2[RSI Exponential â€“ 14D],"&gt;=50")/Table3[[#This Row],[Count]]</f>
        <v>0.1111111111111111</v>
      </c>
      <c r="I55" s="1">
        <f>COUNTIFS(Table2[Sub-Sector],Table3[[#This Row],[Sub-Sector]],Table2[Relative Volume],"&gt;=1")/Table3[[#This Row],[Count]]</f>
        <v>0.33333333333333331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0.88888888888888884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0.88888888888888884</v>
      </c>
      <c r="N55" s="1">
        <f>COUNTIFS(Table2[Sub-Sector],Table3[[#This Row],[Sub-Sector]],Table2[% Away From Current Month Low],"&gt;=0.05")/Table3[[#This Row],[Count]]</f>
        <v>0.1111111111111111</v>
      </c>
      <c r="O55" s="1">
        <f>COUNTIFS(Table2[Sub-Sector],Table3[[#This Row],[Sub-Sector]],Table2[% Away From Current Month High],"&lt;=0.05")/Table3[[#This Row],[Count]]</f>
        <v>0.33333333333333331</v>
      </c>
      <c r="P55" s="1">
        <f>COUNTIFS(Table2[Sub-Sector],Table3[[#This Row],[Sub-Sector]],Table2[% Away From 52W High],"&lt;=10")/Table3[[#This Row],[Count]]</f>
        <v>0.22222222222222221</v>
      </c>
      <c r="Q55" s="1">
        <f>COUNTIFS(Table2[Sub-Sector],Table3[[#This Row],[Sub-Sector]],Table2[% Away From 52W Low],"&gt;=10")/Table3[[#This Row],[Count]]</f>
        <v>0.88888888888888884</v>
      </c>
      <c r="R55" s="1">
        <f>COUNTIFS(Table2[Sub-Sector],Table3[[#This Row],[Sub-Sector]],Table2[% Price above 20 EMA],"&gt;=0")/Table3[[#This Row],[Count]]</f>
        <v>0.22222222222222221</v>
      </c>
      <c r="S55" s="1">
        <f>COUNTIFS(Table2[Sub-Sector],Table3[[#This Row],[Sub-Sector]],Table2[% Price above 50 EMA],"&gt;=0")/Table3[[#This Row],[Count]]</f>
        <v>0.22222222222222221</v>
      </c>
      <c r="T55" s="1">
        <f>COUNTIFS(Table2[Sub-Sector],Table3[[#This Row],[Sub-Sector]],Table2[% Price above 200 EMA],"&gt;=0")/Table3[[#This Row],[Count]]</f>
        <v>0.44444444444444442</v>
      </c>
      <c r="U55" s="1">
        <f>COUNTIFS(Table2[Sub-Sector],Table3[[#This Row],[Sub-Sector]],Table2[Rate of Change - Zone],"Positive")/Table3[[#This Row],[Count]]</f>
        <v>0.33333333333333331</v>
      </c>
      <c r="V55" s="1">
        <f>COUNTIFS(Table2[Sub-Sector],Table3[[#This Row],[Sub-Sector]],Table2[Sharpe Ratio],"&gt;=0.10")/Table3[[#This Row],[Count]]</f>
        <v>0.1111111111111111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55">
        <f>_xlfn.RANK.AVG(Table3[[#This Row],[Score]],Table3[Score],1)</f>
        <v>73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5">
        <f>_xlfn.RANK.AVG(Table3[[#This Row],[Score 2 ]],Table3[[Score 2 ]],1)</f>
        <v>54</v>
      </c>
    </row>
    <row r="56" spans="1:26" x14ac:dyDescent="0.3">
      <c r="A56" t="s">
        <v>60</v>
      </c>
      <c r="B56">
        <f>COUNTIFS(Table2[Sub-Sector],Table3[[#This Row],[Sub-Sector]])</f>
        <v>4</v>
      </c>
      <c r="C56" s="1">
        <f>COUNTIFS(Table2[Sub-Sector],Table3[[#This Row],[Sub-Sector]],Table2[Uptrend],"Uptrend")/Table3[[#This Row],[Count]]</f>
        <v>0.5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0.25</v>
      </c>
      <c r="F56" s="1">
        <f>COUNTIFS(Table2[Sub-Sector],Table3[[#This Row],[Sub-Sector]],Table2[6M Return vs Nifty],"&gt;=10")/Table3[[#This Row],[Count]]</f>
        <v>0.25</v>
      </c>
      <c r="G56" s="1">
        <f>COUNTIFS(Table2[Sub-Sector],Table3[[#This Row],[Sub-Sector]],Table2[1Y Return vs Nifty],"&gt;=10")/Table3[[#This Row],[Count]]</f>
        <v>0.75</v>
      </c>
      <c r="H56" s="1">
        <f>COUNTIFS(Table2[Sub-Sector],Table3[[#This Row],[Sub-Sector]],Table2[RSI Exponential â€“ 14D],"&gt;=50")/Table3[[#This Row],[Count]]</f>
        <v>0.25</v>
      </c>
      <c r="I56" s="1">
        <f>COUNTIFS(Table2[Sub-Sector],Table3[[#This Row],[Sub-Sector]],Table2[Relative Volume],"&gt;=1")/Table3[[#This Row],[Count]]</f>
        <v>0.25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0.25</v>
      </c>
      <c r="O56" s="1">
        <f>COUNTIFS(Table2[Sub-Sector],Table3[[#This Row],[Sub-Sector]],Table2[% Away From Current Month High],"&lt;=0.05")/Table3[[#This Row],[Count]]</f>
        <v>0.25</v>
      </c>
      <c r="P56" s="1">
        <f>COUNTIFS(Table2[Sub-Sector],Table3[[#This Row],[Sub-Sector]],Table2[% Away From 52W High],"&lt;=10")/Table3[[#This Row],[Count]]</f>
        <v>0.5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0.25</v>
      </c>
      <c r="S56" s="1">
        <f>COUNTIFS(Table2[Sub-Sector],Table3[[#This Row],[Sub-Sector]],Table2[% Price above 50 EMA],"&gt;=0")/Table3[[#This Row],[Count]]</f>
        <v>0.25</v>
      </c>
      <c r="T56" s="1">
        <f>COUNTIFS(Table2[Sub-Sector],Table3[[#This Row],[Sub-Sector]],Table2[% Price above 200 EMA],"&gt;=0")/Table3[[#This Row],[Count]]</f>
        <v>0.5</v>
      </c>
      <c r="U56" s="1">
        <f>COUNTIFS(Table2[Sub-Sector],Table3[[#This Row],[Sub-Sector]],Table2[Rate of Change - Zone],"Positive")/Table3[[#This Row],[Count]]</f>
        <v>0.25</v>
      </c>
      <c r="V56" s="1">
        <f>COUNTIFS(Table2[Sub-Sector],Table3[[#This Row],[Sub-Sector]],Table2[Sharpe Ratio],"&gt;=0.10")/Table3[[#This Row],[Count]]</f>
        <v>0.5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56">
        <f>_xlfn.RANK.AVG(Table3[[#This Row],[Score]],Table3[Score],1)</f>
        <v>54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6">
        <f>_xlfn.RANK.AVG(Table3[[#This Row],[Score 2 ]],Table3[[Score 2 ]],1)</f>
        <v>55</v>
      </c>
    </row>
    <row r="57" spans="1:26" x14ac:dyDescent="0.3">
      <c r="A57" t="s">
        <v>1179</v>
      </c>
      <c r="B57">
        <f>COUNTIFS(Table2[Sub-Sector],Table3[[#This Row],[Sub-Sector]])</f>
        <v>2</v>
      </c>
      <c r="C57" s="1">
        <f>COUNTIFS(Table2[Sub-Sector],Table3[[#This Row],[Sub-Sector]],Table2[Uptrend],"Uptrend")/Table3[[#This Row],[Count]]</f>
        <v>0.5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0.5</v>
      </c>
      <c r="F57" s="1">
        <f>COUNTIFS(Table2[Sub-Sector],Table3[[#This Row],[Sub-Sector]],Table2[6M Return vs Nifty],"&gt;=10")/Table3[[#This Row],[Count]]</f>
        <v>0.5</v>
      </c>
      <c r="G57" s="1">
        <f>COUNTIFS(Table2[Sub-Sector],Table3[[#This Row],[Sub-Sector]],Table2[1Y Return vs Nifty],"&gt;=10")/Table3[[#This Row],[Count]]</f>
        <v>0.5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0.5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0.5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0.5</v>
      </c>
      <c r="N57" s="1">
        <f>COUNTIFS(Table2[Sub-Sector],Table3[[#This Row],[Sub-Sector]],Table2[% Away From Current Month Low],"&gt;=0.05")/Table3[[#This Row],[Count]]</f>
        <v>0.5</v>
      </c>
      <c r="O57" s="1">
        <f>COUNTIFS(Table2[Sub-Sector],Table3[[#This Row],[Sub-Sector]],Table2[% Away From Current Month High],"&lt;=0.05")/Table3[[#This Row],[Count]]</f>
        <v>0.5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0.5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57">
        <f>_xlfn.RANK.AVG(Table3[[#This Row],[Score]],Table3[Score],1)</f>
        <v>47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7">
        <f>_xlfn.RANK.AVG(Table3[[#This Row],[Score 2 ]],Table3[[Score 2 ]],1)</f>
        <v>56</v>
      </c>
    </row>
    <row r="58" spans="1:26" x14ac:dyDescent="0.3">
      <c r="A58" t="s">
        <v>149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58">
        <f>_xlfn.RANK.AVG(Table3[[#This Row],[Score]],Table3[Score],1)</f>
        <v>80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8">
        <f>_xlfn.RANK.AVG(Table3[[#This Row],[Score 2 ]],Table3[[Score 2 ]],1)</f>
        <v>57</v>
      </c>
    </row>
    <row r="59" spans="1:26" x14ac:dyDescent="0.3">
      <c r="A59" t="s">
        <v>332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1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1</v>
      </c>
      <c r="O59" s="1">
        <f>COUNTIFS(Table2[Sub-Sector],Table3[[#This Row],[Sub-Sector]],Table2[% Away From Current Month High],"&lt;=0.05")/Table3[[#This Row],[Count]]</f>
        <v>1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1</v>
      </c>
      <c r="V59" s="1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59">
        <f>_xlfn.RANK.AVG(Table3[[#This Row],[Score]],Table3[Score],1)</f>
        <v>59.5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9">
        <f>_xlfn.RANK.AVG(Table3[[#This Row],[Score 2 ]],Table3[[Score 2 ]],1)</f>
        <v>58</v>
      </c>
    </row>
    <row r="60" spans="1:26" x14ac:dyDescent="0.3">
      <c r="A60" t="s">
        <v>86</v>
      </c>
      <c r="B60">
        <f>COUNTIFS(Table2[Sub-Sector],Table3[[#This Row],[Sub-Sector]])</f>
        <v>3</v>
      </c>
      <c r="C60" s="1">
        <f>COUNTIFS(Table2[Sub-Sector],Table3[[#This Row],[Sub-Sector]],Table2[Uptrend],"Uptrend")/Table3[[#This Row],[Count]]</f>
        <v>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0.33333333333333331</v>
      </c>
      <c r="F60" s="1">
        <f>COUNTIFS(Table2[Sub-Sector],Table3[[#This Row],[Sub-Sector]],Table2[6M Return vs Nifty],"&gt;=10")/Table3[[#This Row],[Count]]</f>
        <v>0.33333333333333331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0.66666666666666663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0.66666666666666663</v>
      </c>
      <c r="O60" s="1">
        <f>COUNTIFS(Table2[Sub-Sector],Table3[[#This Row],[Sub-Sector]],Table2[% Away From Current Month High],"&lt;=0.05")/Table3[[#This Row],[Count]]</f>
        <v>0.33333333333333331</v>
      </c>
      <c r="P60" s="1">
        <f>COUNTIFS(Table2[Sub-Sector],Table3[[#This Row],[Sub-Sector]],Table2[% Away From 52W High],"&lt;=10")/Table3[[#This Row],[Count]]</f>
        <v>0.66666666666666663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0.66666666666666663</v>
      </c>
      <c r="S60" s="1">
        <f>COUNTIFS(Table2[Sub-Sector],Table3[[#This Row],[Sub-Sector]],Table2[% Price above 50 EMA],"&gt;=0")/Table3[[#This Row],[Count]]</f>
        <v>0.66666666666666663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0.33333333333333331</v>
      </c>
      <c r="V60" s="1">
        <f>COUNTIFS(Table2[Sub-Sector],Table3[[#This Row],[Sub-Sector]],Table2[Sharpe Ratio],"&gt;=0.10")/Table3[[#This Row],[Count]]</f>
        <v>0.66666666666666663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60">
        <f>_xlfn.RANK.AVG(Table3[[#This Row],[Score]],Table3[Score],1)</f>
        <v>40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60">
        <f>_xlfn.RANK.AVG(Table3[[#This Row],[Score 2 ]],Table3[[Score 2 ]],1)</f>
        <v>59</v>
      </c>
    </row>
    <row r="61" spans="1:26" x14ac:dyDescent="0.3">
      <c r="A61" t="s">
        <v>529</v>
      </c>
      <c r="B61">
        <f>COUNTIFS(Table2[Sub-Sector],Table3[[#This Row],[Sub-Sector]])</f>
        <v>5</v>
      </c>
      <c r="C61" s="1">
        <f>COUNTIFS(Table2[Sub-Sector],Table3[[#This Row],[Sub-Sector]],Table2[Uptrend],"Uptrend")/Table3[[#This Row],[Count]]</f>
        <v>0.4</v>
      </c>
      <c r="D61" s="1">
        <f>COUNTIFS(Table2[Sub-Sector],Table3[[#This Row],[Sub-Sector]],Table2[1W Return vs Nifty],"&gt;=5")/Table3[[#This Row],[Count]]</f>
        <v>0.2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0.2</v>
      </c>
      <c r="G61" s="1">
        <f>COUNTIFS(Table2[Sub-Sector],Table3[[#This Row],[Sub-Sector]],Table2[1Y Return vs Nifty],"&gt;=10")/Table3[[#This Row],[Count]]</f>
        <v>0.2</v>
      </c>
      <c r="H61" s="1">
        <f>COUNTIFS(Table2[Sub-Sector],Table3[[#This Row],[Sub-Sector]],Table2[RSI Exponential â€“ 14D],"&gt;=50")/Table3[[#This Row],[Count]]</f>
        <v>0.4</v>
      </c>
      <c r="I61" s="1">
        <f>COUNTIFS(Table2[Sub-Sector],Table3[[#This Row],[Sub-Sector]],Table2[Relative Volume],"&gt;=1")/Table3[[#This Row],[Count]]</f>
        <v>0.4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0.4</v>
      </c>
      <c r="O61" s="1">
        <f>COUNTIFS(Table2[Sub-Sector],Table3[[#This Row],[Sub-Sector]],Table2[% Away From Current Month High],"&lt;=0.05")/Table3[[#This Row],[Count]]</f>
        <v>0.6</v>
      </c>
      <c r="P61" s="1">
        <f>COUNTIFS(Table2[Sub-Sector],Table3[[#This Row],[Sub-Sector]],Table2[% Away From 52W High],"&lt;=10")/Table3[[#This Row],[Count]]</f>
        <v>0.2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0.4</v>
      </c>
      <c r="S61" s="1">
        <f>COUNTIFS(Table2[Sub-Sector],Table3[[#This Row],[Sub-Sector]],Table2[% Price above 50 EMA],"&gt;=0")/Table3[[#This Row],[Count]]</f>
        <v>0.4</v>
      </c>
      <c r="T61" s="1">
        <f>COUNTIFS(Table2[Sub-Sector],Table3[[#This Row],[Sub-Sector]],Table2[% Price above 200 EMA],"&gt;=0")/Table3[[#This Row],[Count]]</f>
        <v>0.6</v>
      </c>
      <c r="U61" s="1">
        <f>COUNTIFS(Table2[Sub-Sector],Table3[[#This Row],[Sub-Sector]],Table2[Rate of Change - Zone],"Positive")/Table3[[#This Row],[Count]]</f>
        <v>0.4</v>
      </c>
      <c r="V61" s="1">
        <f>COUNTIFS(Table2[Sub-Sector],Table3[[#This Row],[Sub-Sector]],Table2[Sharpe Ratio],"&gt;=0.10")/Table3[[#This Row],[Count]]</f>
        <v>0.4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61">
        <f>_xlfn.RANK.AVG(Table3[[#This Row],[Score]],Table3[Score],1)</f>
        <v>64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1">
        <f>_xlfn.RANK.AVG(Table3[[#This Row],[Score 2 ]],Table3[[Score 2 ]],1)</f>
        <v>60</v>
      </c>
    </row>
    <row r="62" spans="1:26" x14ac:dyDescent="0.3">
      <c r="A62" t="s">
        <v>455</v>
      </c>
      <c r="B62">
        <f>COUNTIFS(Table2[Sub-Sector],Table3[[#This Row],[Sub-Sector]])</f>
        <v>10</v>
      </c>
      <c r="C62" s="1">
        <f>COUNTIFS(Table2[Sub-Sector],Table3[[#This Row],[Sub-Sector]],Table2[Uptrend],"Uptrend")/Table3[[#This Row],[Count]]</f>
        <v>0.6</v>
      </c>
      <c r="D62" s="1">
        <f>COUNTIFS(Table2[Sub-Sector],Table3[[#This Row],[Sub-Sector]],Table2[1W Return vs Nifty],"&gt;=5")/Table3[[#This Row],[Count]]</f>
        <v>0.1</v>
      </c>
      <c r="E62" s="1">
        <f>COUNTIFS(Table2[Sub-Sector],Table3[[#This Row],[Sub-Sector]],Table2[1M Return vs Nifty],"&gt;=5")/Table3[[#This Row],[Count]]</f>
        <v>0.2</v>
      </c>
      <c r="F62" s="1">
        <f>COUNTIFS(Table2[Sub-Sector],Table3[[#This Row],[Sub-Sector]],Table2[6M Return vs Nifty],"&gt;=10")/Table3[[#This Row],[Count]]</f>
        <v>0.5</v>
      </c>
      <c r="G62" s="1">
        <f>COUNTIFS(Table2[Sub-Sector],Table3[[#This Row],[Sub-Sector]],Table2[1Y Return vs Nifty],"&gt;=10")/Table3[[#This Row],[Count]]</f>
        <v>0.3</v>
      </c>
      <c r="H62" s="1">
        <f>COUNTIFS(Table2[Sub-Sector],Table3[[#This Row],[Sub-Sector]],Table2[RSI Exponential â€“ 14D],"&gt;=50")/Table3[[#This Row],[Count]]</f>
        <v>0.2</v>
      </c>
      <c r="I62" s="1">
        <f>COUNTIFS(Table2[Sub-Sector],Table3[[#This Row],[Sub-Sector]],Table2[Relative Volume],"&gt;=1")/Table3[[#This Row],[Count]]</f>
        <v>0.3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0.5</v>
      </c>
      <c r="O62" s="1">
        <f>COUNTIFS(Table2[Sub-Sector],Table3[[#This Row],[Sub-Sector]],Table2[% Away From Current Month High],"&lt;=0.05")/Table3[[#This Row],[Count]]</f>
        <v>0.3</v>
      </c>
      <c r="P62" s="1">
        <f>COUNTIFS(Table2[Sub-Sector],Table3[[#This Row],[Sub-Sector]],Table2[% Away From 52W High],"&lt;=10")/Table3[[#This Row],[Count]]</f>
        <v>0.2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0.3</v>
      </c>
      <c r="S62" s="1">
        <f>COUNTIFS(Table2[Sub-Sector],Table3[[#This Row],[Sub-Sector]],Table2[% Price above 50 EMA],"&gt;=0")/Table3[[#This Row],[Count]]</f>
        <v>0.5</v>
      </c>
      <c r="T62" s="1">
        <f>COUNTIFS(Table2[Sub-Sector],Table3[[#This Row],[Sub-Sector]],Table2[% Price above 200 EMA],"&gt;=0")/Table3[[#This Row],[Count]]</f>
        <v>0.9</v>
      </c>
      <c r="U62" s="1">
        <f>COUNTIFS(Table2[Sub-Sector],Table3[[#This Row],[Sub-Sector]],Table2[Rate of Change - Zone],"Positive")/Table3[[#This Row],[Count]]</f>
        <v>0.2</v>
      </c>
      <c r="V62" s="1">
        <f>COUNTIFS(Table2[Sub-Sector],Table3[[#This Row],[Sub-Sector]],Table2[Sharpe Ratio],"&gt;=0.10")/Table3[[#This Row],[Count]]</f>
        <v>0.4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</v>
      </c>
      <c r="X62">
        <f>_xlfn.RANK.AVG(Table3[[#This Row],[Score]],Table3[Score],1)</f>
        <v>44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2">
        <f>_xlfn.RANK.AVG(Table3[[#This Row],[Score 2 ]],Table3[[Score 2 ]],1)</f>
        <v>61</v>
      </c>
    </row>
    <row r="63" spans="1:26" x14ac:dyDescent="0.3">
      <c r="A63" t="s">
        <v>398</v>
      </c>
      <c r="B63">
        <f>COUNTIFS(Table2[Sub-Sector],Table3[[#This Row],[Sub-Sector]])</f>
        <v>14</v>
      </c>
      <c r="C63" s="1">
        <f>COUNTIFS(Table2[Sub-Sector],Table3[[#This Row],[Sub-Sector]],Table2[Uptrend],"Uptrend")/Table3[[#This Row],[Count]]</f>
        <v>0.35714285714285715</v>
      </c>
      <c r="D63" s="1">
        <f>COUNTIFS(Table2[Sub-Sector],Table3[[#This Row],[Sub-Sector]],Table2[1W Return vs Nifty],"&gt;=5")/Table3[[#This Row],[Count]]</f>
        <v>7.1428571428571425E-2</v>
      </c>
      <c r="E63" s="1">
        <f>COUNTIFS(Table2[Sub-Sector],Table3[[#This Row],[Sub-Sector]],Table2[1M Return vs Nifty],"&gt;=5")/Table3[[#This Row],[Count]]</f>
        <v>0.14285714285714285</v>
      </c>
      <c r="F63" s="1">
        <f>COUNTIFS(Table2[Sub-Sector],Table3[[#This Row],[Sub-Sector]],Table2[6M Return vs Nifty],"&gt;=10")/Table3[[#This Row],[Count]]</f>
        <v>0.5714285714285714</v>
      </c>
      <c r="G63" s="1">
        <f>COUNTIFS(Table2[Sub-Sector],Table3[[#This Row],[Sub-Sector]],Table2[1Y Return vs Nifty],"&gt;=10")/Table3[[#This Row],[Count]]</f>
        <v>0.5</v>
      </c>
      <c r="H63" s="1">
        <f>COUNTIFS(Table2[Sub-Sector],Table3[[#This Row],[Sub-Sector]],Table2[RSI Exponential â€“ 14D],"&gt;=50")/Table3[[#This Row],[Count]]</f>
        <v>0.21428571428571427</v>
      </c>
      <c r="I63" s="1">
        <f>COUNTIFS(Table2[Sub-Sector],Table3[[#This Row],[Sub-Sector]],Table2[Relative Volume],"&gt;=1")/Table3[[#This Row],[Count]]</f>
        <v>7.1428571428571425E-2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0.6428571428571429</v>
      </c>
      <c r="O63" s="1">
        <f>COUNTIFS(Table2[Sub-Sector],Table3[[#This Row],[Sub-Sector]],Table2[% Away From Current Month High],"&lt;=0.05")/Table3[[#This Row],[Count]]</f>
        <v>0.35714285714285715</v>
      </c>
      <c r="P63" s="1">
        <f>COUNTIFS(Table2[Sub-Sector],Table3[[#This Row],[Sub-Sector]],Table2[% Away From 52W High],"&lt;=10")/Table3[[#This Row],[Count]]</f>
        <v>0.21428571428571427</v>
      </c>
      <c r="Q63" s="1">
        <f>COUNTIFS(Table2[Sub-Sector],Table3[[#This Row],[Sub-Sector]],Table2[% Away From 52W Low],"&gt;=10")/Table3[[#This Row],[Count]]</f>
        <v>0.8571428571428571</v>
      </c>
      <c r="R63" s="1">
        <f>COUNTIFS(Table2[Sub-Sector],Table3[[#This Row],[Sub-Sector]],Table2[% Price above 20 EMA],"&gt;=0")/Table3[[#This Row],[Count]]</f>
        <v>0.14285714285714285</v>
      </c>
      <c r="S63" s="1">
        <f>COUNTIFS(Table2[Sub-Sector],Table3[[#This Row],[Sub-Sector]],Table2[% Price above 50 EMA],"&gt;=0")/Table3[[#This Row],[Count]]</f>
        <v>0.21428571428571427</v>
      </c>
      <c r="T63" s="1">
        <f>COUNTIFS(Table2[Sub-Sector],Table3[[#This Row],[Sub-Sector]],Table2[% Price above 200 EMA],"&gt;=0")/Table3[[#This Row],[Count]]</f>
        <v>0.7857142857142857</v>
      </c>
      <c r="U63" s="1">
        <f>COUNTIFS(Table2[Sub-Sector],Table3[[#This Row],[Sub-Sector]],Table2[Rate of Change - Zone],"Positive")/Table3[[#This Row],[Count]]</f>
        <v>0.14285714285714285</v>
      </c>
      <c r="V63" s="1">
        <f>COUNTIFS(Table2[Sub-Sector],Table3[[#This Row],[Sub-Sector]],Table2[Sharpe Ratio],"&gt;=0.10")/Table3[[#This Row],[Count]]</f>
        <v>7.1428571428571425E-2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</v>
      </c>
      <c r="X63">
        <f>_xlfn.RANK.AVG(Table3[[#This Row],[Score]],Table3[Score],1)</f>
        <v>57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3">
        <f>_xlfn.RANK.AVG(Table3[[#This Row],[Score 2 ]],Table3[[Score 2 ]],1)</f>
        <v>62</v>
      </c>
    </row>
    <row r="64" spans="1:26" x14ac:dyDescent="0.3">
      <c r="A64" t="s">
        <v>141</v>
      </c>
      <c r="B64">
        <f>COUNTIFS(Table2[Sub-Sector],Table3[[#This Row],[Sub-Sector]])</f>
        <v>8</v>
      </c>
      <c r="C64" s="1">
        <f>COUNTIFS(Table2[Sub-Sector],Table3[[#This Row],[Sub-Sector]],Table2[Uptrend],"Uptrend")/Table3[[#This Row],[Count]]</f>
        <v>0.125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0.125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0.875</v>
      </c>
      <c r="H64" s="1">
        <f>COUNTIFS(Table2[Sub-Sector],Table3[[#This Row],[Sub-Sector]],Table2[RSI Exponential â€“ 14D],"&gt;=50")/Table3[[#This Row],[Count]]</f>
        <v>0.125</v>
      </c>
      <c r="I64" s="1">
        <f>COUNTIFS(Table2[Sub-Sector],Table3[[#This Row],[Sub-Sector]],Table2[Relative Volume],"&gt;=1")/Table3[[#This Row],[Count]]</f>
        <v>0.125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0.875</v>
      </c>
      <c r="O64" s="1">
        <f>COUNTIFS(Table2[Sub-Sector],Table3[[#This Row],[Sub-Sector]],Table2[% Away From Current Month High],"&lt;=0.05")/Table3[[#This Row],[Count]]</f>
        <v>0.125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0.125</v>
      </c>
      <c r="S64" s="1">
        <f>COUNTIFS(Table2[Sub-Sector],Table3[[#This Row],[Sub-Sector]],Table2[% Price above 50 EMA],"&gt;=0")/Table3[[#This Row],[Count]]</f>
        <v>0.125</v>
      </c>
      <c r="T64" s="1">
        <f>COUNTIFS(Table2[Sub-Sector],Table3[[#This Row],[Sub-Sector]],Table2[% Price above 200 EMA],"&gt;=0")/Table3[[#This Row],[Count]]</f>
        <v>0.75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0.75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64">
        <f>_xlfn.RANK.AVG(Table3[[#This Row],[Score]],Table3[Score],1)</f>
        <v>74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4">
        <f>_xlfn.RANK.AVG(Table3[[#This Row],[Score 2 ]],Table3[[Score 2 ]],1)</f>
        <v>63</v>
      </c>
    </row>
    <row r="65" spans="1:26" x14ac:dyDescent="0.3">
      <c r="A65" t="s">
        <v>229</v>
      </c>
      <c r="B65">
        <f>COUNTIFS(Table2[Sub-Sector],Table3[[#This Row],[Sub-Sector]])</f>
        <v>3</v>
      </c>
      <c r="C65" s="1">
        <f>COUNTIFS(Table2[Sub-Sector],Table3[[#This Row],[Sub-Sector]],Table2[Uptrend],"Uptrend")/Table3[[#This Row],[Count]]</f>
        <v>0.66666666666666663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0.33333333333333331</v>
      </c>
      <c r="F65" s="1">
        <f>COUNTIFS(Table2[Sub-Sector],Table3[[#This Row],[Sub-Sector]],Table2[6M Return vs Nifty],"&gt;=10")/Table3[[#This Row],[Count]]</f>
        <v>0.33333333333333331</v>
      </c>
      <c r="G65" s="1">
        <f>COUNTIFS(Table2[Sub-Sector],Table3[[#This Row],[Sub-Sector]],Table2[1Y Return vs Nifty],"&gt;=10")/Table3[[#This Row],[Count]]</f>
        <v>0.66666666666666663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0.33333333333333331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0.33333333333333331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0.33333333333333331</v>
      </c>
      <c r="T65" s="1">
        <f>COUNTIFS(Table2[Sub-Sector],Table3[[#This Row],[Sub-Sector]],Table2[% Price above 200 EMA],"&gt;=0")/Table3[[#This Row],[Count]]</f>
        <v>0.66666666666666663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0.66666666666666663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399.5</v>
      </c>
      <c r="X65">
        <f>_xlfn.RANK.AVG(Table3[[#This Row],[Score]],Table3[Score],1)</f>
        <v>51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5">
        <f>_xlfn.RANK.AVG(Table3[[#This Row],[Score 2 ]],Table3[[Score 2 ]],1)</f>
        <v>64</v>
      </c>
    </row>
    <row r="66" spans="1:26" x14ac:dyDescent="0.3">
      <c r="A66" t="s">
        <v>179</v>
      </c>
      <c r="B66">
        <f>COUNTIFS(Table2[Sub-Sector],Table3[[#This Row],[Sub-Sector]])</f>
        <v>6</v>
      </c>
      <c r="C66" s="1">
        <f>COUNTIFS(Table2[Sub-Sector],Table3[[#This Row],[Sub-Sector]],Table2[Uptrend],"Uptrend")/Table3[[#This Row],[Count]]</f>
        <v>0.66666666666666663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0.16666666666666666</v>
      </c>
      <c r="G66" s="1">
        <f>COUNTIFS(Table2[Sub-Sector],Table3[[#This Row],[Sub-Sector]],Table2[1Y Return vs Nifty],"&gt;=10")/Table3[[#This Row],[Count]]</f>
        <v>0.66666666666666663</v>
      </c>
      <c r="H66" s="1">
        <f>COUNTIFS(Table2[Sub-Sector],Table3[[#This Row],[Sub-Sector]],Table2[RSI Exponential â€“ 14D],"&gt;=50")/Table3[[#This Row],[Count]]</f>
        <v>0.16666666666666666</v>
      </c>
      <c r="I66" s="1">
        <f>COUNTIFS(Table2[Sub-Sector],Table3[[#This Row],[Sub-Sector]],Table2[Relative Volume],"&gt;=1")/Table3[[#This Row],[Count]]</f>
        <v>0.16666666666666666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0.16666666666666666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0.16666666666666666</v>
      </c>
      <c r="S66" s="1">
        <f>COUNTIFS(Table2[Sub-Sector],Table3[[#This Row],[Sub-Sector]],Table2[% Price above 50 EMA],"&gt;=0")/Table3[[#This Row],[Count]]</f>
        <v>0.33333333333333331</v>
      </c>
      <c r="T66" s="1">
        <f>COUNTIFS(Table2[Sub-Sector],Table3[[#This Row],[Sub-Sector]],Table2[% Price above 200 EMA],"&gt;=0")/Table3[[#This Row],[Count]]</f>
        <v>0.83333333333333337</v>
      </c>
      <c r="U66" s="1">
        <f>COUNTIFS(Table2[Sub-Sector],Table3[[#This Row],[Sub-Sector]],Table2[Rate of Change - Zone],"Positive")/Table3[[#This Row],[Count]]</f>
        <v>0.33333333333333331</v>
      </c>
      <c r="V66" s="1">
        <f>COUNTIFS(Table2[Sub-Sector],Table3[[#This Row],[Sub-Sector]],Table2[Sharpe Ratio],"&gt;=0.10")/Table3[[#This Row],[Count]]</f>
        <v>0.16666666666666666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</v>
      </c>
      <c r="X66">
        <f>_xlfn.RANK.AVG(Table3[[#This Row],[Score]],Table3[Score],1)</f>
        <v>52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6">
        <f>_xlfn.RANK.AVG(Table3[[#This Row],[Score 2 ]],Table3[[Score 2 ]],1)</f>
        <v>65</v>
      </c>
    </row>
    <row r="67" spans="1:26" x14ac:dyDescent="0.3">
      <c r="A67" t="s">
        <v>591</v>
      </c>
      <c r="B67">
        <f>COUNTIFS(Table2[Sub-Sector],Table3[[#This Row],[Sub-Sector]])</f>
        <v>8</v>
      </c>
      <c r="C67" s="1">
        <f>COUNTIFS(Table2[Sub-Sector],Table3[[#This Row],[Sub-Sector]],Table2[Uptrend],"Uptrend")/Table3[[#This Row],[Count]]</f>
        <v>0.75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0.125</v>
      </c>
      <c r="F67" s="1">
        <f>COUNTIFS(Table2[Sub-Sector],Table3[[#This Row],[Sub-Sector]],Table2[6M Return vs Nifty],"&gt;=10")/Table3[[#This Row],[Count]]</f>
        <v>0.5</v>
      </c>
      <c r="G67" s="1">
        <f>COUNTIFS(Table2[Sub-Sector],Table3[[#This Row],[Sub-Sector]],Table2[1Y Return vs Nifty],"&gt;=10")/Table3[[#This Row],[Count]]</f>
        <v>0.125</v>
      </c>
      <c r="H67" s="1">
        <f>COUNTIFS(Table2[Sub-Sector],Table3[[#This Row],[Sub-Sector]],Table2[RSI Exponential â€“ 14D],"&gt;=50")/Table3[[#This Row],[Count]]</f>
        <v>0.375</v>
      </c>
      <c r="I67" s="1">
        <f>COUNTIFS(Table2[Sub-Sector],Table3[[#This Row],[Sub-Sector]],Table2[Relative Volume],"&gt;=1")/Table3[[#This Row],[Count]]</f>
        <v>0.25</v>
      </c>
      <c r="J67" s="1">
        <f>COUNTIFS(Table2[Sub-Sector],Table3[[#This Row],[Sub-Sector]],Table2[% Away From Day Low],"&gt;=0.05")/Table3[[#This Row],[Count]]</f>
        <v>0.125</v>
      </c>
      <c r="K67" s="1">
        <f>COUNTIFS(Table2[Sub-Sector],Table3[[#This Row],[Sub-Sector]],Table2[% Away From Day High],"&lt;=0.05")/Table3[[#This Row],[Count]]</f>
        <v>0.875</v>
      </c>
      <c r="L67" s="1">
        <f>COUNTIFS(Table2[Sub-Sector],Table3[[#This Row],[Sub-Sector]],Table2[% Away From Current Week Low],"&gt;=0.05")/Table3[[#This Row],[Count]]</f>
        <v>0.125</v>
      </c>
      <c r="M67" s="1">
        <f>COUNTIFS(Table2[Sub-Sector],Table3[[#This Row],[Sub-Sector]],Table2[% Away From Current Week High],"&lt;=0.05")/Table3[[#This Row],[Count]]</f>
        <v>0.875</v>
      </c>
      <c r="N67" s="1">
        <f>COUNTIFS(Table2[Sub-Sector],Table3[[#This Row],[Sub-Sector]],Table2[% Away From Current Month Low],"&gt;=0.05")/Table3[[#This Row],[Count]]</f>
        <v>0.5</v>
      </c>
      <c r="O67" s="1">
        <f>COUNTIFS(Table2[Sub-Sector],Table3[[#This Row],[Sub-Sector]],Table2[% Away From Current Month High],"&lt;=0.05")/Table3[[#This Row],[Count]]</f>
        <v>0.375</v>
      </c>
      <c r="P67" s="1">
        <f>COUNTIFS(Table2[Sub-Sector],Table3[[#This Row],[Sub-Sector]],Table2[% Away From 52W High],"&lt;=10")/Table3[[#This Row],[Count]]</f>
        <v>0.375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0.375</v>
      </c>
      <c r="S67" s="1">
        <f>COUNTIFS(Table2[Sub-Sector],Table3[[#This Row],[Sub-Sector]],Table2[% Price above 50 EMA],"&gt;=0")/Table3[[#This Row],[Count]]</f>
        <v>0.5</v>
      </c>
      <c r="T67" s="1">
        <f>COUNTIFS(Table2[Sub-Sector],Table3[[#This Row],[Sub-Sector]],Table2[% Price above 200 EMA],"&gt;=0")/Table3[[#This Row],[Count]]</f>
        <v>0.75</v>
      </c>
      <c r="U67" s="1">
        <f>COUNTIFS(Table2[Sub-Sector],Table3[[#This Row],[Sub-Sector]],Table2[Rate of Change - Zone],"Positive")/Table3[[#This Row],[Count]]</f>
        <v>0.25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67">
        <f>_xlfn.RANK.AVG(Table3[[#This Row],[Score]],Table3[Score],1)</f>
        <v>63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67">
        <f>_xlfn.RANK.AVG(Table3[[#This Row],[Score 2 ]],Table3[[Score 2 ]],1)</f>
        <v>66</v>
      </c>
    </row>
    <row r="68" spans="1:26" x14ac:dyDescent="0.3">
      <c r="A68" t="s">
        <v>37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0.66666666666666663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0.66666666666666663</v>
      </c>
      <c r="G68" s="1">
        <f>COUNTIFS(Table2[Sub-Sector],Table3[[#This Row],[Sub-Sector]],Table2[1Y Return vs Nifty],"&gt;=10")/Table3[[#This Row],[Count]]</f>
        <v>0.33333333333333331</v>
      </c>
      <c r="H68" s="1">
        <f>COUNTIFS(Table2[Sub-Sector],Table3[[#This Row],[Sub-Sector]],Table2[RSI Exponential â€“ 14D],"&gt;=50")/Table3[[#This Row],[Count]]</f>
        <v>0.33333333333333331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0.33333333333333331</v>
      </c>
      <c r="P68" s="1">
        <f>COUNTIFS(Table2[Sub-Sector],Table3[[#This Row],[Sub-Sector]],Table2[% Away From 52W High],"&lt;=10")/Table3[[#This Row],[Count]]</f>
        <v>0.33333333333333331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0.33333333333333331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0.33333333333333331</v>
      </c>
      <c r="V68" s="1">
        <f>COUNTIFS(Table2[Sub-Sector],Table3[[#This Row],[Sub-Sector]],Table2[Sharpe Ratio],"&gt;=0.10")/Table3[[#This Row],[Count]]</f>
        <v>0.33333333333333331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68">
        <f>_xlfn.RANK.AVG(Table3[[#This Row],[Score]],Table3[Score],1)</f>
        <v>72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68">
        <f>_xlfn.RANK.AVG(Table3[[#This Row],[Score 2 ]],Table3[[Score 2 ]],1)</f>
        <v>67</v>
      </c>
    </row>
    <row r="69" spans="1:26" x14ac:dyDescent="0.3">
      <c r="A69" t="s">
        <v>732</v>
      </c>
      <c r="B69">
        <f>COUNTIFS(Table2[Sub-Sector],Table3[[#This Row],[Sub-Sector]])</f>
        <v>4</v>
      </c>
      <c r="C69" s="1">
        <f>COUNTIFS(Table2[Sub-Sector],Table3[[#This Row],[Sub-Sector]],Table2[Uptrend],"Uptrend")/Table3[[#This Row],[Count]]</f>
        <v>0.25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0.5</v>
      </c>
      <c r="G69" s="1">
        <f>COUNTIFS(Table2[Sub-Sector],Table3[[#This Row],[Sub-Sector]],Table2[1Y Return vs Nifty],"&gt;=10")/Table3[[#This Row],[Count]]</f>
        <v>0.5</v>
      </c>
      <c r="H69" s="1">
        <f>COUNTIFS(Table2[Sub-Sector],Table3[[#This Row],[Sub-Sector]],Table2[RSI Exponential â€“ 14D],"&gt;=50")/Table3[[#This Row],[Count]]</f>
        <v>0.25</v>
      </c>
      <c r="I69" s="1">
        <f>COUNTIFS(Table2[Sub-Sector],Table3[[#This Row],[Sub-Sector]],Table2[Relative Volume],"&gt;=1")/Table3[[#This Row],[Count]]</f>
        <v>0.25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0.75</v>
      </c>
      <c r="O69" s="1">
        <f>COUNTIFS(Table2[Sub-Sector],Table3[[#This Row],[Sub-Sector]],Table2[% Away From Current Month High],"&lt;=0.05")/Table3[[#This Row],[Count]]</f>
        <v>0.25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0.75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0.5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0.25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69">
        <f>_xlfn.RANK.AVG(Table3[[#This Row],[Score]],Table3[Score],1)</f>
        <v>84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69">
        <f>_xlfn.RANK.AVG(Table3[[#This Row],[Score 2 ]],Table3[[Score 2 ]],1)</f>
        <v>68</v>
      </c>
    </row>
    <row r="70" spans="1:26" x14ac:dyDescent="0.3">
      <c r="A70" t="s">
        <v>18</v>
      </c>
      <c r="B70">
        <f>COUNTIFS(Table2[Sub-Sector],Table3[[#This Row],[Sub-Sector]])</f>
        <v>6</v>
      </c>
      <c r="C70" s="1">
        <f>COUNTIFS(Table2[Sub-Sector],Table3[[#This Row],[Sub-Sector]],Table2[Uptrend],"Uptrend")/Table3[[#This Row],[Count]]</f>
        <v>0.33333333333333331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0.16666666666666666</v>
      </c>
      <c r="G70" s="1">
        <f>COUNTIFS(Table2[Sub-Sector],Table3[[#This Row],[Sub-Sector]],Table2[1Y Return vs Nifty],"&gt;=10")/Table3[[#This Row],[Count]]</f>
        <v>0.83333333333333337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0.16666666666666666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0.16666666666666666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0.33333333333333331</v>
      </c>
      <c r="T70" s="1">
        <f>COUNTIFS(Table2[Sub-Sector],Table3[[#This Row],[Sub-Sector]],Table2[% Price above 200 EMA],"&gt;=0")/Table3[[#This Row],[Count]]</f>
        <v>0.66666666666666663</v>
      </c>
      <c r="U70" s="1">
        <f>COUNTIFS(Table2[Sub-Sector],Table3[[#This Row],[Sub-Sector]],Table2[Rate of Change - Zone],"Positive")/Table3[[#This Row],[Count]]</f>
        <v>0.16666666666666666</v>
      </c>
      <c r="V70" s="1">
        <f>COUNTIFS(Table2[Sub-Sector],Table3[[#This Row],[Sub-Sector]],Table2[Sharpe Ratio],"&gt;=0.10")/Table3[[#This Row],[Count]]</f>
        <v>0.33333333333333331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519.5</v>
      </c>
      <c r="X70">
        <f>_xlfn.RANK.AVG(Table3[[#This Row],[Score]],Table3[Score],1)</f>
        <v>82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0">
        <f>_xlfn.RANK.AVG(Table3[[#This Row],[Score 2 ]],Table3[[Score 2 ]],1)</f>
        <v>69</v>
      </c>
    </row>
    <row r="71" spans="1:26" x14ac:dyDescent="0.3">
      <c r="A71" t="s">
        <v>1046</v>
      </c>
      <c r="B71">
        <f>COUNTIFS(Table2[Sub-Sector],Table3[[#This Row],[Sub-Sector]])</f>
        <v>2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0.5</v>
      </c>
      <c r="G71" s="1">
        <f>COUNTIFS(Table2[Sub-Sector],Table3[[#This Row],[Sub-Sector]],Table2[1Y Return vs Nifty],"&gt;=10")/Table3[[#This Row],[Count]]</f>
        <v>1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1</v>
      </c>
      <c r="O71" s="1">
        <f>COUNTIFS(Table2[Sub-Sector],Table3[[#This Row],[Sub-Sector]],Table2[% Away From Current Month High],"&lt;=0.05")/Table3[[#This Row],[Count]]</f>
        <v>0.5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0.5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71">
        <f>_xlfn.RANK.AVG(Table3[[#This Row],[Score]],Table3[Score],1)</f>
        <v>91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1">
        <f>_xlfn.RANK.AVG(Table3[[#This Row],[Score 2 ]],Table3[[Score 2 ]],1)</f>
        <v>70.5</v>
      </c>
    </row>
    <row r="72" spans="1:26" x14ac:dyDescent="0.3">
      <c r="A72" t="s">
        <v>939</v>
      </c>
      <c r="B72">
        <f>COUNTIFS(Table2[Sub-Sector],Table3[[#This Row],[Sub-Sector]])</f>
        <v>2</v>
      </c>
      <c r="C72" s="1">
        <f>COUNTIFS(Table2[Sub-Sector],Table3[[#This Row],[Sub-Sector]],Table2[Uptrend],"Uptrend")/Table3[[#This Row],[Count]]</f>
        <v>0.5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0.5</v>
      </c>
      <c r="F72" s="1">
        <f>COUNTIFS(Table2[Sub-Sector],Table3[[#This Row],[Sub-Sector]],Table2[6M Return vs Nifty],"&gt;=10")/Table3[[#This Row],[Count]]</f>
        <v>0.5</v>
      </c>
      <c r="G72" s="1">
        <f>COUNTIFS(Table2[Sub-Sector],Table3[[#This Row],[Sub-Sector]],Table2[1Y Return vs Nifty],"&gt;=10")/Table3[[#This Row],[Count]]</f>
        <v>1</v>
      </c>
      <c r="H72" s="1">
        <f>COUNTIFS(Table2[Sub-Sector],Table3[[#This Row],[Sub-Sector]],Table2[RSI Exponential â€“ 14D],"&gt;=50")/Table3[[#This Row],[Count]]</f>
        <v>0.5</v>
      </c>
      <c r="I72" s="1">
        <f>COUNTIFS(Table2[Sub-Sector],Table3[[#This Row],[Sub-Sector]],Table2[Relative Volume],"&gt;=1")/Table3[[#This Row],[Count]]</f>
        <v>0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1</v>
      </c>
      <c r="O72" s="1">
        <f>COUNTIFS(Table2[Sub-Sector],Table3[[#This Row],[Sub-Sector]],Table2[% Away From Current Month High],"&lt;=0.05")/Table3[[#This Row],[Count]]</f>
        <v>0.5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0.5</v>
      </c>
      <c r="S72" s="1">
        <f>COUNTIFS(Table2[Sub-Sector],Table3[[#This Row],[Sub-Sector]],Table2[% Price above 50 EMA],"&gt;=0")/Table3[[#This Row],[Count]]</f>
        <v>0.5</v>
      </c>
      <c r="T72" s="1">
        <f>COUNTIFS(Table2[Sub-Sector],Table3[[#This Row],[Sub-Sector]],Table2[% Price above 200 EMA],"&gt;=0")/Table3[[#This Row],[Count]]</f>
        <v>1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0.5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72">
        <f>_xlfn.RANK.AVG(Table3[[#This Row],[Score]],Table3[Score],1)</f>
        <v>61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2">
        <f>_xlfn.RANK.AVG(Table3[[#This Row],[Score 2 ]],Table3[[Score 2 ]],1)</f>
        <v>70.5</v>
      </c>
    </row>
    <row r="73" spans="1:26" x14ac:dyDescent="0.3">
      <c r="A73" t="s">
        <v>200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0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1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0.5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0.5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73">
        <f>_xlfn.RANK.AVG(Table3[[#This Row],[Score]],Table3[Score],1)</f>
        <v>92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3">
        <f>_xlfn.RANK.AVG(Table3[[#This Row],[Score 2 ]],Table3[[Score 2 ]],1)</f>
        <v>72</v>
      </c>
    </row>
    <row r="74" spans="1:26" x14ac:dyDescent="0.3">
      <c r="A74" t="s">
        <v>67</v>
      </c>
      <c r="B74">
        <f>COUNTIFS(Table2[Sub-Sector],Table3[[#This Row],[Sub-Sector]])</f>
        <v>3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0.33333333333333331</v>
      </c>
      <c r="G74" s="1">
        <f>COUNTIFS(Table2[Sub-Sector],Table3[[#This Row],[Sub-Sector]],Table2[1Y Return vs Nifty],"&gt;=10")/Table3[[#This Row],[Count]]</f>
        <v>0.66666666666666663</v>
      </c>
      <c r="H74" s="1">
        <f>COUNTIFS(Table2[Sub-Sector],Table3[[#This Row],[Sub-Sector]],Table2[RSI Exponential â€“ 14D],"&gt;=50")/Table3[[#This Row],[Count]]</f>
        <v>0.33333333333333331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0.33333333333333331</v>
      </c>
      <c r="O74" s="1">
        <f>COUNTIFS(Table2[Sub-Sector],Table3[[#This Row],[Sub-Sector]],Table2[% Away From Current Month High],"&lt;=0.05")/Table3[[#This Row],[Count]]</f>
        <v>0.66666666666666663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0.33333333333333331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0.33333333333333331</v>
      </c>
      <c r="V74" s="1">
        <f>COUNTIFS(Table2[Sub-Sector],Table3[[#This Row],[Sub-Sector]],Table2[Sharpe Ratio],"&gt;=0.10")/Table3[[#This Row],[Count]]</f>
        <v>0.33333333333333331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</v>
      </c>
      <c r="X74">
        <f>_xlfn.RANK.AVG(Table3[[#This Row],[Score]],Table3[Score],1)</f>
        <v>93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4">
        <f>_xlfn.RANK.AVG(Table3[[#This Row],[Score 2 ]],Table3[[Score 2 ]],1)</f>
        <v>73.5</v>
      </c>
    </row>
    <row r="75" spans="1:26" x14ac:dyDescent="0.3">
      <c r="A75" t="s">
        <v>146</v>
      </c>
      <c r="B75">
        <f>COUNTIFS(Table2[Sub-Sector],Table3[[#This Row],[Sub-Sector]])</f>
        <v>3</v>
      </c>
      <c r="C75" s="1">
        <f>COUNTIFS(Table2[Sub-Sector],Table3[[#This Row],[Sub-Sector]],Table2[Uptrend],"Uptrend")/Table3[[#This Row],[Count]]</f>
        <v>0.66666666666666663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0.33333333333333331</v>
      </c>
      <c r="F75" s="1">
        <f>COUNTIFS(Table2[Sub-Sector],Table3[[#This Row],[Sub-Sector]],Table2[6M Return vs Nifty],"&gt;=10")/Table3[[#This Row],[Count]]</f>
        <v>0.33333333333333331</v>
      </c>
      <c r="G75" s="1">
        <f>COUNTIFS(Table2[Sub-Sector],Table3[[#This Row],[Sub-Sector]],Table2[1Y Return vs Nifty],"&gt;=10")/Table3[[#This Row],[Count]]</f>
        <v>0.66666666666666663</v>
      </c>
      <c r="H75" s="1">
        <f>COUNTIFS(Table2[Sub-Sector],Table3[[#This Row],[Sub-Sector]],Table2[RSI Exponential â€“ 14D],"&gt;=50")/Table3[[#This Row],[Count]]</f>
        <v>0.33333333333333331</v>
      </c>
      <c r="I75" s="1">
        <f>COUNTIFS(Table2[Sub-Sector],Table3[[#This Row],[Sub-Sector]],Table2[Relative Volume],"&gt;=1")/Table3[[#This Row],[Count]]</f>
        <v>0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0.33333333333333331</v>
      </c>
      <c r="P75" s="1">
        <f>COUNTIFS(Table2[Sub-Sector],Table3[[#This Row],[Sub-Sector]],Table2[% Away From 52W High],"&lt;=10")/Table3[[#This Row],[Count]]</f>
        <v>0.33333333333333331</v>
      </c>
      <c r="Q75" s="1">
        <f>COUNTIFS(Table2[Sub-Sector],Table3[[#This Row],[Sub-Sector]],Table2[% Away From 52W Low],"&gt;=10")/Table3[[#This Row],[Count]]</f>
        <v>0.66666666666666663</v>
      </c>
      <c r="R75" s="1">
        <f>COUNTIFS(Table2[Sub-Sector],Table3[[#This Row],[Sub-Sector]],Table2[% Price above 20 EMA],"&gt;=0")/Table3[[#This Row],[Count]]</f>
        <v>0.33333333333333331</v>
      </c>
      <c r="S75" s="1">
        <f>COUNTIFS(Table2[Sub-Sector],Table3[[#This Row],[Sub-Sector]],Table2[% Price above 50 EMA],"&gt;=0")/Table3[[#This Row],[Count]]</f>
        <v>0.33333333333333331</v>
      </c>
      <c r="T75" s="1">
        <f>COUNTIFS(Table2[Sub-Sector],Table3[[#This Row],[Sub-Sector]],Table2[% Price above 200 EMA],"&gt;=0")/Table3[[#This Row],[Count]]</f>
        <v>0.66666666666666663</v>
      </c>
      <c r="U75" s="1">
        <f>COUNTIFS(Table2[Sub-Sector],Table3[[#This Row],[Sub-Sector]],Table2[Rate of Change - Zone],"Positive")/Table3[[#This Row],[Count]]</f>
        <v>0.33333333333333331</v>
      </c>
      <c r="V75" s="1">
        <f>COUNTIFS(Table2[Sub-Sector],Table3[[#This Row],[Sub-Sector]],Table2[Sharpe Ratio],"&gt;=0.10")/Table3[[#This Row],[Count]]</f>
        <v>0.33333333333333331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75">
        <f>_xlfn.RANK.AVG(Table3[[#This Row],[Score]],Table3[Score],1)</f>
        <v>56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5">
        <f>_xlfn.RANK.AVG(Table3[[#This Row],[Score 2 ]],Table3[[Score 2 ]],1)</f>
        <v>73.5</v>
      </c>
    </row>
    <row r="76" spans="1:26" x14ac:dyDescent="0.3">
      <c r="A76" t="s">
        <v>450</v>
      </c>
      <c r="B76">
        <f>COUNTIFS(Table2[Sub-Sector],Table3[[#This Row],[Sub-Sector]])</f>
        <v>9</v>
      </c>
      <c r="C76" s="1">
        <f>COUNTIFS(Table2[Sub-Sector],Table3[[#This Row],[Sub-Sector]],Table2[Uptrend],"Uptrend")/Table3[[#This Row],[Count]]</f>
        <v>0.1111111111111111</v>
      </c>
      <c r="D76" s="1">
        <f>COUNTIFS(Table2[Sub-Sector],Table3[[#This Row],[Sub-Sector]],Table2[1W Return vs Nifty],"&gt;=5")/Table3[[#This Row],[Count]]</f>
        <v>0.1111111111111111</v>
      </c>
      <c r="E76" s="1">
        <f>COUNTIFS(Table2[Sub-Sector],Table3[[#This Row],[Sub-Sector]],Table2[1M Return vs Nifty],"&gt;=5")/Table3[[#This Row],[Count]]</f>
        <v>0.1111111111111111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0.44444444444444442</v>
      </c>
      <c r="H76" s="1">
        <f>COUNTIFS(Table2[Sub-Sector],Table3[[#This Row],[Sub-Sector]],Table2[RSI Exponential â€“ 14D],"&gt;=50")/Table3[[#This Row],[Count]]</f>
        <v>0.33333333333333331</v>
      </c>
      <c r="I76" s="1">
        <f>COUNTIFS(Table2[Sub-Sector],Table3[[#This Row],[Sub-Sector]],Table2[Relative Volume],"&gt;=1")/Table3[[#This Row],[Count]]</f>
        <v>0.22222222222222221</v>
      </c>
      <c r="J76" s="1">
        <f>COUNTIFS(Table2[Sub-Sector],Table3[[#This Row],[Sub-Sector]],Table2[% Away From Day Low],"&gt;=0.05")/Table3[[#This Row],[Count]]</f>
        <v>0.1111111111111111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0.1111111111111111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0.33333333333333331</v>
      </c>
      <c r="O76" s="1">
        <f>COUNTIFS(Table2[Sub-Sector],Table3[[#This Row],[Sub-Sector]],Table2[% Away From Current Month High],"&lt;=0.05")/Table3[[#This Row],[Count]]</f>
        <v>0.33333333333333331</v>
      </c>
      <c r="P76" s="1">
        <f>COUNTIFS(Table2[Sub-Sector],Table3[[#This Row],[Sub-Sector]],Table2[% Away From 52W High],"&lt;=10")/Table3[[#This Row],[Count]]</f>
        <v>0.1111111111111111</v>
      </c>
      <c r="Q76" s="1">
        <f>COUNTIFS(Table2[Sub-Sector],Table3[[#This Row],[Sub-Sector]],Table2[% Away From 52W Low],"&gt;=10")/Table3[[#This Row],[Count]]</f>
        <v>0.66666666666666663</v>
      </c>
      <c r="R76" s="1">
        <f>COUNTIFS(Table2[Sub-Sector],Table3[[#This Row],[Sub-Sector]],Table2[% Price above 20 EMA],"&gt;=0")/Table3[[#This Row],[Count]]</f>
        <v>0.33333333333333331</v>
      </c>
      <c r="S76" s="1">
        <f>COUNTIFS(Table2[Sub-Sector],Table3[[#This Row],[Sub-Sector]],Table2[% Price above 50 EMA],"&gt;=0")/Table3[[#This Row],[Count]]</f>
        <v>0.33333333333333331</v>
      </c>
      <c r="T76" s="1">
        <f>COUNTIFS(Table2[Sub-Sector],Table3[[#This Row],[Sub-Sector]],Table2[% Price above 200 EMA],"&gt;=0")/Table3[[#This Row],[Count]]</f>
        <v>0.55555555555555558</v>
      </c>
      <c r="U76" s="1">
        <f>COUNTIFS(Table2[Sub-Sector],Table3[[#This Row],[Sub-Sector]],Table2[Rate of Change - Zone],"Positive")/Table3[[#This Row],[Count]]</f>
        <v>0.22222222222222221</v>
      </c>
      <c r="V76" s="1">
        <f>COUNTIFS(Table2[Sub-Sector],Table3[[#This Row],[Sub-Sector]],Table2[Sharpe Ratio],"&gt;=0.10")/Table3[[#This Row],[Count]]</f>
        <v>0.44444444444444442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</v>
      </c>
      <c r="X76">
        <f>_xlfn.RANK.AVG(Table3[[#This Row],[Score]],Table3[Score],1)</f>
        <v>67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6">
        <f>_xlfn.RANK.AVG(Table3[[#This Row],[Score 2 ]],Table3[[Score 2 ]],1)</f>
        <v>75</v>
      </c>
    </row>
    <row r="77" spans="1:26" x14ac:dyDescent="0.3">
      <c r="A77" t="s">
        <v>1950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</v>
      </c>
      <c r="H77" s="1">
        <f>COUNTIFS(Table2[Sub-Sector],Table3[[#This Row],[Sub-Sector]],Table2[RSI Exponential â€“ 14D],"&gt;=50")/Table3[[#This Row],[Count]]</f>
        <v>0.33333333333333331</v>
      </c>
      <c r="I77" s="1">
        <f>COUNTIFS(Table2[Sub-Sector],Table3[[#This Row],[Sub-Sector]],Table2[Relative Volume],"&gt;=1")/Table3[[#This Row],[Count]]</f>
        <v>0.33333333333333331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0.33333333333333331</v>
      </c>
      <c r="O77" s="1">
        <f>COUNTIFS(Table2[Sub-Sector],Table3[[#This Row],[Sub-Sector]],Table2[% Away From Current Month High],"&lt;=0.05")/Table3[[#This Row],[Count]]</f>
        <v>0.33333333333333331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0.66666666666666663</v>
      </c>
      <c r="R77" s="1">
        <f>COUNTIFS(Table2[Sub-Sector],Table3[[#This Row],[Sub-Sector]],Table2[% Price above 20 EMA],"&gt;=0")/Table3[[#This Row],[Count]]</f>
        <v>0.33333333333333331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</v>
      </c>
      <c r="U77" s="1">
        <f>COUNTIFS(Table2[Sub-Sector],Table3[[#This Row],[Sub-Sector]],Table2[Rate of Change - Zone],"Positive")/Table3[[#This Row],[Count]]</f>
        <v>0.66666666666666663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77">
        <f>_xlfn.RANK.AVG(Table3[[#This Row],[Score]],Table3[Score],1)</f>
        <v>95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77">
        <f>_xlfn.RANK.AVG(Table3[[#This Row],[Score 2 ]],Table3[[Score 2 ]],1)</f>
        <v>76</v>
      </c>
    </row>
    <row r="78" spans="1:26" x14ac:dyDescent="0.3">
      <c r="A78" t="s">
        <v>72</v>
      </c>
      <c r="B78">
        <f>COUNTIFS(Table2[Sub-Sector],Table3[[#This Row],[Sub-Sector]])</f>
        <v>3</v>
      </c>
      <c r="C78" s="1">
        <f>COUNTIFS(Table2[Sub-Sector],Table3[[#This Row],[Sub-Sector]],Table2[Uptrend],"Uptrend")/Table3[[#This Row],[Count]]</f>
        <v>0.33333333333333331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0.33333333333333331</v>
      </c>
      <c r="F78" s="1">
        <f>COUNTIFS(Table2[Sub-Sector],Table3[[#This Row],[Sub-Sector]],Table2[6M Return vs Nifty],"&gt;=10")/Table3[[#This Row],[Count]]</f>
        <v>0</v>
      </c>
      <c r="G78" s="1">
        <f>COUNTIFS(Table2[Sub-Sector],Table3[[#This Row],[Sub-Sector]],Table2[1Y Return vs Nifty],"&gt;=10")/Table3[[#This Row],[Count]]</f>
        <v>0.33333333333333331</v>
      </c>
      <c r="H78" s="1">
        <f>COUNTIFS(Table2[Sub-Sector],Table3[[#This Row],[Sub-Sector]],Table2[RSI Exponential â€“ 14D],"&gt;=50")/Table3[[#This Row],[Count]]</f>
        <v>0.33333333333333331</v>
      </c>
      <c r="I78" s="1">
        <f>COUNTIFS(Table2[Sub-Sector],Table3[[#This Row],[Sub-Sector]],Table2[Relative Volume],"&gt;=1")/Table3[[#This Row],[Count]]</f>
        <v>0.33333333333333331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0.33333333333333331</v>
      </c>
      <c r="O78" s="1">
        <f>COUNTIFS(Table2[Sub-Sector],Table3[[#This Row],[Sub-Sector]],Table2[% Away From Current Month High],"&lt;=0.05")/Table3[[#This Row],[Count]]</f>
        <v>0.66666666666666663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0.66666666666666663</v>
      </c>
      <c r="S78" s="1">
        <f>COUNTIFS(Table2[Sub-Sector],Table3[[#This Row],[Sub-Sector]],Table2[% Price above 50 EMA],"&gt;=0")/Table3[[#This Row],[Count]]</f>
        <v>0.33333333333333331</v>
      </c>
      <c r="T78" s="1">
        <f>COUNTIFS(Table2[Sub-Sector],Table3[[#This Row],[Sub-Sector]],Table2[% Price above 200 EMA],"&gt;=0")/Table3[[#This Row],[Count]]</f>
        <v>0.66666666666666663</v>
      </c>
      <c r="U78" s="1">
        <f>COUNTIFS(Table2[Sub-Sector],Table3[[#This Row],[Sub-Sector]],Table2[Rate of Change - Zone],"Positive")/Table3[[#This Row],[Count]]</f>
        <v>0.33333333333333331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78">
        <f>_xlfn.RANK.AVG(Table3[[#This Row],[Score]],Table3[Score],1)</f>
        <v>69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78">
        <f>_xlfn.RANK.AVG(Table3[[#This Row],[Score 2 ]],Table3[[Score 2 ]],1)</f>
        <v>77</v>
      </c>
    </row>
    <row r="79" spans="1:26" x14ac:dyDescent="0.3">
      <c r="A79" t="s">
        <v>1477</v>
      </c>
      <c r="B79">
        <f>COUNTIFS(Table2[Sub-Sector],Table3[[#This Row],[Sub-Sector]])</f>
        <v>4</v>
      </c>
      <c r="C79" s="1">
        <f>COUNTIFS(Table2[Sub-Sector],Table3[[#This Row],[Sub-Sector]],Table2[Uptrend],"Uptrend")/Table3[[#This Row],[Count]]</f>
        <v>0.5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0.25</v>
      </c>
      <c r="F79" s="1">
        <f>COUNTIFS(Table2[Sub-Sector],Table3[[#This Row],[Sub-Sector]],Table2[6M Return vs Nifty],"&gt;=10")/Table3[[#This Row],[Count]]</f>
        <v>0.25</v>
      </c>
      <c r="G79" s="1">
        <f>COUNTIFS(Table2[Sub-Sector],Table3[[#This Row],[Sub-Sector]],Table2[1Y Return vs Nifty],"&gt;=10")/Table3[[#This Row],[Count]]</f>
        <v>0.25</v>
      </c>
      <c r="H79" s="1">
        <f>COUNTIFS(Table2[Sub-Sector],Table3[[#This Row],[Sub-Sector]],Table2[RSI Exponential â€“ 14D],"&gt;=50")/Table3[[#This Row],[Count]]</f>
        <v>0.25</v>
      </c>
      <c r="I79" s="1">
        <f>COUNTIFS(Table2[Sub-Sector],Table3[[#This Row],[Sub-Sector]],Table2[Relative Volume],"&gt;=1")/Table3[[#This Row],[Count]]</f>
        <v>0.25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0.5</v>
      </c>
      <c r="O79" s="1">
        <f>COUNTIFS(Table2[Sub-Sector],Table3[[#This Row],[Sub-Sector]],Table2[% Away From Current Month High],"&lt;=0.05")/Table3[[#This Row],[Count]]</f>
        <v>0.25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0.25</v>
      </c>
      <c r="S79" s="1">
        <f>COUNTIFS(Table2[Sub-Sector],Table3[[#This Row],[Sub-Sector]],Table2[% Price above 50 EMA],"&gt;=0")/Table3[[#This Row],[Count]]</f>
        <v>0.25</v>
      </c>
      <c r="T79" s="1">
        <f>COUNTIFS(Table2[Sub-Sector],Table3[[#This Row],[Sub-Sector]],Table2[% Price above 200 EMA],"&gt;=0")/Table3[[#This Row],[Count]]</f>
        <v>0.75</v>
      </c>
      <c r="U79" s="1">
        <f>COUNTIFS(Table2[Sub-Sector],Table3[[#This Row],[Sub-Sector]],Table2[Rate of Change - Zone],"Positive")/Table3[[#This Row],[Count]]</f>
        <v>0.25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79">
        <f>_xlfn.RANK.AVG(Table3[[#This Row],[Score]],Table3[Score],1)</f>
        <v>70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79">
        <f>_xlfn.RANK.AVG(Table3[[#This Row],[Score 2 ]],Table3[[Score 2 ]],1)</f>
        <v>78</v>
      </c>
    </row>
    <row r="80" spans="1:26" x14ac:dyDescent="0.3">
      <c r="A80" t="s">
        <v>92</v>
      </c>
      <c r="B80">
        <f>COUNTIFS(Table2[Sub-Sector],Table3[[#This Row],[Sub-Sector]])</f>
        <v>3</v>
      </c>
      <c r="C80" s="1">
        <f>COUNTIFS(Table2[Sub-Sector],Table3[[#This Row],[Sub-Sector]],Table2[Uptrend],"Uptrend")/Table3[[#This Row],[Count]]</f>
        <v>0.33333333333333331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0.33333333333333331</v>
      </c>
      <c r="G80" s="1">
        <f>COUNTIFS(Table2[Sub-Sector],Table3[[#This Row],[Sub-Sector]],Table2[1Y Return vs Nifty],"&gt;=10")/Table3[[#This Row],[Count]]</f>
        <v>1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0.66666666666666663</v>
      </c>
      <c r="O80" s="1">
        <f>COUNTIFS(Table2[Sub-Sector],Table3[[#This Row],[Sub-Sector]],Table2[% Away From Current Month High],"&lt;=0.05")/Table3[[#This Row],[Count]]</f>
        <v>0.66666666666666663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80">
        <f>_xlfn.RANK.AVG(Table3[[#This Row],[Score]],Table3[Score],1)</f>
        <v>90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0">
        <f>_xlfn.RANK.AVG(Table3[[#This Row],[Score 2 ]],Table3[[Score 2 ]],1)</f>
        <v>79</v>
      </c>
    </row>
    <row r="81" spans="1:26" x14ac:dyDescent="0.3">
      <c r="A81" t="s">
        <v>284</v>
      </c>
      <c r="B81">
        <f>COUNTIFS(Table2[Sub-Sector],Table3[[#This Row],[Sub-Sector]])</f>
        <v>6</v>
      </c>
      <c r="C81" s="1">
        <f>COUNTIFS(Table2[Sub-Sector],Table3[[#This Row],[Sub-Sector]],Table2[Uptrend],"Uptrend")/Table3[[#This Row],[Count]]</f>
        <v>0.66666666666666663</v>
      </c>
      <c r="D81" s="1">
        <f>COUNTIFS(Table2[Sub-Sector],Table3[[#This Row],[Sub-Sector]],Table2[1W Return vs Nifty],"&gt;=5")/Table3[[#This Row],[Count]]</f>
        <v>0.33333333333333331</v>
      </c>
      <c r="E81" s="1">
        <f>COUNTIFS(Table2[Sub-Sector],Table3[[#This Row],[Sub-Sector]],Table2[1M Return vs Nifty],"&gt;=5")/Table3[[#This Row],[Count]]</f>
        <v>0.16666666666666666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0.5</v>
      </c>
      <c r="H81" s="1">
        <f>COUNTIFS(Table2[Sub-Sector],Table3[[#This Row],[Sub-Sector]],Table2[RSI Exponential â€“ 14D],"&gt;=50")/Table3[[#This Row],[Count]]</f>
        <v>0.66666666666666663</v>
      </c>
      <c r="I81" s="1">
        <f>COUNTIFS(Table2[Sub-Sector],Table3[[#This Row],[Sub-Sector]],Table2[Relative Volume],"&gt;=1")/Table3[[#This Row],[Count]]</f>
        <v>0.16666666666666666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0.83333333333333337</v>
      </c>
      <c r="O81" s="1">
        <f>COUNTIFS(Table2[Sub-Sector],Table3[[#This Row],[Sub-Sector]],Table2[% Away From Current Month High],"&lt;=0.05")/Table3[[#This Row],[Count]]</f>
        <v>1</v>
      </c>
      <c r="P81" s="1">
        <f>COUNTIFS(Table2[Sub-Sector],Table3[[#This Row],[Sub-Sector]],Table2[% Away From 52W High],"&lt;=10")/Table3[[#This Row],[Count]]</f>
        <v>0.33333333333333331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0.66666666666666663</v>
      </c>
      <c r="S81" s="1">
        <f>COUNTIFS(Table2[Sub-Sector],Table3[[#This Row],[Sub-Sector]],Table2[% Price above 50 EMA],"&gt;=0")/Table3[[#This Row],[Count]]</f>
        <v>0.5</v>
      </c>
      <c r="T81" s="1">
        <f>COUNTIFS(Table2[Sub-Sector],Table3[[#This Row],[Sub-Sector]],Table2[% Price above 200 EMA],"&gt;=0")/Table3[[#This Row],[Count]]</f>
        <v>0.66666666666666663</v>
      </c>
      <c r="U81" s="1">
        <f>COUNTIFS(Table2[Sub-Sector],Table3[[#This Row],[Sub-Sector]],Table2[Rate of Change - Zone],"Positive")/Table3[[#This Row],[Count]]</f>
        <v>0.33333333333333331</v>
      </c>
      <c r="V81" s="1">
        <f>COUNTIFS(Table2[Sub-Sector],Table3[[#This Row],[Sub-Sector]],Table2[Sharpe Ratio],"&gt;=0.10")/Table3[[#This Row],[Count]]</f>
        <v>0.66666666666666663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</v>
      </c>
      <c r="X81">
        <f>_xlfn.RANK.AVG(Table3[[#This Row],[Score]],Table3[Score],1)</f>
        <v>49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1">
        <f>_xlfn.RANK.AVG(Table3[[#This Row],[Score 2 ]],Table3[[Score 2 ]],1)</f>
        <v>80</v>
      </c>
    </row>
    <row r="82" spans="1:26" x14ac:dyDescent="0.3">
      <c r="A82" t="s">
        <v>80</v>
      </c>
      <c r="B82">
        <f>COUNTIFS(Table2[Sub-Sector],Table3[[#This Row],[Sub-Sector]])</f>
        <v>17</v>
      </c>
      <c r="C82" s="1">
        <f>COUNTIFS(Table2[Sub-Sector],Table3[[#This Row],[Sub-Sector]],Table2[Uptrend],"Uptrend")/Table3[[#This Row],[Count]]</f>
        <v>0.23529411764705882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0.17647058823529413</v>
      </c>
      <c r="G82" s="1">
        <f>COUNTIFS(Table2[Sub-Sector],Table3[[#This Row],[Sub-Sector]],Table2[1Y Return vs Nifty],"&gt;=10")/Table3[[#This Row],[Count]]</f>
        <v>0.17647058823529413</v>
      </c>
      <c r="H82" s="1">
        <f>COUNTIFS(Table2[Sub-Sector],Table3[[#This Row],[Sub-Sector]],Table2[RSI Exponential â€“ 14D],"&gt;=50")/Table3[[#This Row],[Count]]</f>
        <v>0.23529411764705882</v>
      </c>
      <c r="I82" s="1">
        <f>COUNTIFS(Table2[Sub-Sector],Table3[[#This Row],[Sub-Sector]],Table2[Relative Volume],"&gt;=1")/Table3[[#This Row],[Count]]</f>
        <v>0.23529411764705882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0.11764705882352941</v>
      </c>
      <c r="O82" s="1">
        <f>COUNTIFS(Table2[Sub-Sector],Table3[[#This Row],[Sub-Sector]],Table2[% Away From Current Month High],"&lt;=0.05")/Table3[[#This Row],[Count]]</f>
        <v>0.52941176470588236</v>
      </c>
      <c r="P82" s="1">
        <f>COUNTIFS(Table2[Sub-Sector],Table3[[#This Row],[Sub-Sector]],Table2[% Away From 52W High],"&lt;=10")/Table3[[#This Row],[Count]]</f>
        <v>0.17647058823529413</v>
      </c>
      <c r="Q82" s="1">
        <f>COUNTIFS(Table2[Sub-Sector],Table3[[#This Row],[Sub-Sector]],Table2[% Away From 52W Low],"&gt;=10")/Table3[[#This Row],[Count]]</f>
        <v>0.82352941176470584</v>
      </c>
      <c r="R82" s="1">
        <f>COUNTIFS(Table2[Sub-Sector],Table3[[#This Row],[Sub-Sector]],Table2[% Price above 20 EMA],"&gt;=0")/Table3[[#This Row],[Count]]</f>
        <v>0.17647058823529413</v>
      </c>
      <c r="S82" s="1">
        <f>COUNTIFS(Table2[Sub-Sector],Table3[[#This Row],[Sub-Sector]],Table2[% Price above 50 EMA],"&gt;=0")/Table3[[#This Row],[Count]]</f>
        <v>0.35294117647058826</v>
      </c>
      <c r="T82" s="1">
        <f>COUNTIFS(Table2[Sub-Sector],Table3[[#This Row],[Sub-Sector]],Table2[% Price above 200 EMA],"&gt;=0")/Table3[[#This Row],[Count]]</f>
        <v>0.58823529411764708</v>
      </c>
      <c r="U82" s="1">
        <f>COUNTIFS(Table2[Sub-Sector],Table3[[#This Row],[Sub-Sector]],Table2[Rate of Change - Zone],"Positive")/Table3[[#This Row],[Count]]</f>
        <v>0.29411764705882354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</v>
      </c>
      <c r="X82">
        <f>_xlfn.RANK.AVG(Table3[[#This Row],[Score]],Table3[Score],1)</f>
        <v>96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82">
        <f>_xlfn.RANK.AVG(Table3[[#This Row],[Score 2 ]],Table3[[Score 2 ]],1)</f>
        <v>81</v>
      </c>
    </row>
    <row r="83" spans="1:26" x14ac:dyDescent="0.3">
      <c r="A83" t="s">
        <v>57</v>
      </c>
      <c r="B83">
        <f>COUNTIFS(Table2[Sub-Sector],Table3[[#This Row],[Sub-Sector]])</f>
        <v>4</v>
      </c>
      <c r="C83" s="1">
        <f>COUNTIFS(Table2[Sub-Sector],Table3[[#This Row],[Sub-Sector]],Table2[Uptrend],"Uptrend")/Table3[[#This Row],[Count]]</f>
        <v>0.75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0.25</v>
      </c>
      <c r="F83" s="1">
        <f>COUNTIFS(Table2[Sub-Sector],Table3[[#This Row],[Sub-Sector]],Table2[6M Return vs Nifty],"&gt;=10")/Table3[[#This Row],[Count]]</f>
        <v>0.25</v>
      </c>
      <c r="G83" s="1">
        <f>COUNTIFS(Table2[Sub-Sector],Table3[[#This Row],[Sub-Sector]],Table2[1Y Return vs Nifty],"&gt;=10")/Table3[[#This Row],[Count]]</f>
        <v>1</v>
      </c>
      <c r="H83" s="1">
        <f>COUNTIFS(Table2[Sub-Sector],Table3[[#This Row],[Sub-Sector]],Table2[RSI Exponential â€“ 14D],"&gt;=50")/Table3[[#This Row],[Count]]</f>
        <v>0.25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0.25</v>
      </c>
      <c r="O83" s="1">
        <f>COUNTIFS(Table2[Sub-Sector],Table3[[#This Row],[Sub-Sector]],Table2[% Away From Current Month High],"&lt;=0.05")/Table3[[#This Row],[Count]]</f>
        <v>0.25</v>
      </c>
      <c r="P83" s="1">
        <f>COUNTIFS(Table2[Sub-Sector],Table3[[#This Row],[Sub-Sector]],Table2[% Away From 52W High],"&lt;=10")/Table3[[#This Row],[Count]]</f>
        <v>0.25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0.25</v>
      </c>
      <c r="S83" s="1">
        <f>COUNTIFS(Table2[Sub-Sector],Table3[[#This Row],[Sub-Sector]],Table2[% Price above 50 EMA],"&gt;=0")/Table3[[#This Row],[Count]]</f>
        <v>0.25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83">
        <f>_xlfn.RANK.AVG(Table3[[#This Row],[Score]],Table3[Score],1)</f>
        <v>68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83">
        <f>_xlfn.RANK.AVG(Table3[[#This Row],[Score 2 ]],Table3[[Score 2 ]],1)</f>
        <v>82</v>
      </c>
    </row>
    <row r="84" spans="1:26" x14ac:dyDescent="0.3">
      <c r="A84" t="s">
        <v>458</v>
      </c>
      <c r="B84">
        <f>COUNTIFS(Table2[Sub-Sector],Table3[[#This Row],[Sub-Sector]])</f>
        <v>17</v>
      </c>
      <c r="C84" s="1">
        <f>COUNTIFS(Table2[Sub-Sector],Table3[[#This Row],[Sub-Sector]],Table2[Uptrend],"Uptrend")/Table3[[#This Row],[Count]]</f>
        <v>0.6470588235294118</v>
      </c>
      <c r="D84" s="1">
        <f>COUNTIFS(Table2[Sub-Sector],Table3[[#This Row],[Sub-Sector]],Table2[1W Return vs Nifty],"&gt;=5")/Table3[[#This Row],[Count]]</f>
        <v>5.8823529411764705E-2</v>
      </c>
      <c r="E84" s="1">
        <f>COUNTIFS(Table2[Sub-Sector],Table3[[#This Row],[Sub-Sector]],Table2[1M Return vs Nifty],"&gt;=5")/Table3[[#This Row],[Count]]</f>
        <v>0.11764705882352941</v>
      </c>
      <c r="F84" s="1">
        <f>COUNTIFS(Table2[Sub-Sector],Table3[[#This Row],[Sub-Sector]],Table2[6M Return vs Nifty],"&gt;=10")/Table3[[#This Row],[Count]]</f>
        <v>0.35294117647058826</v>
      </c>
      <c r="G84" s="1">
        <f>COUNTIFS(Table2[Sub-Sector],Table3[[#This Row],[Sub-Sector]],Table2[1Y Return vs Nifty],"&gt;=10")/Table3[[#This Row],[Count]]</f>
        <v>0.23529411764705882</v>
      </c>
      <c r="H84" s="1">
        <f>COUNTIFS(Table2[Sub-Sector],Table3[[#This Row],[Sub-Sector]],Table2[RSI Exponential â€“ 14D],"&gt;=50")/Table3[[#This Row],[Count]]</f>
        <v>0.23529411764705882</v>
      </c>
      <c r="I84" s="1">
        <f>COUNTIFS(Table2[Sub-Sector],Table3[[#This Row],[Sub-Sector]],Table2[Relative Volume],"&gt;=1")/Table3[[#This Row],[Count]]</f>
        <v>0.17647058823529413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0.94117647058823528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0.94117647058823528</v>
      </c>
      <c r="N84" s="1">
        <f>COUNTIFS(Table2[Sub-Sector],Table3[[#This Row],[Sub-Sector]],Table2[% Away From Current Month Low],"&gt;=0.05")/Table3[[#This Row],[Count]]</f>
        <v>0.35294117647058826</v>
      </c>
      <c r="O84" s="1">
        <f>COUNTIFS(Table2[Sub-Sector],Table3[[#This Row],[Sub-Sector]],Table2[% Away From Current Month High],"&lt;=0.05")/Table3[[#This Row],[Count]]</f>
        <v>0.23529411764705882</v>
      </c>
      <c r="P84" s="1">
        <f>COUNTIFS(Table2[Sub-Sector],Table3[[#This Row],[Sub-Sector]],Table2[% Away From 52W High],"&lt;=10")/Table3[[#This Row],[Count]]</f>
        <v>0.11764705882352941</v>
      </c>
      <c r="Q84" s="1">
        <f>COUNTIFS(Table2[Sub-Sector],Table3[[#This Row],[Sub-Sector]],Table2[% Away From 52W Low],"&gt;=10")/Table3[[#This Row],[Count]]</f>
        <v>0.94117647058823528</v>
      </c>
      <c r="R84" s="1">
        <f>COUNTIFS(Table2[Sub-Sector],Table3[[#This Row],[Sub-Sector]],Table2[% Price above 20 EMA],"&gt;=0")/Table3[[#This Row],[Count]]</f>
        <v>0.23529411764705882</v>
      </c>
      <c r="S84" s="1">
        <f>COUNTIFS(Table2[Sub-Sector],Table3[[#This Row],[Sub-Sector]],Table2[% Price above 50 EMA],"&gt;=0")/Table3[[#This Row],[Count]]</f>
        <v>0.47058823529411764</v>
      </c>
      <c r="T84" s="1">
        <f>COUNTIFS(Table2[Sub-Sector],Table3[[#This Row],[Sub-Sector]],Table2[% Price above 200 EMA],"&gt;=0")/Table3[[#This Row],[Count]]</f>
        <v>0.76470588235294112</v>
      </c>
      <c r="U84" s="1">
        <f>COUNTIFS(Table2[Sub-Sector],Table3[[#This Row],[Sub-Sector]],Table2[Rate of Change - Zone],"Positive")/Table3[[#This Row],[Count]]</f>
        <v>0.11764705882352941</v>
      </c>
      <c r="V84" s="1">
        <f>COUNTIFS(Table2[Sub-Sector],Table3[[#This Row],[Sub-Sector]],Table2[Sharpe Ratio],"&gt;=0.10")/Table3[[#This Row],[Count]]</f>
        <v>0.11764705882352941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84">
        <f>_xlfn.RANK.AVG(Table3[[#This Row],[Score]],Table3[Score],1)</f>
        <v>66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84">
        <f>_xlfn.RANK.AVG(Table3[[#This Row],[Score 2 ]],Table3[[Score 2 ]],1)</f>
        <v>83</v>
      </c>
    </row>
    <row r="85" spans="1:26" x14ac:dyDescent="0.3">
      <c r="A85" t="s">
        <v>43</v>
      </c>
      <c r="B85">
        <f>COUNTIFS(Table2[Sub-Sector],Table3[[#This Row],[Sub-Sector]])</f>
        <v>10</v>
      </c>
      <c r="C85" s="1">
        <f>COUNTIFS(Table2[Sub-Sector],Table3[[#This Row],[Sub-Sector]],Table2[Uptrend],"Uptrend")/Table3[[#This Row],[Count]]</f>
        <v>0.6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0.2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0.3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0.4</v>
      </c>
      <c r="O85" s="1">
        <f>COUNTIFS(Table2[Sub-Sector],Table3[[#This Row],[Sub-Sector]],Table2[% Away From Current Month High],"&lt;=0.05")/Table3[[#This Row],[Count]]</f>
        <v>0.3</v>
      </c>
      <c r="P85" s="1">
        <f>COUNTIFS(Table2[Sub-Sector],Table3[[#This Row],[Sub-Sector]],Table2[% Away From 52W High],"&lt;=10")/Table3[[#This Row],[Count]]</f>
        <v>0.4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0.3</v>
      </c>
      <c r="S85" s="1">
        <f>COUNTIFS(Table2[Sub-Sector],Table3[[#This Row],[Sub-Sector]],Table2[% Price above 50 EMA],"&gt;=0")/Table3[[#This Row],[Count]]</f>
        <v>0.5</v>
      </c>
      <c r="T85" s="1">
        <f>COUNTIFS(Table2[Sub-Sector],Table3[[#This Row],[Sub-Sector]],Table2[% Price above 200 EMA],"&gt;=0")/Table3[[#This Row],[Count]]</f>
        <v>0.7</v>
      </c>
      <c r="U85" s="1">
        <f>COUNTIFS(Table2[Sub-Sector],Table3[[#This Row],[Sub-Sector]],Table2[Rate of Change - Zone],"Positive")/Table3[[#This Row],[Count]]</f>
        <v>0.3</v>
      </c>
      <c r="V85" s="1">
        <f>COUNTIFS(Table2[Sub-Sector],Table3[[#This Row],[Sub-Sector]],Table2[Sharpe Ratio],"&gt;=0.10")/Table3[[#This Row],[Count]]</f>
        <v>0.1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533.5</v>
      </c>
      <c r="X85">
        <f>_xlfn.RANK.AVG(Table3[[#This Row],[Score]],Table3[Score],1)</f>
        <v>86.5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</v>
      </c>
      <c r="Z85">
        <f>_xlfn.RANK.AVG(Table3[[#This Row],[Score 2 ]],Table3[[Score 2 ]],1)</f>
        <v>84</v>
      </c>
    </row>
    <row r="86" spans="1:26" x14ac:dyDescent="0.3">
      <c r="A86" t="s">
        <v>611</v>
      </c>
      <c r="B86">
        <f>COUNTIFS(Table2[Sub-Sector],Table3[[#This Row],[Sub-Sector]])</f>
        <v>13</v>
      </c>
      <c r="C86" s="1">
        <f>COUNTIFS(Table2[Sub-Sector],Table3[[#This Row],[Sub-Sector]],Table2[Uptrend],"Uptrend")/Table3[[#This Row],[Count]]</f>
        <v>0.30769230769230771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7.6923076923076927E-2</v>
      </c>
      <c r="F86" s="1">
        <f>COUNTIFS(Table2[Sub-Sector],Table3[[#This Row],[Sub-Sector]],Table2[6M Return vs Nifty],"&gt;=10")/Table3[[#This Row],[Count]]</f>
        <v>0.30769230769230771</v>
      </c>
      <c r="G86" s="1">
        <f>COUNTIFS(Table2[Sub-Sector],Table3[[#This Row],[Sub-Sector]],Table2[1Y Return vs Nifty],"&gt;=10")/Table3[[#This Row],[Count]]</f>
        <v>0.30769230769230771</v>
      </c>
      <c r="H86" s="1">
        <f>COUNTIFS(Table2[Sub-Sector],Table3[[#This Row],[Sub-Sector]],Table2[RSI Exponential â€“ 14D],"&gt;=50")/Table3[[#This Row],[Count]]</f>
        <v>0.30769230769230771</v>
      </c>
      <c r="I86" s="1">
        <f>COUNTIFS(Table2[Sub-Sector],Table3[[#This Row],[Sub-Sector]],Table2[Relative Volume],"&gt;=1")/Table3[[#This Row],[Count]]</f>
        <v>0.15384615384615385</v>
      </c>
      <c r="J86" s="1">
        <f>COUNTIFS(Table2[Sub-Sector],Table3[[#This Row],[Sub-Sector]],Table2[% Away From Day Low],"&gt;=0.05")/Table3[[#This Row],[Count]]</f>
        <v>7.6923076923076927E-2</v>
      </c>
      <c r="K86" s="1">
        <f>COUNTIFS(Table2[Sub-Sector],Table3[[#This Row],[Sub-Sector]],Table2[% Away From Day High],"&lt;=0.05")/Table3[[#This Row],[Count]]</f>
        <v>0.92307692307692313</v>
      </c>
      <c r="L86" s="1">
        <f>COUNTIFS(Table2[Sub-Sector],Table3[[#This Row],[Sub-Sector]],Table2[% Away From Current Week Low],"&gt;=0.05")/Table3[[#This Row],[Count]]</f>
        <v>7.6923076923076927E-2</v>
      </c>
      <c r="M86" s="1">
        <f>COUNTIFS(Table2[Sub-Sector],Table3[[#This Row],[Sub-Sector]],Table2[% Away From Current Week High],"&lt;=0.05")/Table3[[#This Row],[Count]]</f>
        <v>0.92307692307692313</v>
      </c>
      <c r="N86" s="1">
        <f>COUNTIFS(Table2[Sub-Sector],Table3[[#This Row],[Sub-Sector]],Table2[% Away From Current Month Low],"&gt;=0.05")/Table3[[#This Row],[Count]]</f>
        <v>0.53846153846153844</v>
      </c>
      <c r="O86" s="1">
        <f>COUNTIFS(Table2[Sub-Sector],Table3[[#This Row],[Sub-Sector]],Table2[% Away From Current Month High],"&lt;=0.05")/Table3[[#This Row],[Count]]</f>
        <v>0.53846153846153844</v>
      </c>
      <c r="P86" s="1">
        <f>COUNTIFS(Table2[Sub-Sector],Table3[[#This Row],[Sub-Sector]],Table2[% Away From 52W High],"&lt;=10")/Table3[[#This Row],[Count]]</f>
        <v>0.15384615384615385</v>
      </c>
      <c r="Q86" s="1">
        <f>COUNTIFS(Table2[Sub-Sector],Table3[[#This Row],[Sub-Sector]],Table2[% Away From 52W Low],"&gt;=10")/Table3[[#This Row],[Count]]</f>
        <v>0.92307692307692313</v>
      </c>
      <c r="R86" s="1">
        <f>COUNTIFS(Table2[Sub-Sector],Table3[[#This Row],[Sub-Sector]],Table2[% Price above 20 EMA],"&gt;=0")/Table3[[#This Row],[Count]]</f>
        <v>0.38461538461538464</v>
      </c>
      <c r="S86" s="1">
        <f>COUNTIFS(Table2[Sub-Sector],Table3[[#This Row],[Sub-Sector]],Table2[% Price above 50 EMA],"&gt;=0")/Table3[[#This Row],[Count]]</f>
        <v>0.38461538461538464</v>
      </c>
      <c r="T86" s="1">
        <f>COUNTIFS(Table2[Sub-Sector],Table3[[#This Row],[Sub-Sector]],Table2[% Price above 200 EMA],"&gt;=0")/Table3[[#This Row],[Count]]</f>
        <v>0.53846153846153844</v>
      </c>
      <c r="U86" s="1">
        <f>COUNTIFS(Table2[Sub-Sector],Table3[[#This Row],[Sub-Sector]],Table2[Rate of Change - Zone],"Positive")/Table3[[#This Row],[Count]]</f>
        <v>0.15384615384615385</v>
      </c>
      <c r="V86" s="1">
        <f>COUNTIFS(Table2[Sub-Sector],Table3[[#This Row],[Sub-Sector]],Table2[Sharpe Ratio],"&gt;=0.10")/Table3[[#This Row],[Count]]</f>
        <v>0.15384615384615385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</v>
      </c>
      <c r="X86">
        <f>_xlfn.RANK.AVG(Table3[[#This Row],[Score]],Table3[Score],1)</f>
        <v>88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86">
        <f>_xlfn.RANK.AVG(Table3[[#This Row],[Score 2 ]],Table3[[Score 2 ]],1)</f>
        <v>85</v>
      </c>
    </row>
    <row r="87" spans="1:26" x14ac:dyDescent="0.3">
      <c r="A87" t="s">
        <v>389</v>
      </c>
      <c r="B87">
        <f>COUNTIFS(Table2[Sub-Sector],Table3[[#This Row],[Sub-Sector]])</f>
        <v>5</v>
      </c>
      <c r="C87" s="1">
        <f>COUNTIFS(Table2[Sub-Sector],Table3[[#This Row],[Sub-Sector]],Table2[Uptrend],"Uptrend")/Table3[[#This Row],[Count]]</f>
        <v>0.2</v>
      </c>
      <c r="D87" s="1">
        <f>COUNTIFS(Table2[Sub-Sector],Table3[[#This Row],[Sub-Sector]],Table2[1W Return vs Nifty],"&gt;=5")/Table3[[#This Row],[Count]]</f>
        <v>0.2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0.6</v>
      </c>
      <c r="G87" s="1">
        <f>COUNTIFS(Table2[Sub-Sector],Table3[[#This Row],[Sub-Sector]],Table2[1Y Return vs Nifty],"&gt;=10")/Table3[[#This Row],[Count]]</f>
        <v>0.4</v>
      </c>
      <c r="H87" s="1">
        <f>COUNTIFS(Table2[Sub-Sector],Table3[[#This Row],[Sub-Sector]],Table2[RSI Exponential â€“ 14D],"&gt;=50")/Table3[[#This Row],[Count]]</f>
        <v>0.4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0.6</v>
      </c>
      <c r="O87" s="1">
        <f>COUNTIFS(Table2[Sub-Sector],Table3[[#This Row],[Sub-Sector]],Table2[% Away From Current Month High],"&lt;=0.05")/Table3[[#This Row],[Count]]</f>
        <v>0.6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0.2</v>
      </c>
      <c r="T87" s="1">
        <f>COUNTIFS(Table2[Sub-Sector],Table3[[#This Row],[Sub-Sector]],Table2[% Price above 200 EMA],"&gt;=0")/Table3[[#This Row],[Count]]</f>
        <v>0.6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0.2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87">
        <f>_xlfn.RANK.AVG(Table3[[#This Row],[Score]],Table3[Score],1)</f>
        <v>81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87">
        <f>_xlfn.RANK.AVG(Table3[[#This Row],[Score 2 ]],Table3[[Score 2 ]],1)</f>
        <v>86.5</v>
      </c>
    </row>
    <row r="88" spans="1:26" x14ac:dyDescent="0.3">
      <c r="A88" t="s">
        <v>24</v>
      </c>
      <c r="B88">
        <f>COUNTIFS(Table2[Sub-Sector],Table3[[#This Row],[Sub-Sector]])</f>
        <v>20</v>
      </c>
      <c r="C88" s="1">
        <f>COUNTIFS(Table2[Sub-Sector],Table3[[#This Row],[Sub-Sector]],Table2[Uptrend],"Uptrend")/Table3[[#This Row],[Count]]</f>
        <v>0.25</v>
      </c>
      <c r="D88" s="1">
        <f>COUNTIFS(Table2[Sub-Sector],Table3[[#This Row],[Sub-Sector]],Table2[1W Return vs Nifty],"&gt;=5")/Table3[[#This Row],[Count]]</f>
        <v>0.05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0.05</v>
      </c>
      <c r="G88" s="1">
        <f>COUNTIFS(Table2[Sub-Sector],Table3[[#This Row],[Sub-Sector]],Table2[1Y Return vs Nifty],"&gt;=10")/Table3[[#This Row],[Count]]</f>
        <v>0.05</v>
      </c>
      <c r="H88" s="1">
        <f>COUNTIFS(Table2[Sub-Sector],Table3[[#This Row],[Sub-Sector]],Table2[RSI Exponential â€“ 14D],"&gt;=50")/Table3[[#This Row],[Count]]</f>
        <v>0.3</v>
      </c>
      <c r="I88" s="1">
        <f>COUNTIFS(Table2[Sub-Sector],Table3[[#This Row],[Sub-Sector]],Table2[Relative Volume],"&gt;=1")/Table3[[#This Row],[Count]]</f>
        <v>0.3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0.95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0.95</v>
      </c>
      <c r="N88" s="1">
        <f>COUNTIFS(Table2[Sub-Sector],Table3[[#This Row],[Sub-Sector]],Table2[% Away From Current Month Low],"&gt;=0.05")/Table3[[#This Row],[Count]]</f>
        <v>0.25</v>
      </c>
      <c r="O88" s="1">
        <f>COUNTIFS(Table2[Sub-Sector],Table3[[#This Row],[Sub-Sector]],Table2[% Away From Current Month High],"&lt;=0.05")/Table3[[#This Row],[Count]]</f>
        <v>0.4</v>
      </c>
      <c r="P88" s="1">
        <f>COUNTIFS(Table2[Sub-Sector],Table3[[#This Row],[Sub-Sector]],Table2[% Away From 52W High],"&lt;=10")/Table3[[#This Row],[Count]]</f>
        <v>0.15</v>
      </c>
      <c r="Q88" s="1">
        <f>COUNTIFS(Table2[Sub-Sector],Table3[[#This Row],[Sub-Sector]],Table2[% Away From 52W Low],"&gt;=10")/Table3[[#This Row],[Count]]</f>
        <v>0.55000000000000004</v>
      </c>
      <c r="R88" s="1">
        <f>COUNTIFS(Table2[Sub-Sector],Table3[[#This Row],[Sub-Sector]],Table2[% Price above 20 EMA],"&gt;=0")/Table3[[#This Row],[Count]]</f>
        <v>0.25</v>
      </c>
      <c r="S88" s="1">
        <f>COUNTIFS(Table2[Sub-Sector],Table3[[#This Row],[Sub-Sector]],Table2[% Price above 50 EMA],"&gt;=0")/Table3[[#This Row],[Count]]</f>
        <v>0.2</v>
      </c>
      <c r="T88" s="1">
        <f>COUNTIFS(Table2[Sub-Sector],Table3[[#This Row],[Sub-Sector]],Table2[% Price above 200 EMA],"&gt;=0")/Table3[[#This Row],[Count]]</f>
        <v>0.35</v>
      </c>
      <c r="U88" s="1">
        <f>COUNTIFS(Table2[Sub-Sector],Table3[[#This Row],[Sub-Sector]],Table2[Rate of Change - Zone],"Positive")/Table3[[#This Row],[Count]]</f>
        <v>0.1</v>
      </c>
      <c r="V88" s="1">
        <f>COUNTIFS(Table2[Sub-Sector],Table3[[#This Row],[Sub-Sector]],Table2[Sharpe Ratio],"&gt;=0.10")/Table3[[#This Row],[Count]]</f>
        <v>0.2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</v>
      </c>
      <c r="X88">
        <f>_xlfn.RANK.AVG(Table3[[#This Row],[Score]],Table3[Score],1)</f>
        <v>85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88">
        <f>_xlfn.RANK.AVG(Table3[[#This Row],[Score 2 ]],Table3[[Score 2 ]],1)</f>
        <v>86.5</v>
      </c>
    </row>
    <row r="89" spans="1:26" x14ac:dyDescent="0.3">
      <c r="A89" t="s">
        <v>1011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0.5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0.5</v>
      </c>
      <c r="F89" s="1">
        <f>COUNTIFS(Table2[Sub-Sector],Table3[[#This Row],[Sub-Sector]],Table2[6M Return vs Nifty],"&gt;=10")/Table3[[#This Row],[Count]]</f>
        <v>0.5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0.5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0.5</v>
      </c>
      <c r="N89" s="1">
        <f>COUNTIFS(Table2[Sub-Sector],Table3[[#This Row],[Sub-Sector]],Table2[% Away From Current Month Low],"&gt;=0.05")/Table3[[#This Row],[Count]]</f>
        <v>0.5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0.5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0.5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89">
        <f>_xlfn.RANK.AVG(Table3[[#This Row],[Score]],Table3[Score],1)</f>
        <v>71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89">
        <f>_xlfn.RANK.AVG(Table3[[#This Row],[Score 2 ]],Table3[[Score 2 ]],1)</f>
        <v>88</v>
      </c>
    </row>
    <row r="90" spans="1:26" x14ac:dyDescent="0.3">
      <c r="A90" t="s">
        <v>898</v>
      </c>
      <c r="B90">
        <f>COUNTIFS(Table2[Sub-Sector],Table3[[#This Row],[Sub-Sector]])</f>
        <v>3</v>
      </c>
      <c r="C90" s="1">
        <f>COUNTIFS(Table2[Sub-Sector],Table3[[#This Row],[Sub-Sector]],Table2[Uptrend],"Uptrend")/Table3[[#This Row],[Count]]</f>
        <v>0.33333333333333331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0.33333333333333331</v>
      </c>
      <c r="G90" s="1">
        <f>COUNTIFS(Table2[Sub-Sector],Table3[[#This Row],[Sub-Sector]],Table2[1Y Return vs Nifty],"&gt;=10")/Table3[[#This Row],[Count]]</f>
        <v>0.66666666666666663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0.33333333333333331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0.33333333333333331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573.5</v>
      </c>
      <c r="X90">
        <f>_xlfn.RANK.AVG(Table3[[#This Row],[Score]],Table3[Score],1)</f>
        <v>100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0">
        <f>_xlfn.RANK.AVG(Table3[[#This Row],[Score 2 ]],Table3[[Score 2 ]],1)</f>
        <v>89</v>
      </c>
    </row>
    <row r="91" spans="1:26" x14ac:dyDescent="0.3">
      <c r="A91" t="s">
        <v>499</v>
      </c>
      <c r="B91">
        <f>COUNTIFS(Table2[Sub-Sector],Table3[[#This Row],[Sub-Sector]])</f>
        <v>1</v>
      </c>
      <c r="C91" s="1">
        <f>COUNTIFS(Table2[Sub-Sector],Table3[[#This Row],[Sub-Sector]],Table2[Uptrend],"Uptrend")/Table3[[#This Row],[Count]]</f>
        <v>1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1</v>
      </c>
      <c r="G91" s="1">
        <f>COUNTIFS(Table2[Sub-Sector],Table3[[#This Row],[Sub-Sector]],Table2[1Y Return vs Nifty],"&gt;=10")/Table3[[#This Row],[Count]]</f>
        <v>0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1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91">
        <f>_xlfn.RANK.AVG(Table3[[#This Row],[Score]],Table3[Score],1)</f>
        <v>76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1">
        <f>_xlfn.RANK.AVG(Table3[[#This Row],[Score 2 ]],Table3[[Score 2 ]],1)</f>
        <v>90.5</v>
      </c>
    </row>
    <row r="92" spans="1:26" x14ac:dyDescent="0.3">
      <c r="A92" t="s">
        <v>524</v>
      </c>
      <c r="B92">
        <f>COUNTIFS(Table2[Sub-Sector],Table3[[#This Row],[Sub-Sector]])</f>
        <v>1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1</v>
      </c>
      <c r="G92" s="1">
        <f>COUNTIFS(Table2[Sub-Sector],Table3[[#This Row],[Sub-Sector]],Table2[1Y Return vs Nifty],"&gt;=10")/Table3[[#This Row],[Count]]</f>
        <v>0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1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603.5</v>
      </c>
      <c r="X92">
        <f>_xlfn.RANK.AVG(Table3[[#This Row],[Score]],Table3[Score],1)</f>
        <v>102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2">
        <f>_xlfn.RANK.AVG(Table3[[#This Row],[Score 2 ]],Table3[[Score 2 ]],1)</f>
        <v>90.5</v>
      </c>
    </row>
    <row r="93" spans="1:26" x14ac:dyDescent="0.3">
      <c r="A93" t="s">
        <v>54</v>
      </c>
      <c r="B93">
        <f>COUNTIFS(Table2[Sub-Sector],Table3[[#This Row],[Sub-Sector]])</f>
        <v>17</v>
      </c>
      <c r="C93" s="1">
        <f>COUNTIFS(Table2[Sub-Sector],Table3[[#This Row],[Sub-Sector]],Table2[Uptrend],"Uptrend")/Table3[[#This Row],[Count]]</f>
        <v>0.47058823529411764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0.11764705882352941</v>
      </c>
      <c r="F93" s="1">
        <f>COUNTIFS(Table2[Sub-Sector],Table3[[#This Row],[Sub-Sector]],Table2[6M Return vs Nifty],"&gt;=10")/Table3[[#This Row],[Count]]</f>
        <v>0.11764705882352941</v>
      </c>
      <c r="G93" s="1">
        <f>COUNTIFS(Table2[Sub-Sector],Table3[[#This Row],[Sub-Sector]],Table2[1Y Return vs Nifty],"&gt;=10")/Table3[[#This Row],[Count]]</f>
        <v>0.29411764705882354</v>
      </c>
      <c r="H93" s="1">
        <f>COUNTIFS(Table2[Sub-Sector],Table3[[#This Row],[Sub-Sector]],Table2[RSI Exponential â€“ 14D],"&gt;=50")/Table3[[#This Row],[Count]]</f>
        <v>5.8823529411764705E-2</v>
      </c>
      <c r="I93" s="1">
        <f>COUNTIFS(Table2[Sub-Sector],Table3[[#This Row],[Sub-Sector]],Table2[Relative Volume],"&gt;=1")/Table3[[#This Row],[Count]]</f>
        <v>0.17647058823529413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5.8823529411764705E-2</v>
      </c>
      <c r="O93" s="1">
        <f>COUNTIFS(Table2[Sub-Sector],Table3[[#This Row],[Sub-Sector]],Table2[% Away From Current Month High],"&lt;=0.05")/Table3[[#This Row],[Count]]</f>
        <v>0.17647058823529413</v>
      </c>
      <c r="P93" s="1">
        <f>COUNTIFS(Table2[Sub-Sector],Table3[[#This Row],[Sub-Sector]],Table2[% Away From 52W High],"&lt;=10")/Table3[[#This Row],[Count]]</f>
        <v>0.29411764705882354</v>
      </c>
      <c r="Q93" s="1">
        <f>COUNTIFS(Table2[Sub-Sector],Table3[[#This Row],[Sub-Sector]],Table2[% Away From 52W Low],"&gt;=10")/Table3[[#This Row],[Count]]</f>
        <v>0.76470588235294112</v>
      </c>
      <c r="R93" s="1">
        <f>COUNTIFS(Table2[Sub-Sector],Table3[[#This Row],[Sub-Sector]],Table2[% Price above 20 EMA],"&gt;=0")/Table3[[#This Row],[Count]]</f>
        <v>0.11764705882352941</v>
      </c>
      <c r="S93" s="1">
        <f>COUNTIFS(Table2[Sub-Sector],Table3[[#This Row],[Sub-Sector]],Table2[% Price above 50 EMA],"&gt;=0")/Table3[[#This Row],[Count]]</f>
        <v>0.35294117647058826</v>
      </c>
      <c r="T93" s="1">
        <f>COUNTIFS(Table2[Sub-Sector],Table3[[#This Row],[Sub-Sector]],Table2[% Price above 200 EMA],"&gt;=0")/Table3[[#This Row],[Count]]</f>
        <v>0.52941176470588236</v>
      </c>
      <c r="U93" s="1">
        <f>COUNTIFS(Table2[Sub-Sector],Table3[[#This Row],[Sub-Sector]],Table2[Rate of Change - Zone],"Positive")/Table3[[#This Row],[Count]]</f>
        <v>0.11764705882352941</v>
      </c>
      <c r="V93" s="1">
        <f>COUNTIFS(Table2[Sub-Sector],Table3[[#This Row],[Sub-Sector]],Table2[Sharpe Ratio],"&gt;=0.10")/Table3[[#This Row],[Count]]</f>
        <v>0.17647058823529413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533.5</v>
      </c>
      <c r="X93">
        <f>_xlfn.RANK.AVG(Table3[[#This Row],[Score]],Table3[Score],1)</f>
        <v>86.5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93">
        <f>_xlfn.RANK.AVG(Table3[[#This Row],[Score 2 ]],Table3[[Score 2 ]],1)</f>
        <v>92</v>
      </c>
    </row>
    <row r="94" spans="1:26" x14ac:dyDescent="0.3">
      <c r="A94" t="s">
        <v>89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1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1</v>
      </c>
      <c r="P94" s="1">
        <f>COUNTIFS(Table2[Sub-Sector],Table3[[#This Row],[Sub-Sector]],Table2[% Away From 52W High],"&lt;=10")/Table3[[#This Row],[Count]]</f>
        <v>1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1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608.5</v>
      </c>
      <c r="X94">
        <f>_xlfn.RANK.AVG(Table3[[#This Row],[Score]],Table3[Score],1)</f>
        <v>108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4">
        <f>_xlfn.RANK.AVG(Table3[[#This Row],[Score 2 ]],Table3[[Score 2 ]],1)</f>
        <v>94.5</v>
      </c>
    </row>
    <row r="95" spans="1:26" x14ac:dyDescent="0.3">
      <c r="A95" t="s">
        <v>1418</v>
      </c>
      <c r="B95">
        <f>COUNTIFS(Table2[Sub-Sector],Table3[[#This Row],[Sub-Sector]])</f>
        <v>2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0.5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1</v>
      </c>
      <c r="O95" s="1">
        <f>COUNTIFS(Table2[Sub-Sector],Table3[[#This Row],[Sub-Sector]],Table2[% Away From Current Month High],"&lt;=0.05")/Table3[[#This Row],[Count]]</f>
        <v>0.5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0.5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608.5</v>
      </c>
      <c r="X95">
        <f>_xlfn.RANK.AVG(Table3[[#This Row],[Score]],Table3[Score],1)</f>
        <v>108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5">
        <f>_xlfn.RANK.AVG(Table3[[#This Row],[Score 2 ]],Table3[[Score 2 ]],1)</f>
        <v>94.5</v>
      </c>
    </row>
    <row r="96" spans="1:26" x14ac:dyDescent="0.3">
      <c r="A96" t="s">
        <v>265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1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1</v>
      </c>
      <c r="O96" s="1">
        <f>COUNTIFS(Table2[Sub-Sector],Table3[[#This Row],[Sub-Sector]],Table2[% Away From Current Month High],"&lt;=0.05")/Table3[[#This Row],[Count]]</f>
        <v>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608.5</v>
      </c>
      <c r="X96">
        <f>_xlfn.RANK.AVG(Table3[[#This Row],[Score]],Table3[Score],1)</f>
        <v>108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6">
        <f>_xlfn.RANK.AVG(Table3[[#This Row],[Score 2 ]],Table3[[Score 2 ]],1)</f>
        <v>94.5</v>
      </c>
    </row>
    <row r="97" spans="1:26" x14ac:dyDescent="0.3">
      <c r="A97" t="s">
        <v>620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1</v>
      </c>
      <c r="H97" s="1">
        <f>COUNTIFS(Table2[Sub-Sector],Table3[[#This Row],[Sub-Sector]],Table2[RSI Exponential â€“ 14D],"&gt;=50")/Table3[[#This Row],[Count]]</f>
        <v>1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1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1</v>
      </c>
      <c r="S97" s="1">
        <f>COUNTIFS(Table2[Sub-Sector],Table3[[#This Row],[Sub-Sector]],Table2[% Price above 50 EMA],"&gt;=0")/Table3[[#This Row],[Count]]</f>
        <v>1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97">
        <f>_xlfn.RANK.AVG(Table3[[#This Row],[Score]],Table3[Score],1)</f>
        <v>79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7">
        <f>_xlfn.RANK.AVG(Table3[[#This Row],[Score 2 ]],Table3[[Score 2 ]],1)</f>
        <v>94.5</v>
      </c>
    </row>
    <row r="98" spans="1:26" x14ac:dyDescent="0.3">
      <c r="A98" t="s">
        <v>434</v>
      </c>
      <c r="B98">
        <f>COUNTIFS(Table2[Sub-Sector],Table3[[#This Row],[Sub-Sector]])</f>
        <v>11</v>
      </c>
      <c r="C98" s="1">
        <f>COUNTIFS(Table2[Sub-Sector],Table3[[#This Row],[Sub-Sector]],Table2[Uptrend],"Uptrend")/Table3[[#This Row],[Count]]</f>
        <v>0.27272727272727271</v>
      </c>
      <c r="D98" s="1">
        <f>COUNTIFS(Table2[Sub-Sector],Table3[[#This Row],[Sub-Sector]],Table2[1W Return vs Nifty],"&gt;=5")/Table3[[#This Row],[Count]]</f>
        <v>9.0909090909090912E-2</v>
      </c>
      <c r="E98" s="1">
        <f>COUNTIFS(Table2[Sub-Sector],Table3[[#This Row],[Sub-Sector]],Table2[1M Return vs Nifty],"&gt;=5")/Table3[[#This Row],[Count]]</f>
        <v>0.18181818181818182</v>
      </c>
      <c r="F98" s="1">
        <f>COUNTIFS(Table2[Sub-Sector],Table3[[#This Row],[Sub-Sector]],Table2[6M Return vs Nifty],"&gt;=10")/Table3[[#This Row],[Count]]</f>
        <v>9.0909090909090912E-2</v>
      </c>
      <c r="G98" s="1">
        <f>COUNTIFS(Table2[Sub-Sector],Table3[[#This Row],[Sub-Sector]],Table2[1Y Return vs Nifty],"&gt;=10")/Table3[[#This Row],[Count]]</f>
        <v>9.0909090909090912E-2</v>
      </c>
      <c r="H98" s="1">
        <f>COUNTIFS(Table2[Sub-Sector],Table3[[#This Row],[Sub-Sector]],Table2[RSI Exponential â€“ 14D],"&gt;=50")/Table3[[#This Row],[Count]]</f>
        <v>0.36363636363636365</v>
      </c>
      <c r="I98" s="1">
        <f>COUNTIFS(Table2[Sub-Sector],Table3[[#This Row],[Sub-Sector]],Table2[Relative Volume],"&gt;=1")/Table3[[#This Row],[Count]]</f>
        <v>0.18181818181818182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0.27272727272727271</v>
      </c>
      <c r="O98" s="1">
        <f>COUNTIFS(Table2[Sub-Sector],Table3[[#This Row],[Sub-Sector]],Table2[% Away From Current Month High],"&lt;=0.05")/Table3[[#This Row],[Count]]</f>
        <v>0.36363636363636365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0.63636363636363635</v>
      </c>
      <c r="R98" s="1">
        <f>COUNTIFS(Table2[Sub-Sector],Table3[[#This Row],[Sub-Sector]],Table2[% Price above 20 EMA],"&gt;=0")/Table3[[#This Row],[Count]]</f>
        <v>0.36363636363636365</v>
      </c>
      <c r="S98" s="1">
        <f>COUNTIFS(Table2[Sub-Sector],Table3[[#This Row],[Sub-Sector]],Table2[% Price above 50 EMA],"&gt;=0")/Table3[[#This Row],[Count]]</f>
        <v>0.36363636363636365</v>
      </c>
      <c r="T98" s="1">
        <f>COUNTIFS(Table2[Sub-Sector],Table3[[#This Row],[Sub-Sector]],Table2[% Price above 200 EMA],"&gt;=0")/Table3[[#This Row],[Count]]</f>
        <v>0.45454545454545453</v>
      </c>
      <c r="U98" s="1">
        <f>COUNTIFS(Table2[Sub-Sector],Table3[[#This Row],[Sub-Sector]],Table2[Rate of Change - Zone],"Positive")/Table3[[#This Row],[Count]]</f>
        <v>0.18181818181818182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98">
        <f>_xlfn.RANK.AVG(Table3[[#This Row],[Score]],Table3[Score],1)</f>
        <v>75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98">
        <f>_xlfn.RANK.AVG(Table3[[#This Row],[Score 2 ]],Table3[[Score 2 ]],1)</f>
        <v>97.5</v>
      </c>
    </row>
    <row r="99" spans="1:26" x14ac:dyDescent="0.3">
      <c r="A99" t="s">
        <v>550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609</v>
      </c>
      <c r="X99">
        <f>_xlfn.RANK.AVG(Table3[[#This Row],[Score]],Table3[Score],1)</f>
        <v>110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99">
        <f>_xlfn.RANK.AVG(Table3[[#This Row],[Score 2 ]],Table3[[Score 2 ]],1)</f>
        <v>97.5</v>
      </c>
    </row>
    <row r="100" spans="1:26" x14ac:dyDescent="0.3">
      <c r="A100" t="s">
        <v>1168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1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1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1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00">
        <f>_xlfn.RANK.AVG(Table3[[#This Row],[Score]],Table3[Score],1)</f>
        <v>113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0">
        <f>_xlfn.RANK.AVG(Table3[[#This Row],[Score 2 ]],Table3[[Score 2 ]],1)</f>
        <v>99.5</v>
      </c>
    </row>
    <row r="101" spans="1:26" x14ac:dyDescent="0.3">
      <c r="A101" t="s">
        <v>1577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1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1</v>
      </c>
      <c r="S101" s="1">
        <f>COUNTIFS(Table2[Sub-Sector],Table3[[#This Row],[Sub-Sector]],Table2[% Price above 50 EMA],"&gt;=0")/Table3[[#This Row],[Count]]</f>
        <v>1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</v>
      </c>
      <c r="X101">
        <f>_xlfn.RANK.AVG(Table3[[#This Row],[Score]],Table3[Score],1)</f>
        <v>83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1">
        <f>_xlfn.RANK.AVG(Table3[[#This Row],[Score 2 ]],Table3[[Score 2 ]],1)</f>
        <v>99.5</v>
      </c>
    </row>
    <row r="102" spans="1:26" x14ac:dyDescent="0.3">
      <c r="A102" t="s">
        <v>34</v>
      </c>
      <c r="B102">
        <f>COUNTIFS(Table2[Sub-Sector],Table3[[#This Row],[Sub-Sector]])</f>
        <v>11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0.27272727272727271</v>
      </c>
      <c r="H102" s="1">
        <f>COUNTIFS(Table2[Sub-Sector],Table3[[#This Row],[Sub-Sector]],Table2[RSI Exponential â€“ 14D],"&gt;=50")/Table3[[#This Row],[Count]]</f>
        <v>0.18181818181818182</v>
      </c>
      <c r="I102" s="1">
        <f>COUNTIFS(Table2[Sub-Sector],Table3[[#This Row],[Sub-Sector]],Table2[Relative Volume],"&gt;=1")/Table3[[#This Row],[Count]]</f>
        <v>0.18181818181818182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9.0909090909090912E-2</v>
      </c>
      <c r="O102" s="1">
        <f>COUNTIFS(Table2[Sub-Sector],Table3[[#This Row],[Sub-Sector]],Table2[% Away From Current Month High],"&lt;=0.05")/Table3[[#This Row],[Count]]</f>
        <v>0.45454545454545453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9.0909090909090912E-2</v>
      </c>
      <c r="S102" s="1">
        <f>COUNTIFS(Table2[Sub-Sector],Table3[[#This Row],[Sub-Sector]],Table2[% Price above 50 EMA],"&gt;=0")/Table3[[#This Row],[Count]]</f>
        <v>9.0909090909090912E-2</v>
      </c>
      <c r="T102" s="1">
        <f>COUNTIFS(Table2[Sub-Sector],Table3[[#This Row],[Sub-Sector]],Table2[% Price above 200 EMA],"&gt;=0")/Table3[[#This Row],[Count]]</f>
        <v>0.18181818181818182</v>
      </c>
      <c r="U102" s="1">
        <f>COUNTIFS(Table2[Sub-Sector],Table3[[#This Row],[Sub-Sector]],Table2[Rate of Change - Zone],"Positive")/Table3[[#This Row],[Count]]</f>
        <v>0.18181818181818182</v>
      </c>
      <c r="V102" s="1">
        <f>COUNTIFS(Table2[Sub-Sector],Table3[[#This Row],[Sub-Sector]],Table2[Sharpe Ratio],"&gt;=0.10")/Table3[[#This Row],[Count]]</f>
        <v>0.63636363636363635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</v>
      </c>
      <c r="X102">
        <f>_xlfn.RANK.AVG(Table3[[#This Row],[Score]],Table3[Score],1)</f>
        <v>114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2">
        <f>_xlfn.RANK.AVG(Table3[[#This Row],[Score 2 ]],Table3[[Score 2 ]],1)</f>
        <v>101</v>
      </c>
    </row>
    <row r="103" spans="1:26" x14ac:dyDescent="0.3">
      <c r="A103" t="s">
        <v>1225</v>
      </c>
      <c r="B103">
        <f>COUNTIFS(Table2[Sub-Sector],Table3[[#This Row],[Sub-Sector]])</f>
        <v>2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0.5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0.5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0.5</v>
      </c>
      <c r="O103" s="1">
        <f>COUNTIFS(Table2[Sub-Sector],Table3[[#This Row],[Sub-Sector]],Table2[% Away From Current Month High],"&lt;=0.05")/Table3[[#This Row],[Count]]</f>
        <v>0.5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0.5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103">
        <f>_xlfn.RANK.AVG(Table3[[#This Row],[Score]],Table3[Score],1)</f>
        <v>89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03">
        <f>_xlfn.RANK.AVG(Table3[[#This Row],[Score 2 ]],Table3[[Score 2 ]],1)</f>
        <v>102</v>
      </c>
    </row>
    <row r="104" spans="1:26" x14ac:dyDescent="0.3">
      <c r="A104" t="s">
        <v>1593</v>
      </c>
      <c r="B104">
        <f>COUNTIFS(Table2[Sub-Sector],Table3[[#This Row],[Sub-Sector]])</f>
        <v>2</v>
      </c>
      <c r="C104" s="1">
        <f>COUNTIFS(Table2[Sub-Sector],Table3[[#This Row],[Sub-Sector]],Table2[Uptrend],"Uptrend")/Table3[[#This Row],[Count]]</f>
        <v>0.5</v>
      </c>
      <c r="D104" s="1">
        <f>COUNTIFS(Table2[Sub-Sector],Table3[[#This Row],[Sub-Sector]],Table2[1W Return vs Nifty],"&gt;=5")/Table3[[#This Row],[Count]]</f>
        <v>0.5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0.5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0.5</v>
      </c>
      <c r="O104" s="1">
        <f>COUNTIFS(Table2[Sub-Sector],Table3[[#This Row],[Sub-Sector]],Table2[% Away From Current Month High],"&lt;=0.05")/Table3[[#This Row],[Count]]</f>
        <v>0.5</v>
      </c>
      <c r="P104" s="1">
        <f>COUNTIFS(Table2[Sub-Sector],Table3[[#This Row],[Sub-Sector]],Table2[% Away From 52W High],"&lt;=10")/Table3[[#This Row],[Count]]</f>
        <v>0.5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0.5</v>
      </c>
      <c r="S104" s="1">
        <f>COUNTIFS(Table2[Sub-Sector],Table3[[#This Row],[Sub-Sector]],Table2[% Price above 50 EMA],"&gt;=0")/Table3[[#This Row],[Count]]</f>
        <v>0.5</v>
      </c>
      <c r="T104" s="1">
        <f>COUNTIFS(Table2[Sub-Sector],Table3[[#This Row],[Sub-Sector]],Table2[% Price above 200 EMA],"&gt;=0")/Table3[[#This Row],[Count]]</f>
        <v>0.5</v>
      </c>
      <c r="U104" s="1">
        <f>COUNTIFS(Table2[Sub-Sector],Table3[[#This Row],[Sub-Sector]],Table2[Rate of Change - Zone],"Positive")/Table3[[#This Row],[Count]]</f>
        <v>0.5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507.5</v>
      </c>
      <c r="X104">
        <f>_xlfn.RANK.AVG(Table3[[#This Row],[Score]],Table3[Score],1)</f>
        <v>77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</v>
      </c>
      <c r="Z104">
        <f>_xlfn.RANK.AVG(Table3[[#This Row],[Score 2 ]],Table3[[Score 2 ]],1)</f>
        <v>103</v>
      </c>
    </row>
    <row r="105" spans="1:26" x14ac:dyDescent="0.3">
      <c r="A105" t="s">
        <v>40</v>
      </c>
      <c r="B105">
        <f>COUNTIFS(Table2[Sub-Sector],Table3[[#This Row],[Sub-Sector]])</f>
        <v>3</v>
      </c>
      <c r="C105" s="1">
        <f>COUNTIFS(Table2[Sub-Sector],Table3[[#This Row],[Sub-Sector]],Table2[Uptrend],"Uptrend")/Table3[[#This Row],[Count]]</f>
        <v>0.66666666666666663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0.33333333333333331</v>
      </c>
      <c r="G105" s="1">
        <f>COUNTIFS(Table2[Sub-Sector],Table3[[#This Row],[Sub-Sector]],Table2[1Y Return vs Nifty],"&gt;=10")/Table3[[#This Row],[Count]]</f>
        <v>0.33333333333333331</v>
      </c>
      <c r="H105" s="1">
        <f>COUNTIFS(Table2[Sub-Sector],Table3[[#This Row],[Sub-Sector]],Table2[RSI Exponential â€“ 14D],"&gt;=50")/Table3[[#This Row],[Count]]</f>
        <v>0.33333333333333331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0.66666666666666663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0.33333333333333331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0.33333333333333331</v>
      </c>
      <c r="S105" s="1">
        <f>COUNTIFS(Table2[Sub-Sector],Table3[[#This Row],[Sub-Sector]],Table2[% Price above 50 EMA],"&gt;=0")/Table3[[#This Row],[Count]]</f>
        <v>0.33333333333333331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0.66666666666666663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105">
        <f>_xlfn.RANK.AVG(Table3[[#This Row],[Score]],Table3[Score],1)</f>
        <v>98.5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353.5</v>
      </c>
      <c r="Z105">
        <f>_xlfn.RANK.AVG(Table3[[#This Row],[Score 2 ]],Table3[[Score 2 ]],1)</f>
        <v>105</v>
      </c>
    </row>
    <row r="106" spans="1:26" x14ac:dyDescent="0.3">
      <c r="A106" t="s">
        <v>245</v>
      </c>
      <c r="B106">
        <f>COUNTIFS(Table2[Sub-Sector],Table3[[#This Row],[Sub-Sector]])</f>
        <v>3</v>
      </c>
      <c r="C106" s="1">
        <f>COUNTIFS(Table2[Sub-Sector],Table3[[#This Row],[Sub-Sector]],Table2[Uptrend],"Uptrend")/Table3[[#This Row],[Count]]</f>
        <v>0.66666666666666663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0.33333333333333331</v>
      </c>
      <c r="G106" s="1">
        <f>COUNTIFS(Table2[Sub-Sector],Table3[[#This Row],[Sub-Sector]],Table2[1Y Return vs Nifty],"&gt;=10")/Table3[[#This Row],[Count]]</f>
        <v>0.33333333333333331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0.33333333333333331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0.33333333333333331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106">
        <f>_xlfn.RANK.AVG(Table3[[#This Row],[Score]],Table3[Score],1)</f>
        <v>98.5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353.5</v>
      </c>
      <c r="Z106">
        <f>_xlfn.RANK.AVG(Table3[[#This Row],[Score 2 ]],Table3[[Score 2 ]],1)</f>
        <v>105</v>
      </c>
    </row>
    <row r="107" spans="1:26" x14ac:dyDescent="0.3">
      <c r="A107" t="s">
        <v>412</v>
      </c>
      <c r="B107">
        <f>COUNTIFS(Table2[Sub-Sector],Table3[[#This Row],[Sub-Sector]])</f>
        <v>6</v>
      </c>
      <c r="C107" s="1">
        <f>COUNTIFS(Table2[Sub-Sector],Table3[[#This Row],[Sub-Sector]],Table2[Uptrend],"Uptrend")/Table3[[#This Row],[Count]]</f>
        <v>0.5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0.33333333333333331</v>
      </c>
      <c r="G107" s="1">
        <f>COUNTIFS(Table2[Sub-Sector],Table3[[#This Row],[Sub-Sector]],Table2[1Y Return vs Nifty],"&gt;=10")/Table3[[#This Row],[Count]]</f>
        <v>0.33333333333333331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0.33333333333333331</v>
      </c>
      <c r="O107" s="1">
        <f>COUNTIFS(Table2[Sub-Sector],Table3[[#This Row],[Sub-Sector]],Table2[% Away From Current Month High],"&lt;=0.05")/Table3[[#This Row],[Count]]</f>
        <v>0.16666666666666666</v>
      </c>
      <c r="P107" s="1">
        <f>COUNTIFS(Table2[Sub-Sector],Table3[[#This Row],[Sub-Sector]],Table2[% Away From 52W High],"&lt;=10")/Table3[[#This Row],[Count]]</f>
        <v>0.33333333333333331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0.16666666666666666</v>
      </c>
      <c r="T107" s="1">
        <f>COUNTIFS(Table2[Sub-Sector],Table3[[#This Row],[Sub-Sector]],Table2[% Price above 200 EMA],"&gt;=0")/Table3[[#This Row],[Count]]</f>
        <v>1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0.5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590.5</v>
      </c>
      <c r="X107">
        <f>_xlfn.RANK.AVG(Table3[[#This Row],[Score]],Table3[Score],1)</f>
        <v>101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353.5</v>
      </c>
      <c r="Z107">
        <f>_xlfn.RANK.AVG(Table3[[#This Row],[Score 2 ]],Table3[[Score 2 ]],1)</f>
        <v>105</v>
      </c>
    </row>
    <row r="108" spans="1:26" x14ac:dyDescent="0.3">
      <c r="A108" t="s">
        <v>855</v>
      </c>
      <c r="B108">
        <f>COUNTIFS(Table2[Sub-Sector],Table3[[#This Row],[Sub-Sector]])</f>
        <v>2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0.5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0.5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0.5</v>
      </c>
      <c r="N108" s="1">
        <f>COUNTIFS(Table2[Sub-Sector],Table3[[#This Row],[Sub-Sector]],Table2[% Away From Current Month Low],"&gt;=0.05")/Table3[[#This Row],[Count]]</f>
        <v>1</v>
      </c>
      <c r="O108" s="1">
        <f>COUNTIFS(Table2[Sub-Sector],Table3[[#This Row],[Sub-Sector]],Table2[% Away From Current Month High],"&lt;=0.05")/Table3[[#This Row],[Count]]</f>
        <v>0.5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0.5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0.5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657.5</v>
      </c>
      <c r="X108">
        <f>_xlfn.RANK.AVG(Table3[[#This Row],[Score]],Table3[Score],1)</f>
        <v>117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372.5</v>
      </c>
      <c r="Z108">
        <f>_xlfn.RANK.AVG(Table3[[#This Row],[Score 2 ]],Table3[[Score 2 ]],1)</f>
        <v>107.5</v>
      </c>
    </row>
    <row r="109" spans="1:26" x14ac:dyDescent="0.3">
      <c r="A109" t="s">
        <v>1171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0.5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0.5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0.5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609.5</v>
      </c>
      <c r="X109">
        <f>_xlfn.RANK.AVG(Table3[[#This Row],[Score]],Table3[Score],1)</f>
        <v>111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372.5</v>
      </c>
      <c r="Z109">
        <f>_xlfn.RANK.AVG(Table3[[#This Row],[Score 2 ]],Table3[[Score 2 ]],1)</f>
        <v>107.5</v>
      </c>
    </row>
    <row r="110" spans="1:26" x14ac:dyDescent="0.3">
      <c r="A110" t="s">
        <v>27</v>
      </c>
      <c r="B110">
        <f>COUNTIFS(Table2[Sub-Sector],Table3[[#This Row],[Sub-Sector]])</f>
        <v>4</v>
      </c>
      <c r="C110" s="1">
        <f>COUNTIFS(Table2[Sub-Sector],Table3[[#This Row],[Sub-Sector]],Table2[Uptrend],"Uptrend")/Table3[[#This Row],[Count]]</f>
        <v>0.5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0.25</v>
      </c>
      <c r="G110" s="1">
        <f>COUNTIFS(Table2[Sub-Sector],Table3[[#This Row],[Sub-Sector]],Table2[1Y Return vs Nifty],"&gt;=10")/Table3[[#This Row],[Count]]</f>
        <v>0.25</v>
      </c>
      <c r="H110" s="1">
        <f>COUNTIFS(Table2[Sub-Sector],Table3[[#This Row],[Sub-Sector]],Table2[RSI Exponential â€“ 14D],"&gt;=50")/Table3[[#This Row],[Count]]</f>
        <v>0.25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0.25</v>
      </c>
      <c r="O110" s="1">
        <f>COUNTIFS(Table2[Sub-Sector],Table3[[#This Row],[Sub-Sector]],Table2[% Away From Current Month High],"&lt;=0.05")/Table3[[#This Row],[Count]]</f>
        <v>0.25</v>
      </c>
      <c r="P110" s="1">
        <f>COUNTIFS(Table2[Sub-Sector],Table3[[#This Row],[Sub-Sector]],Table2[% Away From 52W High],"&lt;=10")/Table3[[#This Row],[Count]]</f>
        <v>0.25</v>
      </c>
      <c r="Q110" s="1">
        <f>COUNTIFS(Table2[Sub-Sector],Table3[[#This Row],[Sub-Sector]],Table2[% Away From 52W Low],"&gt;=10")/Table3[[#This Row],[Count]]</f>
        <v>0.75</v>
      </c>
      <c r="R110" s="1">
        <f>COUNTIFS(Table2[Sub-Sector],Table3[[#This Row],[Sub-Sector]],Table2[% Price above 20 EMA],"&gt;=0")/Table3[[#This Row],[Count]]</f>
        <v>0.25</v>
      </c>
      <c r="S110" s="1">
        <f>COUNTIFS(Table2[Sub-Sector],Table3[[#This Row],[Sub-Sector]],Table2[% Price above 50 EMA],"&gt;=0")/Table3[[#This Row],[Count]]</f>
        <v>0.25</v>
      </c>
      <c r="T110" s="1">
        <f>COUNTIFS(Table2[Sub-Sector],Table3[[#This Row],[Sub-Sector]],Table2[% Price above 200 EMA],"&gt;=0")/Table3[[#This Row],[Count]]</f>
        <v>0.5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0.25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</v>
      </c>
      <c r="X110">
        <f>_xlfn.RANK.AVG(Table3[[#This Row],[Score]],Table3[Score],1)</f>
        <v>112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373</v>
      </c>
      <c r="Z110">
        <f>_xlfn.RANK.AVG(Table3[[#This Row],[Score 2 ]],Table3[[Score 2 ]],1)</f>
        <v>109</v>
      </c>
    </row>
    <row r="111" spans="1:26" x14ac:dyDescent="0.3">
      <c r="A111" t="s">
        <v>100</v>
      </c>
      <c r="B111">
        <f>COUNTIFS(Table2[Sub-Sector],Table3[[#This Row],[Sub-Sector]])</f>
        <v>4</v>
      </c>
      <c r="C111" s="1">
        <f>COUNTIFS(Table2[Sub-Sector],Table3[[#This Row],[Sub-Sector]],Table2[Uptrend],"Uptrend")/Table3[[#This Row],[Count]]</f>
        <v>1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0.25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0.25</v>
      </c>
      <c r="O111" s="1">
        <f>COUNTIFS(Table2[Sub-Sector],Table3[[#This Row],[Sub-Sector]],Table2[% Away From Current Month High],"&lt;=0.05")/Table3[[#This Row],[Count]]</f>
        <v>0.25</v>
      </c>
      <c r="P111" s="1">
        <f>COUNTIFS(Table2[Sub-Sector],Table3[[#This Row],[Sub-Sector]],Table2[% Away From 52W High],"&lt;=10")/Table3[[#This Row],[Count]]</f>
        <v>0.25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0.25</v>
      </c>
      <c r="S111" s="1">
        <f>COUNTIFS(Table2[Sub-Sector],Table3[[#This Row],[Sub-Sector]],Table2[% Price above 50 EMA],"&gt;=0")/Table3[[#This Row],[Count]]</f>
        <v>0.25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0.25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111">
        <f>_xlfn.RANK.AVG(Table3[[#This Row],[Score]],Table3[Score],1)</f>
        <v>97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379.5</v>
      </c>
      <c r="Z111">
        <f>_xlfn.RANK.AVG(Table3[[#This Row],[Score 2 ]],Table3[[Score 2 ]],1)</f>
        <v>110</v>
      </c>
    </row>
    <row r="112" spans="1:26" x14ac:dyDescent="0.3">
      <c r="A112" t="s">
        <v>629</v>
      </c>
      <c r="B112">
        <f>COUNTIFS(Table2[Sub-Sector],Table3[[#This Row],[Sub-Sector]])</f>
        <v>3</v>
      </c>
      <c r="C112" s="1">
        <f>COUNTIFS(Table2[Sub-Sector],Table3[[#This Row],[Sub-Sector]],Table2[Uptrend],"Uptrend")/Table3[[#This Row],[Count]]</f>
        <v>0.33333333333333331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0.33333333333333331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0.33333333333333331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0.33333333333333331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0.33333333333333331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640.5</v>
      </c>
      <c r="X112">
        <f>_xlfn.RANK.AVG(Table3[[#This Row],[Score]],Table3[Score],1)</f>
        <v>115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383.5</v>
      </c>
      <c r="Z112">
        <f>_xlfn.RANK.AVG(Table3[[#This Row],[Score 2 ]],Table3[[Score 2 ]],1)</f>
        <v>111</v>
      </c>
    </row>
    <row r="113" spans="1:26" x14ac:dyDescent="0.3">
      <c r="A113" t="s">
        <v>538</v>
      </c>
      <c r="B113">
        <f>COUNTIFS(Table2[Sub-Sector],Table3[[#This Row],[Sub-Sector]])</f>
        <v>5</v>
      </c>
      <c r="C113" s="1">
        <f>COUNTIFS(Table2[Sub-Sector],Table3[[#This Row],[Sub-Sector]],Table2[Uptrend],"Uptrend")/Table3[[#This Row],[Count]]</f>
        <v>0.8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0.2</v>
      </c>
      <c r="F113" s="1">
        <f>COUNTIFS(Table2[Sub-Sector],Table3[[#This Row],[Sub-Sector]],Table2[6M Return vs Nifty],"&gt;=10")/Table3[[#This Row],[Count]]</f>
        <v>0.2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0.2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0.2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0.2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0.2</v>
      </c>
      <c r="S113" s="1">
        <f>COUNTIFS(Table2[Sub-Sector],Table3[[#This Row],[Sub-Sector]],Table2[% Price above 50 EMA],"&gt;=0")/Table3[[#This Row],[Count]]</f>
        <v>0.4</v>
      </c>
      <c r="T113" s="1">
        <f>COUNTIFS(Table2[Sub-Sector],Table3[[#This Row],[Sub-Sector]],Table2[% Price above 200 EMA],"&gt;=0")/Table3[[#This Row],[Count]]</f>
        <v>0.8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113">
        <f>_xlfn.RANK.AVG(Table3[[#This Row],[Score]],Table3[Score],1)</f>
        <v>94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397</v>
      </c>
      <c r="Z113">
        <f>_xlfn.RANK.AVG(Table3[[#This Row],[Score 2 ]],Table3[[Score 2 ]],1)</f>
        <v>112</v>
      </c>
    </row>
    <row r="114" spans="1:26" x14ac:dyDescent="0.3">
      <c r="A114" t="s">
        <v>1409</v>
      </c>
      <c r="B114">
        <f>COUNTIFS(Table2[Sub-Sector],Table3[[#This Row],[Sub-Sector]])</f>
        <v>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1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1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1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704</v>
      </c>
      <c r="X114">
        <f>_xlfn.RANK.AVG(Table3[[#This Row],[Score]],Table3[Score],1)</f>
        <v>120.5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</v>
      </c>
      <c r="Z114">
        <f>_xlfn.RANK.AVG(Table3[[#This Row],[Score 2 ]],Table3[[Score 2 ]],1)</f>
        <v>118</v>
      </c>
    </row>
    <row r="115" spans="1:26" x14ac:dyDescent="0.3">
      <c r="A115" t="s">
        <v>602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0.5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0.5</v>
      </c>
      <c r="O115" s="1">
        <f>COUNTIFS(Table2[Sub-Sector],Table3[[#This Row],[Sub-Sector]],Table2[% Away From Current Month High],"&lt;=0.05")/Table3[[#This Row],[Count]]</f>
        <v>0.5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0.5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0.5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704</v>
      </c>
      <c r="X115">
        <f>_xlfn.RANK.AVG(Table3[[#This Row],[Score]],Table3[Score],1)</f>
        <v>120.5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</v>
      </c>
      <c r="Z115">
        <f>_xlfn.RANK.AVG(Table3[[#This Row],[Score 2 ]],Table3[[Score 2 ]],1)</f>
        <v>118</v>
      </c>
    </row>
    <row r="116" spans="1:26" x14ac:dyDescent="0.3">
      <c r="A116" t="s">
        <v>1834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704</v>
      </c>
      <c r="X116">
        <f>_xlfn.RANK.AVG(Table3[[#This Row],[Score]],Table3[Score],1)</f>
        <v>120.5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</v>
      </c>
      <c r="Z116">
        <f>_xlfn.RANK.AVG(Table3[[#This Row],[Score 2 ]],Table3[[Score 2 ]],1)</f>
        <v>118</v>
      </c>
    </row>
    <row r="117" spans="1:26" x14ac:dyDescent="0.3">
      <c r="A117" t="s">
        <v>314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704</v>
      </c>
      <c r="X117">
        <f>_xlfn.RANK.AVG(Table3[[#This Row],[Score]],Table3[Score],1)</f>
        <v>120.5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</v>
      </c>
      <c r="Z117">
        <f>_xlfn.RANK.AVG(Table3[[#This Row],[Score 2 ]],Table3[[Score 2 ]],1)</f>
        <v>118</v>
      </c>
    </row>
    <row r="118" spans="1:26" x14ac:dyDescent="0.3">
      <c r="A118" t="s">
        <v>757</v>
      </c>
      <c r="B118">
        <f>COUNTIFS(Table2[Sub-Sector],Table3[[#This Row],[Sub-Sector]])</f>
        <v>2</v>
      </c>
      <c r="C118" s="1">
        <f>COUNTIFS(Table2[Sub-Sector],Table3[[#This Row],[Sub-Sector]],Table2[Uptrend],"Uptrend")/Table3[[#This Row],[Count]]</f>
        <v>0.5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0.5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656</v>
      </c>
      <c r="X118">
        <f>_xlfn.RANK.AVG(Table3[[#This Row],[Score]],Table3[Score],1)</f>
        <v>116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</v>
      </c>
      <c r="Z118">
        <f>_xlfn.RANK.AVG(Table3[[#This Row],[Score 2 ]],Table3[[Score 2 ]],1)</f>
        <v>118</v>
      </c>
    </row>
    <row r="119" spans="1:26" x14ac:dyDescent="0.3">
      <c r="A119" t="s">
        <v>1454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1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1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1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704</v>
      </c>
      <c r="X119">
        <f>_xlfn.RANK.AVG(Table3[[#This Row],[Score]],Table3[Score],1)</f>
        <v>120.5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</v>
      </c>
      <c r="Z119">
        <f>_xlfn.RANK.AVG(Table3[[#This Row],[Score 2 ]],Table3[[Score 2 ]],1)</f>
        <v>118</v>
      </c>
    </row>
    <row r="120" spans="1:26" x14ac:dyDescent="0.3">
      <c r="A120" t="s">
        <v>429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</v>
      </c>
      <c r="X120">
        <f>_xlfn.RANK.AVG(Table3[[#This Row],[Score]],Table3[Score],1)</f>
        <v>104.5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</v>
      </c>
      <c r="Z120">
        <f>_xlfn.RANK.AVG(Table3[[#This Row],[Score 2 ]],Table3[[Score 2 ]],1)</f>
        <v>118</v>
      </c>
    </row>
    <row r="121" spans="1:26" x14ac:dyDescent="0.3">
      <c r="A121" t="s">
        <v>1504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1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1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</v>
      </c>
      <c r="X121">
        <f>_xlfn.RANK.AVG(Table3[[#This Row],[Score]],Table3[Score],1)</f>
        <v>104.5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</v>
      </c>
      <c r="Z121">
        <f>_xlfn.RANK.AVG(Table3[[#This Row],[Score 2 ]],Table3[[Score 2 ]],1)</f>
        <v>118</v>
      </c>
    </row>
    <row r="122" spans="1:26" x14ac:dyDescent="0.3">
      <c r="A122" t="s">
        <v>954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1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1</v>
      </c>
      <c r="T122" s="1">
        <f>COUNTIFS(Table2[Sub-Sector],Table3[[#This Row],[Sub-Sector]],Table2[% Price above 200 EMA],"&gt;=0")/Table3[[#This Row],[Count]]</f>
        <v>1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</v>
      </c>
      <c r="X122">
        <f>_xlfn.RANK.AVG(Table3[[#This Row],[Score]],Table3[Score],1)</f>
        <v>104.5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</v>
      </c>
      <c r="Z122">
        <f>_xlfn.RANK.AVG(Table3[[#This Row],[Score 2 ]],Table3[[Score 2 ]],1)</f>
        <v>118</v>
      </c>
    </row>
    <row r="123" spans="1:26" x14ac:dyDescent="0.3">
      <c r="A123" t="s">
        <v>1939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704</v>
      </c>
      <c r="X123">
        <f>_xlfn.RANK.AVG(Table3[[#This Row],[Score]],Table3[Score],1)</f>
        <v>120.5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</v>
      </c>
      <c r="Z123">
        <f>_xlfn.RANK.AVG(Table3[[#This Row],[Score 2 ]],Table3[[Score 2 ]],1)</f>
        <v>118</v>
      </c>
    </row>
    <row r="124" spans="1:26" x14ac:dyDescent="0.3">
      <c r="A124" t="s">
        <v>353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1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1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</v>
      </c>
      <c r="X124">
        <f>_xlfn.RANK.AVG(Table3[[#This Row],[Score]],Table3[Score],1)</f>
        <v>104.5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</v>
      </c>
      <c r="Z124">
        <f>_xlfn.RANK.AVG(Table3[[#This Row],[Score 2 ]],Table3[[Score 2 ]],1)</f>
        <v>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10F6-7A98-41D6-A4E5-7E533AAC7F67}">
  <dimension ref="A1:AV732"/>
  <sheetViews>
    <sheetView tabSelected="1" workbookViewId="0"/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3133</v>
      </c>
      <c r="D1" t="s">
        <v>2</v>
      </c>
      <c r="E1" t="s">
        <v>3</v>
      </c>
      <c r="F1" t="s">
        <v>4</v>
      </c>
      <c r="G1" t="s">
        <v>5</v>
      </c>
      <c r="H1" t="s">
        <v>3156</v>
      </c>
      <c r="I1" t="s">
        <v>6</v>
      </c>
      <c r="J1" t="s">
        <v>3157</v>
      </c>
      <c r="K1" t="s">
        <v>7</v>
      </c>
      <c r="L1" t="s">
        <v>3158</v>
      </c>
      <c r="M1" t="s">
        <v>8</v>
      </c>
      <c r="N1" t="s">
        <v>3159</v>
      </c>
      <c r="O1" t="s">
        <v>3160</v>
      </c>
      <c r="P1" t="s">
        <v>9</v>
      </c>
      <c r="Q1" t="s">
        <v>10</v>
      </c>
      <c r="R1" t="s">
        <v>11</v>
      </c>
      <c r="S1" s="1" t="s">
        <v>3161</v>
      </c>
      <c r="T1" s="1" t="s">
        <v>3162</v>
      </c>
      <c r="U1" s="1" t="s">
        <v>3163</v>
      </c>
      <c r="V1" t="s">
        <v>12</v>
      </c>
      <c r="W1" t="s">
        <v>3164</v>
      </c>
      <c r="X1" t="s">
        <v>3165</v>
      </c>
      <c r="Y1" t="s">
        <v>3166</v>
      </c>
      <c r="Z1" t="s">
        <v>3167</v>
      </c>
      <c r="AA1" t="s">
        <v>3168</v>
      </c>
      <c r="AB1" t="s">
        <v>3169</v>
      </c>
      <c r="AC1" s="1" t="s">
        <v>3170</v>
      </c>
      <c r="AD1" s="1" t="s">
        <v>3171</v>
      </c>
      <c r="AE1" s="1" t="s">
        <v>3172</v>
      </c>
      <c r="AF1" s="1" t="s">
        <v>3173</v>
      </c>
      <c r="AG1" s="1" t="s">
        <v>3174</v>
      </c>
      <c r="AH1" s="1" t="s">
        <v>3175</v>
      </c>
      <c r="AI1" t="s">
        <v>13</v>
      </c>
      <c r="AJ1" t="s">
        <v>14</v>
      </c>
      <c r="AK1" t="s">
        <v>3176</v>
      </c>
      <c r="AL1" t="s">
        <v>3177</v>
      </c>
      <c r="AM1" t="s">
        <v>3178</v>
      </c>
      <c r="AN1" t="s">
        <v>3179</v>
      </c>
      <c r="AO1" t="s">
        <v>3180</v>
      </c>
      <c r="AP1" t="s">
        <v>15</v>
      </c>
      <c r="AQ1" s="2" t="s">
        <v>3184</v>
      </c>
      <c r="AR1" s="2" t="s">
        <v>3185</v>
      </c>
      <c r="AS1" s="2" t="s">
        <v>3186</v>
      </c>
      <c r="AT1" s="2" t="s">
        <v>3187</v>
      </c>
      <c r="AU1" s="2" t="s">
        <v>3188</v>
      </c>
      <c r="AV1" s="2" t="s">
        <v>3189</v>
      </c>
    </row>
    <row r="2" spans="1:48" x14ac:dyDescent="0.3">
      <c r="A2" t="s">
        <v>931</v>
      </c>
      <c r="B2" t="s">
        <v>932</v>
      </c>
      <c r="C2" t="s">
        <v>3145</v>
      </c>
      <c r="D2" t="s">
        <v>138</v>
      </c>
      <c r="E2">
        <v>16202.772529899999</v>
      </c>
      <c r="F2">
        <v>619.29999999999995</v>
      </c>
      <c r="G2">
        <v>187.44268590661599</v>
      </c>
      <c r="H2">
        <f>(Table2[[#This Row],[1Y Return vs Nifty]]-AVERAGE(Table2[1Y Return vs Nifty]))/_xlfn.STDEV.P(Table2[1Y Return vs Nifty])</f>
        <v>2.7895974876647163</v>
      </c>
      <c r="I2">
        <v>-0.43080240600301101</v>
      </c>
      <c r="J2">
        <f>(Table2[[#This Row],[1M Return vs Nifty]]-AVERAGE(Table2[1M Return vs Nifty]))/_xlfn.STDEV.P(Table2[1M Return vs Nifty])</f>
        <v>7.9584390355890697E-2</v>
      </c>
      <c r="K2">
        <v>226.82248653352499</v>
      </c>
      <c r="L2">
        <f>(Table2[[#This Row],[6M Return vs Nifty]]-AVERAGE(Table2[6M Return vs Nifty]))/_xlfn.STDEV.P(Table2[6M Return vs Nifty])</f>
        <v>6.7120796793665702</v>
      </c>
      <c r="M2">
        <v>-1.9900993523394499</v>
      </c>
      <c r="N2">
        <f>(Table2[[#This Row],[1W Return vs Nifty]]-AVERAGE(Table2[1W Return vs Nifty]))/_xlfn.STDEV.P(Table2[1W Return vs Nifty])</f>
        <v>-0.22451208201008388</v>
      </c>
      <c r="O2">
        <v>609.64</v>
      </c>
      <c r="P2">
        <v>558.07489051829998</v>
      </c>
      <c r="Q2">
        <v>375.63739959911601</v>
      </c>
      <c r="R2">
        <v>51.996725864781702</v>
      </c>
      <c r="S2" s="1">
        <f>(Table2[[#This Row],[Close Price]]-Table2[[#This Row],[20D EMA]])/Table2[[#This Row],[20D EMA]]</f>
        <v>1.584541696739054E-2</v>
      </c>
      <c r="T2" s="1">
        <f>(Table2[[#This Row],[Close Price]]-Table2[[#This Row],[50D EMA]])/Table2[[#This Row],[50D EMA]]</f>
        <v>0.109707694293213</v>
      </c>
      <c r="U2" s="1">
        <f>(Table2[[#This Row],[Close Price]]-Table2[[#This Row],[200D EMA]])/Table2[[#This Row],[200D EMA]]</f>
        <v>0.64866437862929283</v>
      </c>
      <c r="V2">
        <v>0.80522125198332595</v>
      </c>
      <c r="W2">
        <v>608.25</v>
      </c>
      <c r="X2">
        <v>627</v>
      </c>
      <c r="Y2">
        <v>608.25</v>
      </c>
      <c r="Z2">
        <v>627</v>
      </c>
      <c r="AA2">
        <v>532.20000000000005</v>
      </c>
      <c r="AB2">
        <v>648.4</v>
      </c>
      <c r="AC2" s="1">
        <f>(Table2[[#This Row],[Close Price]]/Table2[[#This Row],[Day Low]])-1</f>
        <v>1.8166872174270265E-2</v>
      </c>
      <c r="AD2" s="1">
        <f>(Table2[[#This Row],[Day High]]/Table2[[#This Row],[Close Price]])-1</f>
        <v>1.243339253996445E-2</v>
      </c>
      <c r="AE2" s="1">
        <f>(Table2[[#This Row],[Close Price]]/Table2[[#This Row],[Current Week Low]])-1</f>
        <v>1.8166872174270265E-2</v>
      </c>
      <c r="AF2" s="1">
        <f>(Table2[[#This Row],[Current Week High]]/Table2[[#This Row],[Close Price]])-1</f>
        <v>1.243339253996445E-2</v>
      </c>
      <c r="AG2" s="1">
        <f>(Table2[[#This Row],[Close Price]]/Table2[[#This Row],[Current Month Low]])-1</f>
        <v>0.16366027809094308</v>
      </c>
      <c r="AH2" s="1">
        <f>(Table2[[#This Row],[Current Month High]]/Table2[[#This Row],[Close Price]])-1</f>
        <v>4.6988535443242441E-2</v>
      </c>
      <c r="AI2">
        <v>12.062005490069399</v>
      </c>
      <c r="AJ2">
        <v>322.139668041307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0.44</v>
      </c>
      <c r="AM2" t="s">
        <v>3182</v>
      </c>
      <c r="AN2">
        <v>-8.2200000000000006</v>
      </c>
      <c r="AO2" t="s">
        <v>3181</v>
      </c>
      <c r="AP2">
        <v>0.272722225860836</v>
      </c>
      <c r="AQ2">
        <f>(Table2[[#This Row],[Sharpe Ratio]]-AVERAGE(Table2[Sharpe Ratio]))/_xlfn.STDEV.P(Table2[Sharpe Ratio])</f>
        <v>2.4194298409642148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11.77617931634131</v>
      </c>
      <c r="AS2">
        <f>_xlfn.RANK.AVG(Table2[[#This Row],[1Y Return vs Nifty Z-Score]],Table2[1Y Return vs Nifty Z-Score])</f>
        <v>15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4</v>
      </c>
      <c r="AV2">
        <f>(Table2[[#This Row],[Rank 1Y]]+Table2[[#This Row],[Rank 6M]]+Table2[[#This Row],[Rank Sharpe]])/3</f>
        <v>6.666666666666667</v>
      </c>
    </row>
    <row r="3" spans="1:48" x14ac:dyDescent="0.3">
      <c r="A3" t="s">
        <v>101</v>
      </c>
      <c r="B3" t="s">
        <v>102</v>
      </c>
      <c r="C3" t="s">
        <v>3148</v>
      </c>
      <c r="D3" t="s">
        <v>103</v>
      </c>
      <c r="E3">
        <v>291209.99573928502</v>
      </c>
      <c r="F3">
        <v>8191.85</v>
      </c>
      <c r="G3">
        <v>263.493786623272</v>
      </c>
      <c r="H3">
        <f>(Table2[[#This Row],[1Y Return vs Nifty]]-AVERAGE(Table2[1Y Return vs Nifty]))/_xlfn.STDEV.P(Table2[1Y Return vs Nifty])</f>
        <v>4.0873342678544793</v>
      </c>
      <c r="I3">
        <v>14.253124852367799</v>
      </c>
      <c r="J3">
        <f>(Table2[[#This Row],[1M Return vs Nifty]]-AVERAGE(Table2[1M Return vs Nifty]))/_xlfn.STDEV.P(Table2[1M Return vs Nifty])</f>
        <v>1.7416622059308289</v>
      </c>
      <c r="K3">
        <v>94.801849770556402</v>
      </c>
      <c r="L3">
        <f>(Table2[[#This Row],[6M Return vs Nifty]]-AVERAGE(Table2[6M Return vs Nifty]))/_xlfn.STDEV.P(Table2[6M Return vs Nifty])</f>
        <v>2.604314593782735</v>
      </c>
      <c r="M3">
        <v>10.700390331868499</v>
      </c>
      <c r="N3">
        <f>(Table2[[#This Row],[1W Return vs Nifty]]-AVERAGE(Table2[1W Return vs Nifty]))/_xlfn.STDEV.P(Table2[1W Return vs Nifty])</f>
        <v>2.6052352067155846</v>
      </c>
      <c r="O3">
        <v>7698.06</v>
      </c>
      <c r="P3">
        <v>7113.65758382478</v>
      </c>
      <c r="Q3">
        <v>5260.4657661861202</v>
      </c>
      <c r="R3">
        <v>67.923150794763899</v>
      </c>
      <c r="S3" s="1">
        <f>(Table2[[#This Row],[Close Price]]-Table2[[#This Row],[20D EMA]])/Table2[[#This Row],[20D EMA]]</f>
        <v>6.4144732568984911E-2</v>
      </c>
      <c r="T3" s="1">
        <f>(Table2[[#This Row],[Close Price]]-Table2[[#This Row],[50D EMA]])/Table2[[#This Row],[50D EMA]]</f>
        <v>0.15156653289397037</v>
      </c>
      <c r="U3" s="1">
        <f>(Table2[[#This Row],[Close Price]]-Table2[[#This Row],[200D EMA]])/Table2[[#This Row],[200D EMA]]</f>
        <v>0.55724803926234034</v>
      </c>
      <c r="V3">
        <v>0.88797216987725602</v>
      </c>
      <c r="W3">
        <v>8163.7</v>
      </c>
      <c r="X3">
        <v>8345</v>
      </c>
      <c r="Y3">
        <v>8163.7</v>
      </c>
      <c r="Z3">
        <v>8345</v>
      </c>
      <c r="AA3">
        <v>7272</v>
      </c>
      <c r="AB3">
        <v>8345</v>
      </c>
      <c r="AC3" s="1">
        <f>(Table2[[#This Row],[Close Price]]/Table2[[#This Row],[Day Low]])-1</f>
        <v>3.4481913838089184E-3</v>
      </c>
      <c r="AD3" s="1">
        <f>(Table2[[#This Row],[Day High]]/Table2[[#This Row],[Close Price]])-1</f>
        <v>1.8695410682568525E-2</v>
      </c>
      <c r="AE3" s="1">
        <f>(Table2[[#This Row],[Close Price]]/Table2[[#This Row],[Current Week Low]])-1</f>
        <v>3.4481913838089184E-3</v>
      </c>
      <c r="AF3" s="1">
        <f>(Table2[[#This Row],[Current Week High]]/Table2[[#This Row],[Close Price]])-1</f>
        <v>1.8695410682568525E-2</v>
      </c>
      <c r="AG3" s="1">
        <f>(Table2[[#This Row],[Close Price]]/Table2[[#This Row],[Current Month Low]])-1</f>
        <v>0.12649202420242034</v>
      </c>
      <c r="AH3" s="1">
        <f>(Table2[[#This Row],[Current Month High]]/Table2[[#This Row],[Close Price]])-1</f>
        <v>1.8695410682568525E-2</v>
      </c>
      <c r="AI3">
        <v>1.8695410682568501</v>
      </c>
      <c r="AJ3">
        <v>321.17480719794298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0.43</v>
      </c>
      <c r="AM3" t="s">
        <v>3182</v>
      </c>
      <c r="AN3">
        <v>7.58</v>
      </c>
      <c r="AO3" t="s">
        <v>3182</v>
      </c>
      <c r="AP3">
        <v>0.29926019968815099</v>
      </c>
      <c r="AQ3">
        <f>(Table2[[#This Row],[Sharpe Ratio]]-AVERAGE(Table2[Sharpe Ratio]))/_xlfn.STDEV.P(Table2[Sharpe Ratio])</f>
        <v>2.7300379256271774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13.768584199910805</v>
      </c>
      <c r="AS3">
        <f>_xlfn.RANK.AVG(Table2[[#This Row],[1Y Return vs Nifty Z-Score]],Table2[1Y Return vs Nifty Z-Score])</f>
        <v>5</v>
      </c>
      <c r="AT3">
        <f>_xlfn.RANK.AVG(Table2[[#This Row],[6M Return vs Nifty Z-Score]],Table2[6M Return vs Nifty Z-Score])</f>
        <v>17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8</v>
      </c>
    </row>
    <row r="4" spans="1:48" x14ac:dyDescent="0.3">
      <c r="A4" t="s">
        <v>694</v>
      </c>
      <c r="B4" t="s">
        <v>695</v>
      </c>
      <c r="C4" t="s">
        <v>3149</v>
      </c>
      <c r="D4" t="s">
        <v>135</v>
      </c>
      <c r="E4">
        <v>26168.318234620001</v>
      </c>
      <c r="F4">
        <v>765.4</v>
      </c>
      <c r="G4">
        <v>192.15906990581499</v>
      </c>
      <c r="H4">
        <f>(Table2[[#This Row],[1Y Return vs Nifty]]-AVERAGE(Table2[1Y Return vs Nifty]))/_xlfn.STDEV.P(Table2[1Y Return vs Nifty])</f>
        <v>2.8700779136885641</v>
      </c>
      <c r="I4">
        <v>16.5034733067654</v>
      </c>
      <c r="J4">
        <f>(Table2[[#This Row],[1M Return vs Nifty]]-AVERAGE(Table2[1M Return vs Nifty]))/_xlfn.STDEV.P(Table2[1M Return vs Nifty])</f>
        <v>1.9963797741641784</v>
      </c>
      <c r="K4">
        <v>118.611920775944</v>
      </c>
      <c r="L4">
        <f>(Table2[[#This Row],[6M Return vs Nifty]]-AVERAGE(Table2[6M Return vs Nifty]))/_xlfn.STDEV.P(Table2[6M Return vs Nifty])</f>
        <v>3.3451546681781155</v>
      </c>
      <c r="M4">
        <v>0.127759518536886</v>
      </c>
      <c r="N4">
        <f>(Table2[[#This Row],[1W Return vs Nifty]]-AVERAGE(Table2[1W Return vs Nifty]))/_xlfn.STDEV.P(Table2[1W Return vs Nifty])</f>
        <v>0.24773174363390335</v>
      </c>
      <c r="O4">
        <v>708.4</v>
      </c>
      <c r="P4">
        <v>644.23996285288297</v>
      </c>
      <c r="Q4">
        <v>469.55751749086301</v>
      </c>
      <c r="R4">
        <v>65.959525437300996</v>
      </c>
      <c r="S4" s="1">
        <f>(Table2[[#This Row],[Close Price]]-Table2[[#This Row],[20D EMA]])/Table2[[#This Row],[20D EMA]]</f>
        <v>8.0463015245623951E-2</v>
      </c>
      <c r="T4" s="1">
        <f>(Table2[[#This Row],[Close Price]]-Table2[[#This Row],[50D EMA]])/Table2[[#This Row],[50D EMA]]</f>
        <v>0.18806662755067993</v>
      </c>
      <c r="U4" s="1">
        <f>(Table2[[#This Row],[Close Price]]-Table2[[#This Row],[200D EMA]])/Table2[[#This Row],[200D EMA]]</f>
        <v>0.63004524789637451</v>
      </c>
      <c r="V4">
        <v>0.74263600344264702</v>
      </c>
      <c r="W4">
        <v>741.9</v>
      </c>
      <c r="X4">
        <v>769.8</v>
      </c>
      <c r="Y4">
        <v>741.9</v>
      </c>
      <c r="Z4">
        <v>769.8</v>
      </c>
      <c r="AA4">
        <v>653.5</v>
      </c>
      <c r="AB4">
        <v>769.8</v>
      </c>
      <c r="AC4" s="1">
        <f>(Table2[[#This Row],[Close Price]]/Table2[[#This Row],[Day Low]])-1</f>
        <v>3.1675427955250024E-2</v>
      </c>
      <c r="AD4" s="1">
        <f>(Table2[[#This Row],[Day High]]/Table2[[#This Row],[Close Price]])-1</f>
        <v>5.748628168277925E-3</v>
      </c>
      <c r="AE4" s="1">
        <f>(Table2[[#This Row],[Close Price]]/Table2[[#This Row],[Current Week Low]])-1</f>
        <v>3.1675427955250024E-2</v>
      </c>
      <c r="AF4" s="1">
        <f>(Table2[[#This Row],[Current Week High]]/Table2[[#This Row],[Close Price]])-1</f>
        <v>5.748628168277925E-3</v>
      </c>
      <c r="AG4" s="1">
        <f>(Table2[[#This Row],[Close Price]]/Table2[[#This Row],[Current Month Low]])-1</f>
        <v>0.17123182861514907</v>
      </c>
      <c r="AH4" s="1">
        <f>(Table2[[#This Row],[Current Month High]]/Table2[[#This Row],[Close Price]])-1</f>
        <v>5.748628168277925E-3</v>
      </c>
      <c r="AI4">
        <v>0.57486281682779194</v>
      </c>
      <c r="AJ4">
        <v>247.90909090909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0.5</v>
      </c>
      <c r="AM4" t="s">
        <v>3182</v>
      </c>
      <c r="AN4">
        <v>5.84</v>
      </c>
      <c r="AO4" t="s">
        <v>3182</v>
      </c>
      <c r="AP4">
        <v>0.26630968182094</v>
      </c>
      <c r="AQ4">
        <f>(Table2[[#This Row],[Sharpe Ratio]]-AVERAGE(Table2[Sharpe Ratio]))/_xlfn.STDEV.P(Table2[Sharpe Ratio])</f>
        <v>2.3443755796626649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10.803719679327425</v>
      </c>
      <c r="AS4">
        <f>_xlfn.RANK.AVG(Table2[[#This Row],[1Y Return vs Nifty Z-Score]],Table2[1Y Return vs Nifty Z-Score])</f>
        <v>13</v>
      </c>
      <c r="AT4">
        <f>_xlfn.RANK.AVG(Table2[[#This Row],[6M Return vs Nifty Z-Score]],Table2[6M Return vs Nifty Z-Score])</f>
        <v>7</v>
      </c>
      <c r="AU4">
        <f>_xlfn.RANK.AVG(Table2[[#This Row],[Sharpe Ratio Z-Score]],Table2[Sharpe Ratio Z-Score])</f>
        <v>6</v>
      </c>
      <c r="AV4">
        <f>(Table2[[#This Row],[Rank 1Y]]+Table2[[#This Row],[Rank 6M]]+Table2[[#This Row],[Rank Sharpe]])/3</f>
        <v>8.6666666666666661</v>
      </c>
    </row>
    <row r="5" spans="1:48" x14ac:dyDescent="0.3">
      <c r="A5" t="s">
        <v>479</v>
      </c>
      <c r="B5" t="s">
        <v>480</v>
      </c>
      <c r="C5" t="s">
        <v>3147</v>
      </c>
      <c r="D5" t="s">
        <v>156</v>
      </c>
      <c r="E5">
        <v>45978.276289950001</v>
      </c>
      <c r="F5">
        <v>1795.7</v>
      </c>
      <c r="G5">
        <v>311.12644800555</v>
      </c>
      <c r="H5">
        <f>(Table2[[#This Row],[1Y Return vs Nifty]]-AVERAGE(Table2[1Y Return vs Nifty]))/_xlfn.STDEV.P(Table2[1Y Return vs Nifty])</f>
        <v>4.9001385012134406</v>
      </c>
      <c r="I5">
        <v>3.0558124929672101</v>
      </c>
      <c r="J5">
        <f>(Table2[[#This Row],[1M Return vs Nifty]]-AVERAGE(Table2[1M Return vs Nifty]))/_xlfn.STDEV.P(Table2[1M Return vs Nifty])</f>
        <v>0.47423530172756828</v>
      </c>
      <c r="K5">
        <v>87.9275703242361</v>
      </c>
      <c r="L5">
        <f>(Table2[[#This Row],[6M Return vs Nifty]]-AVERAGE(Table2[6M Return vs Nifty]))/_xlfn.STDEV.P(Table2[6M Return vs Nifty])</f>
        <v>2.3904243582066118</v>
      </c>
      <c r="M5">
        <v>3.7934691975177799</v>
      </c>
      <c r="N5">
        <f>(Table2[[#This Row],[1W Return vs Nifty]]-AVERAGE(Table2[1W Return vs Nifty]))/_xlfn.STDEV.P(Table2[1W Return vs Nifty])</f>
        <v>1.0651180134686937</v>
      </c>
      <c r="O5">
        <v>1694.67</v>
      </c>
      <c r="P5">
        <v>1656.7485682240899</v>
      </c>
      <c r="Q5">
        <v>1279.27570112595</v>
      </c>
      <c r="R5">
        <v>72.963702082634299</v>
      </c>
      <c r="S5" s="1">
        <f>(Table2[[#This Row],[Close Price]]-Table2[[#This Row],[20D EMA]])/Table2[[#This Row],[20D EMA]]</f>
        <v>5.9616326482441993E-2</v>
      </c>
      <c r="T5" s="1">
        <f>(Table2[[#This Row],[Close Price]]-Table2[[#This Row],[50D EMA]])/Table2[[#This Row],[50D EMA]]</f>
        <v>8.3869957361638547E-2</v>
      </c>
      <c r="U5" s="1">
        <f>(Table2[[#This Row],[Close Price]]-Table2[[#This Row],[200D EMA]])/Table2[[#This Row],[200D EMA]]</f>
        <v>0.40368491203227025</v>
      </c>
      <c r="V5">
        <v>1.0484623587837301</v>
      </c>
      <c r="W5">
        <v>1762.65</v>
      </c>
      <c r="X5">
        <v>1832.5</v>
      </c>
      <c r="Y5">
        <v>1762.65</v>
      </c>
      <c r="Z5">
        <v>1832.5</v>
      </c>
      <c r="AA5">
        <v>1577.9</v>
      </c>
      <c r="AB5">
        <v>1832.5</v>
      </c>
      <c r="AC5" s="1">
        <f>(Table2[[#This Row],[Close Price]]/Table2[[#This Row],[Day Low]])-1</f>
        <v>1.8750177289875936E-2</v>
      </c>
      <c r="AD5" s="1">
        <f>(Table2[[#This Row],[Day High]]/Table2[[#This Row],[Close Price]])-1</f>
        <v>2.0493400902155123E-2</v>
      </c>
      <c r="AE5" s="1">
        <f>(Table2[[#This Row],[Close Price]]/Table2[[#This Row],[Current Week Low]])-1</f>
        <v>1.8750177289875936E-2</v>
      </c>
      <c r="AF5" s="1">
        <f>(Table2[[#This Row],[Current Week High]]/Table2[[#This Row],[Close Price]])-1</f>
        <v>2.0493400902155123E-2</v>
      </c>
      <c r="AG5" s="1">
        <f>(Table2[[#This Row],[Close Price]]/Table2[[#This Row],[Current Month Low]])-1</f>
        <v>0.13803156093542035</v>
      </c>
      <c r="AH5" s="1">
        <f>(Table2[[#This Row],[Current Month High]]/Table2[[#This Row],[Close Price]])-1</f>
        <v>2.0493400902155123E-2</v>
      </c>
      <c r="AI5">
        <v>5.2458651222364496</v>
      </c>
      <c r="AJ5">
        <v>414.52722063037203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0.17</v>
      </c>
      <c r="AM5" t="s">
        <v>3182</v>
      </c>
      <c r="AN5">
        <v>10.15</v>
      </c>
      <c r="AO5" t="s">
        <v>3182</v>
      </c>
      <c r="AP5">
        <v>0.242484455923732</v>
      </c>
      <c r="AQ5">
        <f>(Table2[[#This Row],[Sharpe Ratio]]-AVERAGE(Table2[Sharpe Ratio]))/_xlfn.STDEV.P(Table2[Sharpe Ratio])</f>
        <v>2.065518277641468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10.895434452257781</v>
      </c>
      <c r="AS5">
        <f>_xlfn.RANK.AVG(Table2[[#This Row],[1Y Return vs Nifty Z-Score]],Table2[1Y Return vs Nifty Z-Score])</f>
        <v>1</v>
      </c>
      <c r="AT5">
        <f>_xlfn.RANK.AVG(Table2[[#This Row],[6M Return vs Nifty Z-Score]],Table2[6M Return vs Nifty Z-Score])</f>
        <v>22</v>
      </c>
      <c r="AU5">
        <f>_xlfn.RANK.AVG(Table2[[#This Row],[Sharpe Ratio Z-Score]],Table2[Sharpe Ratio Z-Score])</f>
        <v>15</v>
      </c>
      <c r="AV5">
        <f>(Table2[[#This Row],[Rank 1Y]]+Table2[[#This Row],[Rank 6M]]+Table2[[#This Row],[Rank Sharpe]])/3</f>
        <v>12.666666666666666</v>
      </c>
    </row>
    <row r="6" spans="1:48" x14ac:dyDescent="0.3">
      <c r="A6" t="s">
        <v>903</v>
      </c>
      <c r="B6" t="s">
        <v>904</v>
      </c>
      <c r="C6" t="s">
        <v>3143</v>
      </c>
      <c r="D6" t="s">
        <v>905</v>
      </c>
      <c r="E6">
        <v>17298.299444929999</v>
      </c>
      <c r="F6">
        <v>2542.4499999999998</v>
      </c>
      <c r="G6">
        <v>131.81382516902499</v>
      </c>
      <c r="H6">
        <f>(Table2[[#This Row],[1Y Return vs Nifty]]-AVERAGE(Table2[1Y Return vs Nifty]))/_xlfn.STDEV.P(Table2[1Y Return vs Nifty])</f>
        <v>1.8403460246492003</v>
      </c>
      <c r="I6">
        <v>-3.5856837898840901</v>
      </c>
      <c r="J6">
        <f>(Table2[[#This Row],[1M Return vs Nifty]]-AVERAGE(Table2[1M Return vs Nifty]))/_xlfn.STDEV.P(Table2[1M Return vs Nifty])</f>
        <v>-0.27751751206124842</v>
      </c>
      <c r="K6">
        <v>146.76924172795299</v>
      </c>
      <c r="L6">
        <f>(Table2[[#This Row],[6M Return vs Nifty]]-AVERAGE(Table2[6M Return vs Nifty]))/_xlfn.STDEV.P(Table2[6M Return vs Nifty])</f>
        <v>4.2212575468356741</v>
      </c>
      <c r="M6">
        <v>3.1917459199270701</v>
      </c>
      <c r="N6">
        <f>(Table2[[#This Row],[1W Return vs Nifty]]-AVERAGE(Table2[1W Return vs Nifty]))/_xlfn.STDEV.P(Table2[1W Return vs Nifty])</f>
        <v>0.93094471868683015</v>
      </c>
      <c r="O6">
        <v>2416.9899999999998</v>
      </c>
      <c r="P6">
        <v>2221.3984545175699</v>
      </c>
      <c r="Q6">
        <v>1554.71390336995</v>
      </c>
      <c r="R6">
        <v>62.358686171691403</v>
      </c>
      <c r="S6" s="1">
        <f>(Table2[[#This Row],[Close Price]]-Table2[[#This Row],[20D EMA]])/Table2[[#This Row],[20D EMA]]</f>
        <v>5.1907537888034309E-2</v>
      </c>
      <c r="T6" s="1">
        <f>(Table2[[#This Row],[Close Price]]-Table2[[#This Row],[50D EMA]])/Table2[[#This Row],[50D EMA]]</f>
        <v>0.14452677088593455</v>
      </c>
      <c r="U6" s="1">
        <f>(Table2[[#This Row],[Close Price]]-Table2[[#This Row],[200D EMA]])/Table2[[#This Row],[200D EMA]]</f>
        <v>0.63531695091235985</v>
      </c>
      <c r="V6">
        <v>0.48645791662272803</v>
      </c>
      <c r="W6">
        <v>2489.9499999999998</v>
      </c>
      <c r="X6">
        <v>2578.9499999999998</v>
      </c>
      <c r="Y6">
        <v>2489.9499999999998</v>
      </c>
      <c r="Z6">
        <v>2578.9499999999998</v>
      </c>
      <c r="AA6">
        <v>2210</v>
      </c>
      <c r="AB6">
        <v>2578.9499999999998</v>
      </c>
      <c r="AC6" s="1">
        <f>(Table2[[#This Row],[Close Price]]/Table2[[#This Row],[Day Low]])-1</f>
        <v>2.1084760738167452E-2</v>
      </c>
      <c r="AD6" s="1">
        <f>(Table2[[#This Row],[Day High]]/Table2[[#This Row],[Close Price]])-1</f>
        <v>1.435623119432039E-2</v>
      </c>
      <c r="AE6" s="1">
        <f>(Table2[[#This Row],[Close Price]]/Table2[[#This Row],[Current Week Low]])-1</f>
        <v>2.1084760738167452E-2</v>
      </c>
      <c r="AF6" s="1">
        <f>(Table2[[#This Row],[Current Week High]]/Table2[[#This Row],[Close Price]])-1</f>
        <v>1.435623119432039E-2</v>
      </c>
      <c r="AG6" s="1">
        <f>(Table2[[#This Row],[Close Price]]/Table2[[#This Row],[Current Month Low]])-1</f>
        <v>0.15042986425339366</v>
      </c>
      <c r="AH6" s="1">
        <f>(Table2[[#This Row],[Current Month High]]/Table2[[#This Row],[Close Price]])-1</f>
        <v>1.435623119432039E-2</v>
      </c>
      <c r="AI6">
        <v>6.1967786977128396</v>
      </c>
      <c r="AJ6">
        <v>248.280821917808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0.42</v>
      </c>
      <c r="AM6" t="s">
        <v>3182</v>
      </c>
      <c r="AN6">
        <v>0.37</v>
      </c>
      <c r="AO6" t="s">
        <v>3182</v>
      </c>
      <c r="AP6">
        <v>0.25902826684817998</v>
      </c>
      <c r="AQ6">
        <f>(Table2[[#This Row],[Sharpe Ratio]]-AVERAGE(Table2[Sharpe Ratio]))/_xlfn.STDEV.P(Table2[Sharpe Ratio])</f>
        <v>2.259151802857319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8.9741825809677742</v>
      </c>
      <c r="AS6">
        <f>_xlfn.RANK.AVG(Table2[[#This Row],[1Y Return vs Nifty Z-Score]],Table2[1Y Return vs Nifty Z-Score])</f>
        <v>42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8</v>
      </c>
      <c r="AV6">
        <f>(Table2[[#This Row],[Rank 1Y]]+Table2[[#This Row],[Rank 6M]]+Table2[[#This Row],[Rank Sharpe]])/3</f>
        <v>18</v>
      </c>
    </row>
    <row r="7" spans="1:48" x14ac:dyDescent="0.3">
      <c r="A7" t="s">
        <v>784</v>
      </c>
      <c r="B7" t="s">
        <v>785</v>
      </c>
      <c r="C7" t="s">
        <v>3139</v>
      </c>
      <c r="D7" t="s">
        <v>48</v>
      </c>
      <c r="E7">
        <v>20708.883644310001</v>
      </c>
      <c r="F7">
        <v>1780.65</v>
      </c>
      <c r="G7">
        <v>216.06755679814901</v>
      </c>
      <c r="H7">
        <f>(Table2[[#This Row],[1Y Return vs Nifty]]-AVERAGE(Table2[1Y Return vs Nifty]))/_xlfn.STDEV.P(Table2[1Y Return vs Nifty])</f>
        <v>3.2780525847516939</v>
      </c>
      <c r="I7">
        <v>7.6758508153228098</v>
      </c>
      <c r="J7">
        <f>(Table2[[#This Row],[1M Return vs Nifty]]-AVERAGE(Table2[1M Return vs Nifty]))/_xlfn.STDEV.P(Table2[1M Return vs Nifty])</f>
        <v>0.99717872602952662</v>
      </c>
      <c r="K7">
        <v>104.540961730071</v>
      </c>
      <c r="L7">
        <f>(Table2[[#This Row],[6M Return vs Nifty]]-AVERAGE(Table2[6M Return vs Nifty]))/_xlfn.STDEV.P(Table2[6M Return vs Nifty])</f>
        <v>2.9073428555211875</v>
      </c>
      <c r="M7">
        <v>9.1676287191420496</v>
      </c>
      <c r="N7">
        <f>(Table2[[#This Row],[1W Return vs Nifty]]-AVERAGE(Table2[1W Return vs Nifty]))/_xlfn.STDEV.P(Table2[1W Return vs Nifty])</f>
        <v>2.263457377348383</v>
      </c>
      <c r="O7">
        <v>1632.72</v>
      </c>
      <c r="P7">
        <v>1598.38813747513</v>
      </c>
      <c r="Q7">
        <v>1256.0769441591401</v>
      </c>
      <c r="R7">
        <v>78.540363780841901</v>
      </c>
      <c r="S7" s="1">
        <f>(Table2[[#This Row],[Close Price]]-Table2[[#This Row],[20D EMA]])/Table2[[#This Row],[20D EMA]]</f>
        <v>9.0603410260179373E-2</v>
      </c>
      <c r="T7" s="1">
        <f>(Table2[[#This Row],[Close Price]]-Table2[[#This Row],[50D EMA]])/Table2[[#This Row],[50D EMA]]</f>
        <v>0.11402853803255658</v>
      </c>
      <c r="U7" s="1">
        <f>(Table2[[#This Row],[Close Price]]-Table2[[#This Row],[200D EMA]])/Table2[[#This Row],[200D EMA]]</f>
        <v>0.41762812244915992</v>
      </c>
      <c r="V7">
        <v>1.02793731111702</v>
      </c>
      <c r="W7">
        <v>1731.45</v>
      </c>
      <c r="X7">
        <v>1792</v>
      </c>
      <c r="Y7">
        <v>1731.45</v>
      </c>
      <c r="Z7">
        <v>1792</v>
      </c>
      <c r="AA7">
        <v>1511</v>
      </c>
      <c r="AB7">
        <v>1796</v>
      </c>
      <c r="AC7" s="1">
        <f>(Table2[[#This Row],[Close Price]]/Table2[[#This Row],[Day Low]])-1</f>
        <v>2.8415489907303249E-2</v>
      </c>
      <c r="AD7" s="1">
        <f>(Table2[[#This Row],[Day High]]/Table2[[#This Row],[Close Price]])-1</f>
        <v>6.3740768820375049E-3</v>
      </c>
      <c r="AE7" s="1">
        <f>(Table2[[#This Row],[Close Price]]/Table2[[#This Row],[Current Week Low]])-1</f>
        <v>2.8415489907303249E-2</v>
      </c>
      <c r="AF7" s="1">
        <f>(Table2[[#This Row],[Current Week High]]/Table2[[#This Row],[Close Price]])-1</f>
        <v>6.3740768820375049E-3</v>
      </c>
      <c r="AG7" s="1">
        <f>(Table2[[#This Row],[Close Price]]/Table2[[#This Row],[Current Month Low]])-1</f>
        <v>0.17845797485109216</v>
      </c>
      <c r="AH7" s="1">
        <f>(Table2[[#This Row],[Current Month High]]/Table2[[#This Row],[Close Price]])-1</f>
        <v>8.6204475893634225E-3</v>
      </c>
      <c r="AI7">
        <v>0.90135624631455502</v>
      </c>
      <c r="AJ7">
        <v>270.96875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0.06</v>
      </c>
      <c r="AM7" t="s">
        <v>3182</v>
      </c>
      <c r="AN7">
        <v>11.06</v>
      </c>
      <c r="AO7" t="s">
        <v>3182</v>
      </c>
      <c r="AP7">
        <v>0.207528614901025</v>
      </c>
      <c r="AQ7">
        <f>(Table2[[#This Row],[Sharpe Ratio]]-AVERAGE(Table2[Sharpe Ratio]))/_xlfn.STDEV.P(Table2[Sharpe Ratio])</f>
        <v>1.6563850522303192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11.10241659588111</v>
      </c>
      <c r="AS7">
        <f>_xlfn.RANK.AVG(Table2[[#This Row],[1Y Return vs Nifty Z-Score]],Table2[1Y Return vs Nifty Z-Score])</f>
        <v>10</v>
      </c>
      <c r="AT7">
        <f>_xlfn.RANK.AVG(Table2[[#This Row],[6M Return vs Nifty Z-Score]],Table2[6M Return vs Nifty Z-Score])</f>
        <v>13</v>
      </c>
      <c r="AU7">
        <f>_xlfn.RANK.AVG(Table2[[#This Row],[Sharpe Ratio Z-Score]],Table2[Sharpe Ratio Z-Score])</f>
        <v>32</v>
      </c>
      <c r="AV7">
        <f>(Table2[[#This Row],[Rank 1Y]]+Table2[[#This Row],[Rank 6M]]+Table2[[#This Row],[Rank Sharpe]])/3</f>
        <v>18.333333333333332</v>
      </c>
    </row>
    <row r="8" spans="1:48" x14ac:dyDescent="0.3">
      <c r="A8" t="s">
        <v>1188</v>
      </c>
      <c r="B8" t="s">
        <v>1189</v>
      </c>
      <c r="C8" t="s">
        <v>3154</v>
      </c>
      <c r="D8" t="s">
        <v>1190</v>
      </c>
      <c r="E8">
        <v>10398.239561599999</v>
      </c>
      <c r="F8">
        <v>1672</v>
      </c>
      <c r="G8">
        <v>223.25891624034099</v>
      </c>
      <c r="H8">
        <f>(Table2[[#This Row],[1Y Return vs Nifty]]-AVERAGE(Table2[1Y Return vs Nifty]))/_xlfn.STDEV.P(Table2[1Y Return vs Nifty])</f>
        <v>3.4007660176902599</v>
      </c>
      <c r="I8">
        <v>11.7134035322961</v>
      </c>
      <c r="J8">
        <f>(Table2[[#This Row],[1M Return vs Nifty]]-AVERAGE(Table2[1M Return vs Nifty]))/_xlfn.STDEV.P(Table2[1M Return vs Nifty])</f>
        <v>1.454190442446881</v>
      </c>
      <c r="K8">
        <v>97.4425603201732</v>
      </c>
      <c r="L8">
        <f>(Table2[[#This Row],[6M Return vs Nifty]]-AVERAGE(Table2[6M Return vs Nifty]))/_xlfn.STDEV.P(Table2[6M Return vs Nifty])</f>
        <v>2.6864791618594999</v>
      </c>
      <c r="M8">
        <v>1.6868607197005401</v>
      </c>
      <c r="N8">
        <f>(Table2[[#This Row],[1W Return vs Nifty]]-AVERAGE(Table2[1W Return vs Nifty]))/_xlfn.STDEV.P(Table2[1W Return vs Nifty])</f>
        <v>0.59538281988290775</v>
      </c>
      <c r="O8">
        <v>1488.98</v>
      </c>
      <c r="P8">
        <v>1401.67035335831</v>
      </c>
      <c r="Q8">
        <v>1082.14969377426</v>
      </c>
      <c r="R8">
        <v>81.714624914858106</v>
      </c>
      <c r="S8" s="1">
        <f>(Table2[[#This Row],[Close Price]]-Table2[[#This Row],[20D EMA]])/Table2[[#This Row],[20D EMA]]</f>
        <v>0.12291635884968231</v>
      </c>
      <c r="T8" s="1">
        <f>(Table2[[#This Row],[Close Price]]-Table2[[#This Row],[50D EMA]])/Table2[[#This Row],[50D EMA]]</f>
        <v>0.19286249865669056</v>
      </c>
      <c r="U8" s="1">
        <f>(Table2[[#This Row],[Close Price]]-Table2[[#This Row],[200D EMA]])/Table2[[#This Row],[200D EMA]]</f>
        <v>0.54507274697689356</v>
      </c>
      <c r="V8">
        <v>0.89826942550228095</v>
      </c>
      <c r="W8">
        <v>1565.1</v>
      </c>
      <c r="X8">
        <v>1694.4</v>
      </c>
      <c r="Y8">
        <v>1565.1</v>
      </c>
      <c r="Z8">
        <v>1694.4</v>
      </c>
      <c r="AA8">
        <v>1405.05</v>
      </c>
      <c r="AB8">
        <v>1694.4</v>
      </c>
      <c r="AC8" s="1">
        <f>(Table2[[#This Row],[Close Price]]/Table2[[#This Row],[Day Low]])-1</f>
        <v>6.8302344898089729E-2</v>
      </c>
      <c r="AD8" s="1">
        <f>(Table2[[#This Row],[Day High]]/Table2[[#This Row],[Close Price]])-1</f>
        <v>1.3397129186602852E-2</v>
      </c>
      <c r="AE8" s="1">
        <f>(Table2[[#This Row],[Close Price]]/Table2[[#This Row],[Current Week Low]])-1</f>
        <v>6.8302344898089729E-2</v>
      </c>
      <c r="AF8" s="1">
        <f>(Table2[[#This Row],[Current Week High]]/Table2[[#This Row],[Close Price]])-1</f>
        <v>1.3397129186602852E-2</v>
      </c>
      <c r="AG8" s="1">
        <f>(Table2[[#This Row],[Close Price]]/Table2[[#This Row],[Current Month Low]])-1</f>
        <v>0.18999323867478024</v>
      </c>
      <c r="AH8" s="1">
        <f>(Table2[[#This Row],[Current Month High]]/Table2[[#This Row],[Close Price]])-1</f>
        <v>1.3397129186602852E-2</v>
      </c>
      <c r="AI8">
        <v>1.3397129186602801</v>
      </c>
      <c r="AJ8">
        <v>279.95682308828498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</v>
      </c>
      <c r="AM8">
        <v>0</v>
      </c>
      <c r="AN8">
        <v>14.56</v>
      </c>
      <c r="AO8" t="s">
        <v>3182</v>
      </c>
      <c r="AP8">
        <v>0.196021149691644</v>
      </c>
      <c r="AQ8">
        <f>(Table2[[#This Row],[Sharpe Ratio]]-AVERAGE(Table2[Sharpe Ratio]))/_xlfn.STDEV.P(Table2[Sharpe Ratio])</f>
        <v>1.5216983669818565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9.6585168088614051</v>
      </c>
      <c r="AS8">
        <f>_xlfn.RANK.AVG(Table2[[#This Row],[1Y Return vs Nifty Z-Score]],Table2[1Y Return vs Nifty Z-Score])</f>
        <v>8</v>
      </c>
      <c r="AT8">
        <f>_xlfn.RANK.AVG(Table2[[#This Row],[6M Return vs Nifty Z-Score]],Table2[6M Return vs Nifty Z-Score])</f>
        <v>15</v>
      </c>
      <c r="AU8">
        <f>_xlfn.RANK.AVG(Table2[[#This Row],[Sharpe Ratio Z-Score]],Table2[Sharpe Ratio Z-Score])</f>
        <v>43</v>
      </c>
      <c r="AV8">
        <f>(Table2[[#This Row],[Rank 1Y]]+Table2[[#This Row],[Rank 6M]]+Table2[[#This Row],[Rank Sharpe]])/3</f>
        <v>22</v>
      </c>
    </row>
    <row r="9" spans="1:48" x14ac:dyDescent="0.3">
      <c r="A9" t="s">
        <v>367</v>
      </c>
      <c r="B9" t="s">
        <v>368</v>
      </c>
      <c r="C9" t="s">
        <v>3147</v>
      </c>
      <c r="D9" t="s">
        <v>156</v>
      </c>
      <c r="E9">
        <v>67479.467209875002</v>
      </c>
      <c r="F9">
        <v>15921.85</v>
      </c>
      <c r="G9">
        <v>222.71125185753499</v>
      </c>
      <c r="H9">
        <f>(Table2[[#This Row],[1Y Return vs Nifty]]-AVERAGE(Table2[1Y Return vs Nifty]))/_xlfn.STDEV.P(Table2[1Y Return vs Nifty])</f>
        <v>3.3914206669186093</v>
      </c>
      <c r="I9">
        <v>24.997506644847899</v>
      </c>
      <c r="J9">
        <f>(Table2[[#This Row],[1M Return vs Nifty]]-AVERAGE(Table2[1M Return vs Nifty]))/_xlfn.STDEV.P(Table2[1M Return vs Nifty])</f>
        <v>2.9578217731316419</v>
      </c>
      <c r="K9">
        <v>109.58549143085401</v>
      </c>
      <c r="L9">
        <f>(Table2[[#This Row],[6M Return vs Nifty]]-AVERAGE(Table2[6M Return vs Nifty]))/_xlfn.STDEV.P(Table2[6M Return vs Nifty])</f>
        <v>3.0643012181389286</v>
      </c>
      <c r="M9">
        <v>12.0198969270586</v>
      </c>
      <c r="N9">
        <f>(Table2[[#This Row],[1W Return vs Nifty]]-AVERAGE(Table2[1W Return vs Nifty]))/_xlfn.STDEV.P(Table2[1W Return vs Nifty])</f>
        <v>2.8994610642757741</v>
      </c>
      <c r="O9">
        <v>14078.7</v>
      </c>
      <c r="P9">
        <v>13044.082071132299</v>
      </c>
      <c r="Q9">
        <v>10115.055964529</v>
      </c>
      <c r="R9">
        <v>81.234098069964602</v>
      </c>
      <c r="S9" s="1">
        <f>(Table2[[#This Row],[Close Price]]-Table2[[#This Row],[20D EMA]])/Table2[[#This Row],[20D EMA]]</f>
        <v>0.13091762733775134</v>
      </c>
      <c r="T9" s="1">
        <f>(Table2[[#This Row],[Close Price]]-Table2[[#This Row],[50D EMA]])/Table2[[#This Row],[50D EMA]]</f>
        <v>0.22061866164093327</v>
      </c>
      <c r="U9" s="1">
        <f>(Table2[[#This Row],[Close Price]]-Table2[[#This Row],[200D EMA]])/Table2[[#This Row],[200D EMA]]</f>
        <v>0.57407433590421963</v>
      </c>
      <c r="V9">
        <v>1.57346704766431</v>
      </c>
      <c r="W9">
        <v>15702.15</v>
      </c>
      <c r="X9">
        <v>16400</v>
      </c>
      <c r="Y9">
        <v>15702.15</v>
      </c>
      <c r="Z9">
        <v>16400</v>
      </c>
      <c r="AA9">
        <v>13324.5</v>
      </c>
      <c r="AB9">
        <v>16549.95</v>
      </c>
      <c r="AC9" s="1">
        <f>(Table2[[#This Row],[Close Price]]/Table2[[#This Row],[Day Low]])-1</f>
        <v>1.3991714510433351E-2</v>
      </c>
      <c r="AD9" s="1">
        <f>(Table2[[#This Row],[Day High]]/Table2[[#This Row],[Close Price]])-1</f>
        <v>3.0031057948668005E-2</v>
      </c>
      <c r="AE9" s="1">
        <f>(Table2[[#This Row],[Close Price]]/Table2[[#This Row],[Current Week Low]])-1</f>
        <v>1.3991714510433351E-2</v>
      </c>
      <c r="AF9" s="1">
        <f>(Table2[[#This Row],[Current Week High]]/Table2[[#This Row],[Close Price]])-1</f>
        <v>3.0031057948668005E-2</v>
      </c>
      <c r="AG9" s="1">
        <f>(Table2[[#This Row],[Close Price]]/Table2[[#This Row],[Current Month Low]])-1</f>
        <v>0.19493039138429213</v>
      </c>
      <c r="AH9" s="1">
        <f>(Table2[[#This Row],[Current Month High]]/Table2[[#This Row],[Close Price]])-1</f>
        <v>3.9448933383997575E-2</v>
      </c>
      <c r="AI9">
        <v>3.94489333839975</v>
      </c>
      <c r="AJ9">
        <v>295.03901549454702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0.35</v>
      </c>
      <c r="AM9" t="s">
        <v>3182</v>
      </c>
      <c r="AN9">
        <v>19.29</v>
      </c>
      <c r="AO9" t="s">
        <v>3182</v>
      </c>
      <c r="AP9">
        <v>0.19234585035622501</v>
      </c>
      <c r="AQ9">
        <f>(Table2[[#This Row],[Sharpe Ratio]]-AVERAGE(Table2[Sharpe Ratio]))/_xlfn.STDEV.P(Table2[Sharpe Ratio])</f>
        <v>1.4786816056207255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13.79168632808568</v>
      </c>
      <c r="AS9">
        <f>_xlfn.RANK.AVG(Table2[[#This Row],[1Y Return vs Nifty Z-Score]],Table2[1Y Return vs Nifty Z-Score])</f>
        <v>9</v>
      </c>
      <c r="AT9">
        <f>_xlfn.RANK.AVG(Table2[[#This Row],[6M Return vs Nifty Z-Score]],Table2[6M Return vs Nifty Z-Score])</f>
        <v>12</v>
      </c>
      <c r="AU9">
        <f>_xlfn.RANK.AVG(Table2[[#This Row],[Sharpe Ratio Z-Score]],Table2[Sharpe Ratio Z-Score])</f>
        <v>53</v>
      </c>
      <c r="AV9">
        <f>(Table2[[#This Row],[Rank 1Y]]+Table2[[#This Row],[Rank 6M]]+Table2[[#This Row],[Rank Sharpe]])/3</f>
        <v>24.666666666666668</v>
      </c>
    </row>
    <row r="10" spans="1:48" x14ac:dyDescent="0.3">
      <c r="A10" t="s">
        <v>872</v>
      </c>
      <c r="B10" t="s">
        <v>873</v>
      </c>
      <c r="C10" t="s">
        <v>3140</v>
      </c>
      <c r="D10" t="s">
        <v>51</v>
      </c>
      <c r="E10">
        <v>18289.776562840001</v>
      </c>
      <c r="F10">
        <v>14255.6</v>
      </c>
      <c r="G10">
        <v>243.10486589943699</v>
      </c>
      <c r="H10">
        <f>(Table2[[#This Row],[1Y Return vs Nifty]]-AVERAGE(Table2[1Y Return vs Nifty]))/_xlfn.STDEV.P(Table2[1Y Return vs Nifty])</f>
        <v>3.7394175108009016</v>
      </c>
      <c r="I10">
        <v>13.5314362417013</v>
      </c>
      <c r="J10">
        <f>(Table2[[#This Row],[1M Return vs Nifty]]-AVERAGE(Table2[1M Return vs Nifty]))/_xlfn.STDEV.P(Table2[1M Return vs Nifty])</f>
        <v>1.6599740711126663</v>
      </c>
      <c r="K10">
        <v>89.1076649404948</v>
      </c>
      <c r="L10">
        <f>(Table2[[#This Row],[6M Return vs Nifty]]-AVERAGE(Table2[6M Return vs Nifty]))/_xlfn.STDEV.P(Table2[6M Return vs Nifty])</f>
        <v>2.4271424924408551</v>
      </c>
      <c r="M10">
        <v>15.9345155335171</v>
      </c>
      <c r="N10">
        <f>(Table2[[#This Row],[1W Return vs Nifty]]-AVERAGE(Table2[1W Return vs Nifty]))/_xlfn.STDEV.P(Table2[1W Return vs Nifty])</f>
        <v>3.7723494762813172</v>
      </c>
      <c r="O10">
        <v>12599.42</v>
      </c>
      <c r="P10">
        <v>11800.947246354201</v>
      </c>
      <c r="Q10">
        <v>8617.7004715426592</v>
      </c>
      <c r="R10">
        <v>75.105886840213103</v>
      </c>
      <c r="S10" s="1">
        <f>(Table2[[#This Row],[Close Price]]-Table2[[#This Row],[20D EMA]])/Table2[[#This Row],[20D EMA]]</f>
        <v>0.13144890796560479</v>
      </c>
      <c r="T10" s="1">
        <f>(Table2[[#This Row],[Close Price]]-Table2[[#This Row],[50D EMA]])/Table2[[#This Row],[50D EMA]]</f>
        <v>0.2080047221975459</v>
      </c>
      <c r="U10" s="1">
        <f>(Table2[[#This Row],[Close Price]]-Table2[[#This Row],[200D EMA]])/Table2[[#This Row],[200D EMA]]</f>
        <v>0.6542231941194514</v>
      </c>
      <c r="V10">
        <v>0.907670087091489</v>
      </c>
      <c r="W10">
        <v>14005.25</v>
      </c>
      <c r="X10">
        <v>14714.35</v>
      </c>
      <c r="Y10">
        <v>14005.25</v>
      </c>
      <c r="Z10">
        <v>14714.35</v>
      </c>
      <c r="AA10">
        <v>11100</v>
      </c>
      <c r="AB10">
        <v>14714.35</v>
      </c>
      <c r="AC10" s="1">
        <f>(Table2[[#This Row],[Close Price]]/Table2[[#This Row],[Day Low]])-1</f>
        <v>1.7875439567305085E-2</v>
      </c>
      <c r="AD10" s="1">
        <f>(Table2[[#This Row],[Day High]]/Table2[[#This Row],[Close Price]])-1</f>
        <v>3.2180336148601274E-2</v>
      </c>
      <c r="AE10" s="1">
        <f>(Table2[[#This Row],[Close Price]]/Table2[[#This Row],[Current Week Low]])-1</f>
        <v>1.7875439567305085E-2</v>
      </c>
      <c r="AF10" s="1">
        <f>(Table2[[#This Row],[Current Week High]]/Table2[[#This Row],[Close Price]])-1</f>
        <v>3.2180336148601274E-2</v>
      </c>
      <c r="AG10" s="1">
        <f>(Table2[[#This Row],[Close Price]]/Table2[[#This Row],[Current Month Low]])-1</f>
        <v>0.28428828828828823</v>
      </c>
      <c r="AH10" s="1">
        <f>(Table2[[#This Row],[Current Month High]]/Table2[[#This Row],[Close Price]])-1</f>
        <v>3.2180336148601274E-2</v>
      </c>
      <c r="AI10">
        <v>3.2180336148601199</v>
      </c>
      <c r="AJ10">
        <v>294.77167622054202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0.52</v>
      </c>
      <c r="AM10" t="s">
        <v>3182</v>
      </c>
      <c r="AN10">
        <v>13.87</v>
      </c>
      <c r="AO10" t="s">
        <v>3182</v>
      </c>
      <c r="AP10">
        <v>0.19266195512475501</v>
      </c>
      <c r="AQ10">
        <f>(Table2[[#This Row],[Sharpe Ratio]]-AVERAGE(Table2[Sharpe Ratio]))/_xlfn.STDEV.P(Table2[Sharpe Ratio])</f>
        <v>1.4823813868227429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13.081264937458482</v>
      </c>
      <c r="AS10">
        <f>_xlfn.RANK.AVG(Table2[[#This Row],[1Y Return vs Nifty Z-Score]],Table2[1Y Return vs Nifty Z-Score])</f>
        <v>6</v>
      </c>
      <c r="AT10">
        <f>_xlfn.RANK.AVG(Table2[[#This Row],[6M Return vs Nifty Z-Score]],Table2[6M Return vs Nifty Z-Score])</f>
        <v>20</v>
      </c>
      <c r="AU10">
        <f>_xlfn.RANK.AVG(Table2[[#This Row],[Sharpe Ratio Z-Score]],Table2[Sharpe Ratio Z-Score])</f>
        <v>51</v>
      </c>
      <c r="AV10">
        <f>(Table2[[#This Row],[Rank 1Y]]+Table2[[#This Row],[Rank 6M]]+Table2[[#This Row],[Rank Sharpe]])/3</f>
        <v>25.666666666666668</v>
      </c>
    </row>
    <row r="11" spans="1:48" x14ac:dyDescent="0.3">
      <c r="A11" t="s">
        <v>621</v>
      </c>
      <c r="B11" t="s">
        <v>622</v>
      </c>
      <c r="C11" t="s">
        <v>3150</v>
      </c>
      <c r="D11" t="s">
        <v>262</v>
      </c>
      <c r="E11">
        <v>31384.194440800002</v>
      </c>
      <c r="F11">
        <v>635.75</v>
      </c>
      <c r="G11">
        <v>121.262077879343</v>
      </c>
      <c r="H11">
        <f>(Table2[[#This Row],[1Y Return vs Nifty]]-AVERAGE(Table2[1Y Return vs Nifty]))/_xlfn.STDEV.P(Table2[1Y Return vs Nifty])</f>
        <v>1.6602908982401097</v>
      </c>
      <c r="I11">
        <v>10.5834773788999</v>
      </c>
      <c r="J11">
        <f>(Table2[[#This Row],[1M Return vs Nifty]]-AVERAGE(Table2[1M Return vs Nifty]))/_xlfn.STDEV.P(Table2[1M Return vs Nifty])</f>
        <v>1.3262937864805999</v>
      </c>
      <c r="K11">
        <v>93.728881593943001</v>
      </c>
      <c r="L11">
        <f>(Table2[[#This Row],[6M Return vs Nifty]]-AVERAGE(Table2[6M Return vs Nifty]))/_xlfn.STDEV.P(Table2[6M Return vs Nifty])</f>
        <v>2.5709296524439926</v>
      </c>
      <c r="M11">
        <v>-0.90708367094847997</v>
      </c>
      <c r="N11">
        <f>(Table2[[#This Row],[1W Return vs Nifty]]-AVERAGE(Table2[1W Return vs Nifty]))/_xlfn.STDEV.P(Table2[1W Return vs Nifty])</f>
        <v>1.6980623498131821E-2</v>
      </c>
      <c r="O11">
        <v>622.30999999999995</v>
      </c>
      <c r="P11">
        <v>568.32040099777396</v>
      </c>
      <c r="Q11">
        <v>425.27325695668901</v>
      </c>
      <c r="R11">
        <v>54.080746688224501</v>
      </c>
      <c r="S11" s="1">
        <f>(Table2[[#This Row],[Close Price]]-Table2[[#This Row],[20D EMA]])/Table2[[#This Row],[20D EMA]]</f>
        <v>2.1596953286947111E-2</v>
      </c>
      <c r="T11" s="1">
        <f>(Table2[[#This Row],[Close Price]]-Table2[[#This Row],[50D EMA]])/Table2[[#This Row],[50D EMA]]</f>
        <v>0.11864715551974379</v>
      </c>
      <c r="U11" s="1">
        <f>(Table2[[#This Row],[Close Price]]-Table2[[#This Row],[200D EMA]])/Table2[[#This Row],[200D EMA]]</f>
        <v>0.49492118208774766</v>
      </c>
      <c r="V11">
        <v>0.91500935324805099</v>
      </c>
      <c r="W11">
        <v>622.35</v>
      </c>
      <c r="X11">
        <v>647.5</v>
      </c>
      <c r="Y11">
        <v>622.35</v>
      </c>
      <c r="Z11">
        <v>647.5</v>
      </c>
      <c r="AA11">
        <v>582.25</v>
      </c>
      <c r="AB11">
        <v>674</v>
      </c>
      <c r="AC11" s="1">
        <f>(Table2[[#This Row],[Close Price]]/Table2[[#This Row],[Day Low]])-1</f>
        <v>2.1531292680967207E-2</v>
      </c>
      <c r="AD11" s="1">
        <f>(Table2[[#This Row],[Day High]]/Table2[[#This Row],[Close Price]])-1</f>
        <v>1.8482107746755849E-2</v>
      </c>
      <c r="AE11" s="1">
        <f>(Table2[[#This Row],[Close Price]]/Table2[[#This Row],[Current Week Low]])-1</f>
        <v>2.1531292680967207E-2</v>
      </c>
      <c r="AF11" s="1">
        <f>(Table2[[#This Row],[Current Week High]]/Table2[[#This Row],[Close Price]])-1</f>
        <v>1.8482107746755849E-2</v>
      </c>
      <c r="AG11" s="1">
        <f>(Table2[[#This Row],[Close Price]]/Table2[[#This Row],[Current Month Low]])-1</f>
        <v>9.188492915414348E-2</v>
      </c>
      <c r="AH11" s="1">
        <f>(Table2[[#This Row],[Current Month High]]/Table2[[#This Row],[Close Price]])-1</f>
        <v>6.016515926071575E-2</v>
      </c>
      <c r="AI11">
        <v>8.3287455760912401</v>
      </c>
      <c r="AJ11">
        <v>183.81696428571399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0.56000000000000005</v>
      </c>
      <c r="AM11" t="s">
        <v>3182</v>
      </c>
      <c r="AN11">
        <v>-3.69</v>
      </c>
      <c r="AO11" t="s">
        <v>3181</v>
      </c>
      <c r="AP11">
        <v>0.24027040169783301</v>
      </c>
      <c r="AQ11">
        <f>(Table2[[#This Row],[Sharpe Ratio]]-AVERAGE(Table2[Sharpe Ratio]))/_xlfn.STDEV.P(Table2[Sharpe Ratio])</f>
        <v>2.0396043496633425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7.6140993103261758</v>
      </c>
      <c r="AS11">
        <f>_xlfn.RANK.AVG(Table2[[#This Row],[1Y Return vs Nifty Z-Score]],Table2[1Y Return vs Nifty Z-Score])</f>
        <v>53</v>
      </c>
      <c r="AT11">
        <f>_xlfn.RANK.AVG(Table2[[#This Row],[6M Return vs Nifty Z-Score]],Table2[6M Return vs Nifty Z-Score])</f>
        <v>19</v>
      </c>
      <c r="AU11">
        <f>_xlfn.RANK.AVG(Table2[[#This Row],[Sharpe Ratio Z-Score]],Table2[Sharpe Ratio Z-Score])</f>
        <v>16</v>
      </c>
      <c r="AV11">
        <f>(Table2[[#This Row],[Rank 1Y]]+Table2[[#This Row],[Rank 6M]]+Table2[[#This Row],[Rank Sharpe]])/3</f>
        <v>29.333333333333332</v>
      </c>
    </row>
    <row r="12" spans="1:48" x14ac:dyDescent="0.3">
      <c r="A12" t="s">
        <v>380</v>
      </c>
      <c r="B12" t="s">
        <v>381</v>
      </c>
      <c r="C12" t="s">
        <v>3136</v>
      </c>
      <c r="D12" t="s">
        <v>382</v>
      </c>
      <c r="E12">
        <v>65109.259861049999</v>
      </c>
      <c r="F12">
        <v>4809.5</v>
      </c>
      <c r="G12">
        <v>197.52342989907001</v>
      </c>
      <c r="H12">
        <f>(Table2[[#This Row],[1Y Return vs Nifty]]-AVERAGE(Table2[1Y Return vs Nifty]))/_xlfn.STDEV.P(Table2[1Y Return vs Nifty])</f>
        <v>2.9616154088704176</v>
      </c>
      <c r="I12">
        <v>51.284289938520097</v>
      </c>
      <c r="J12">
        <f>(Table2[[#This Row],[1M Return vs Nifty]]-AVERAGE(Table2[1M Return vs Nifty]))/_xlfn.STDEV.P(Table2[1M Return vs Nifty])</f>
        <v>5.933230094521404</v>
      </c>
      <c r="K12">
        <v>61.155948979703403</v>
      </c>
      <c r="L12">
        <f>(Table2[[#This Row],[6M Return vs Nifty]]-AVERAGE(Table2[6M Return vs Nifty]))/_xlfn.STDEV.P(Table2[6M Return vs Nifty])</f>
        <v>1.5574369242724262</v>
      </c>
      <c r="M12">
        <v>5.0561465197949698</v>
      </c>
      <c r="N12">
        <f>(Table2[[#This Row],[1W Return vs Nifty]]-AVERAGE(Table2[1W Return vs Nifty]))/_xlfn.STDEV.P(Table2[1W Return vs Nifty])</f>
        <v>1.3466719816891306</v>
      </c>
      <c r="O12">
        <v>3922</v>
      </c>
      <c r="P12">
        <v>3406.4365917794398</v>
      </c>
      <c r="Q12">
        <v>2663.2323426694302</v>
      </c>
      <c r="R12">
        <v>79.673874973925095</v>
      </c>
      <c r="S12" s="1">
        <f>(Table2[[#This Row],[Close Price]]-Table2[[#This Row],[20D EMA]])/Table2[[#This Row],[20D EMA]]</f>
        <v>0.22628760836308007</v>
      </c>
      <c r="T12" s="1">
        <f>(Table2[[#This Row],[Close Price]]-Table2[[#This Row],[50D EMA]])/Table2[[#This Row],[50D EMA]]</f>
        <v>0.41188596071522171</v>
      </c>
      <c r="U12" s="1">
        <f>(Table2[[#This Row],[Close Price]]-Table2[[#This Row],[200D EMA]])/Table2[[#This Row],[200D EMA]]</f>
        <v>0.80588825201007708</v>
      </c>
      <c r="V12">
        <v>2.5780582265703398</v>
      </c>
      <c r="W12">
        <v>4535.95</v>
      </c>
      <c r="X12">
        <v>4989.8</v>
      </c>
      <c r="Y12">
        <v>4535.95</v>
      </c>
      <c r="Z12">
        <v>4989.8</v>
      </c>
      <c r="AA12">
        <v>3690.1</v>
      </c>
      <c r="AB12">
        <v>4989.8</v>
      </c>
      <c r="AC12" s="1">
        <f>(Table2[[#This Row],[Close Price]]/Table2[[#This Row],[Day Low]])-1</f>
        <v>6.0307102150596981E-2</v>
      </c>
      <c r="AD12" s="1">
        <f>(Table2[[#This Row],[Day High]]/Table2[[#This Row],[Close Price]])-1</f>
        <v>3.7488304397546468E-2</v>
      </c>
      <c r="AE12" s="1">
        <f>(Table2[[#This Row],[Close Price]]/Table2[[#This Row],[Current Week Low]])-1</f>
        <v>6.0307102150596981E-2</v>
      </c>
      <c r="AF12" s="1">
        <f>(Table2[[#This Row],[Current Week High]]/Table2[[#This Row],[Close Price]])-1</f>
        <v>3.7488304397546468E-2</v>
      </c>
      <c r="AG12" s="1">
        <f>(Table2[[#This Row],[Close Price]]/Table2[[#This Row],[Current Month Low]])-1</f>
        <v>0.30335221267716328</v>
      </c>
      <c r="AH12" s="1">
        <f>(Table2[[#This Row],[Current Month High]]/Table2[[#This Row],[Close Price]])-1</f>
        <v>3.7488304397546468E-2</v>
      </c>
      <c r="AI12">
        <v>3.7488304397546401</v>
      </c>
      <c r="AJ12">
        <v>228.28231118391801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0.88</v>
      </c>
      <c r="AM12" t="s">
        <v>3182</v>
      </c>
      <c r="AN12">
        <v>25.32</v>
      </c>
      <c r="AO12" t="s">
        <v>3182</v>
      </c>
      <c r="AP12">
        <v>0.21553158221695401</v>
      </c>
      <c r="AQ12">
        <f>(Table2[[#This Row],[Sharpe Ratio]]-AVERAGE(Table2[Sharpe Ratio]))/_xlfn.STDEV.P(Table2[Sharpe Ratio])</f>
        <v>1.7500540853598352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13.549008494713213</v>
      </c>
      <c r="AS12">
        <f>_xlfn.RANK.AVG(Table2[[#This Row],[1Y Return vs Nifty Z-Score]],Table2[1Y Return vs Nifty Z-Score])</f>
        <v>12</v>
      </c>
      <c r="AT12">
        <f>_xlfn.RANK.AVG(Table2[[#This Row],[6M Return vs Nifty Z-Score]],Table2[6M Return vs Nifty Z-Score])</f>
        <v>56</v>
      </c>
      <c r="AU12">
        <f>_xlfn.RANK.AVG(Table2[[#This Row],[Sharpe Ratio Z-Score]],Table2[Sharpe Ratio Z-Score])</f>
        <v>25</v>
      </c>
      <c r="AV12">
        <f>(Table2[[#This Row],[Rank 1Y]]+Table2[[#This Row],[Rank 6M]]+Table2[[#This Row],[Rank Sharpe]])/3</f>
        <v>31</v>
      </c>
    </row>
    <row r="13" spans="1:48" x14ac:dyDescent="0.3">
      <c r="A13" t="s">
        <v>337</v>
      </c>
      <c r="B13" t="s">
        <v>338</v>
      </c>
      <c r="C13" t="s">
        <v>3145</v>
      </c>
      <c r="D13" t="s">
        <v>83</v>
      </c>
      <c r="E13">
        <v>77424.920258119993</v>
      </c>
      <c r="F13">
        <v>750.8</v>
      </c>
      <c r="G13">
        <v>137.28253819549099</v>
      </c>
      <c r="H13">
        <f>(Table2[[#This Row],[1Y Return vs Nifty]]-AVERAGE(Table2[1Y Return vs Nifty]))/_xlfn.STDEV.P(Table2[1Y Return vs Nifty])</f>
        <v>1.9336642010841336</v>
      </c>
      <c r="I13">
        <v>0.51412511029313102</v>
      </c>
      <c r="J13">
        <f>(Table2[[#This Row],[1M Return vs Nifty]]-AVERAGE(Table2[1M Return vs Nifty]))/_xlfn.STDEV.P(Table2[1M Return vs Nifty])</f>
        <v>0.18654099907014526</v>
      </c>
      <c r="K13">
        <v>67.690548577540099</v>
      </c>
      <c r="L13">
        <f>(Table2[[#This Row],[6M Return vs Nifty]]-AVERAGE(Table2[6M Return vs Nifty]))/_xlfn.STDEV.P(Table2[6M Return vs Nifty])</f>
        <v>1.7607581680902189</v>
      </c>
      <c r="M13">
        <v>-0.84445447734922297</v>
      </c>
      <c r="N13">
        <f>(Table2[[#This Row],[1W Return vs Nifty]]-AVERAGE(Table2[1W Return vs Nifty]))/_xlfn.STDEV.P(Table2[1W Return vs Nifty])</f>
        <v>3.0945789160975477E-2</v>
      </c>
      <c r="O13">
        <v>713.49</v>
      </c>
      <c r="P13">
        <v>659.41428279051695</v>
      </c>
      <c r="Q13">
        <v>494.66971431788102</v>
      </c>
      <c r="R13">
        <v>65.159580825122603</v>
      </c>
      <c r="S13" s="1">
        <f>(Table2[[#This Row],[Close Price]]-Table2[[#This Row],[20D EMA]])/Table2[[#This Row],[20D EMA]]</f>
        <v>5.2292253570477433E-2</v>
      </c>
      <c r="T13" s="1">
        <f>(Table2[[#This Row],[Close Price]]-Table2[[#This Row],[50D EMA]])/Table2[[#This Row],[50D EMA]]</f>
        <v>0.13858619625701141</v>
      </c>
      <c r="U13" s="1">
        <f>(Table2[[#This Row],[Close Price]]-Table2[[#This Row],[200D EMA]])/Table2[[#This Row],[200D EMA]]</f>
        <v>0.51778040633699762</v>
      </c>
      <c r="V13">
        <v>1.14475846095046</v>
      </c>
      <c r="W13">
        <v>718.4</v>
      </c>
      <c r="X13">
        <v>754.9</v>
      </c>
      <c r="Y13">
        <v>718.4</v>
      </c>
      <c r="Z13">
        <v>754.9</v>
      </c>
      <c r="AA13">
        <v>673.4</v>
      </c>
      <c r="AB13">
        <v>757.9</v>
      </c>
      <c r="AC13" s="1">
        <f>(Table2[[#This Row],[Close Price]]/Table2[[#This Row],[Day Low]])-1</f>
        <v>4.5100222717149085E-2</v>
      </c>
      <c r="AD13" s="1">
        <f>(Table2[[#This Row],[Day High]]/Table2[[#This Row],[Close Price]])-1</f>
        <v>5.4608417687800337E-3</v>
      </c>
      <c r="AE13" s="1">
        <f>(Table2[[#This Row],[Close Price]]/Table2[[#This Row],[Current Week Low]])-1</f>
        <v>4.5100222717149085E-2</v>
      </c>
      <c r="AF13" s="1">
        <f>(Table2[[#This Row],[Current Week High]]/Table2[[#This Row],[Close Price]])-1</f>
        <v>5.4608417687800337E-3</v>
      </c>
      <c r="AG13" s="1">
        <f>(Table2[[#This Row],[Close Price]]/Table2[[#This Row],[Current Month Low]])-1</f>
        <v>0.11493911493911502</v>
      </c>
      <c r="AH13" s="1">
        <f>(Table2[[#This Row],[Current Month High]]/Table2[[#This Row],[Close Price]])-1</f>
        <v>9.4565796483752074E-3</v>
      </c>
      <c r="AI13">
        <v>4.7216302610548704</v>
      </c>
      <c r="AJ13">
        <v>182.62751741012599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0.21</v>
      </c>
      <c r="AM13" t="s">
        <v>3182</v>
      </c>
      <c r="AN13">
        <v>-0.98</v>
      </c>
      <c r="AO13" t="s">
        <v>3181</v>
      </c>
      <c r="AP13">
        <v>0.25162135476477598</v>
      </c>
      <c r="AQ13">
        <f>(Table2[[#This Row],[Sharpe Ratio]]-AVERAGE(Table2[Sharpe Ratio]))/_xlfn.STDEV.P(Table2[Sharpe Ratio])</f>
        <v>2.1724591717444994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6.0843683291499735</v>
      </c>
      <c r="AS13">
        <f>_xlfn.RANK.AVG(Table2[[#This Row],[1Y Return vs Nifty Z-Score]],Table2[1Y Return vs Nifty Z-Score])</f>
        <v>38</v>
      </c>
      <c r="AT13">
        <f>_xlfn.RANK.AVG(Table2[[#This Row],[6M Return vs Nifty Z-Score]],Table2[6M Return vs Nifty Z-Score])</f>
        <v>44</v>
      </c>
      <c r="AU13">
        <f>_xlfn.RANK.AVG(Table2[[#This Row],[Sharpe Ratio Z-Score]],Table2[Sharpe Ratio Z-Score])</f>
        <v>12</v>
      </c>
      <c r="AV13">
        <f>(Table2[[#This Row],[Rank 1Y]]+Table2[[#This Row],[Rank 6M]]+Table2[[#This Row],[Rank Sharpe]])/3</f>
        <v>31.333333333333332</v>
      </c>
    </row>
    <row r="14" spans="1:48" x14ac:dyDescent="0.3">
      <c r="A14" t="s">
        <v>908</v>
      </c>
      <c r="B14" t="s">
        <v>909</v>
      </c>
      <c r="C14" t="s">
        <v>3147</v>
      </c>
      <c r="D14" t="s">
        <v>138</v>
      </c>
      <c r="E14">
        <v>17166.116154439998</v>
      </c>
      <c r="F14">
        <v>1910.15</v>
      </c>
      <c r="G14">
        <v>135.900819297646</v>
      </c>
      <c r="H14">
        <f>(Table2[[#This Row],[1Y Return vs Nifty]]-AVERAGE(Table2[1Y Return vs Nifty]))/_xlfn.STDEV.P(Table2[1Y Return vs Nifty])</f>
        <v>1.910086535320987</v>
      </c>
      <c r="I14">
        <v>13.384325896004</v>
      </c>
      <c r="J14">
        <f>(Table2[[#This Row],[1M Return vs Nifty]]-AVERAGE(Table2[1M Return vs Nifty]))/_xlfn.STDEV.P(Table2[1M Return vs Nifty])</f>
        <v>1.6433226101157008</v>
      </c>
      <c r="K14">
        <v>80.884566468971897</v>
      </c>
      <c r="L14">
        <f>(Table2[[#This Row],[6M Return vs Nifty]]-AVERAGE(Table2[6M Return vs Nifty]))/_xlfn.STDEV.P(Table2[6M Return vs Nifty])</f>
        <v>2.1712843355279627</v>
      </c>
      <c r="M14">
        <v>12.157864791186199</v>
      </c>
      <c r="N14">
        <f>(Table2[[#This Row],[1W Return vs Nifty]]-AVERAGE(Table2[1W Return vs Nifty]))/_xlfn.STDEV.P(Table2[1W Return vs Nifty])</f>
        <v>2.9302253766988149</v>
      </c>
      <c r="O14">
        <v>1744.36</v>
      </c>
      <c r="P14">
        <v>1660.9485976742999</v>
      </c>
      <c r="Q14">
        <v>1260.9243486109799</v>
      </c>
      <c r="R14">
        <v>74.566434089290198</v>
      </c>
      <c r="S14" s="1">
        <f>(Table2[[#This Row],[Close Price]]-Table2[[#This Row],[20D EMA]])/Table2[[#This Row],[20D EMA]]</f>
        <v>9.5043454332821325E-2</v>
      </c>
      <c r="T14" s="1">
        <f>(Table2[[#This Row],[Close Price]]-Table2[[#This Row],[50D EMA]])/Table2[[#This Row],[50D EMA]]</f>
        <v>0.15003558970737443</v>
      </c>
      <c r="U14" s="1">
        <f>(Table2[[#This Row],[Close Price]]-Table2[[#This Row],[200D EMA]])/Table2[[#This Row],[200D EMA]]</f>
        <v>0.51488073182518834</v>
      </c>
      <c r="V14">
        <v>1.0599077473794301</v>
      </c>
      <c r="W14">
        <v>1880</v>
      </c>
      <c r="X14">
        <v>1934.8</v>
      </c>
      <c r="Y14">
        <v>1880</v>
      </c>
      <c r="Z14">
        <v>1934.8</v>
      </c>
      <c r="AA14">
        <v>1583.5</v>
      </c>
      <c r="AB14">
        <v>1964.35</v>
      </c>
      <c r="AC14" s="1">
        <f>(Table2[[#This Row],[Close Price]]/Table2[[#This Row],[Day Low]])-1</f>
        <v>1.6037234042553195E-2</v>
      </c>
      <c r="AD14" s="1">
        <f>(Table2[[#This Row],[Day High]]/Table2[[#This Row],[Close Price]])-1</f>
        <v>1.2904745700599296E-2</v>
      </c>
      <c r="AE14" s="1">
        <f>(Table2[[#This Row],[Close Price]]/Table2[[#This Row],[Current Week Low]])-1</f>
        <v>1.6037234042553195E-2</v>
      </c>
      <c r="AF14" s="1">
        <f>(Table2[[#This Row],[Current Week High]]/Table2[[#This Row],[Close Price]])-1</f>
        <v>1.2904745700599296E-2</v>
      </c>
      <c r="AG14" s="1">
        <f>(Table2[[#This Row],[Close Price]]/Table2[[#This Row],[Current Month Low]])-1</f>
        <v>0.20628354910009472</v>
      </c>
      <c r="AH14" s="1">
        <f>(Table2[[#This Row],[Current Month High]]/Table2[[#This Row],[Close Price]])-1</f>
        <v>2.8374734968457771E-2</v>
      </c>
      <c r="AI14">
        <v>3.13326178572364</v>
      </c>
      <c r="AJ14">
        <v>193.86923076923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0.22</v>
      </c>
      <c r="AM14" t="s">
        <v>3182</v>
      </c>
      <c r="AN14">
        <v>12.48</v>
      </c>
      <c r="AO14" t="s">
        <v>3182</v>
      </c>
      <c r="AP14">
        <v>0.21218327077426399</v>
      </c>
      <c r="AQ14">
        <f>(Table2[[#This Row],[Sharpe Ratio]]-AVERAGE(Table2[Sharpe Ratio]))/_xlfn.STDEV.P(Table2[Sharpe Ratio])</f>
        <v>1.710864484419067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10.365783342082532</v>
      </c>
      <c r="AS14">
        <f>_xlfn.RANK.AVG(Table2[[#This Row],[1Y Return vs Nifty Z-Score]],Table2[1Y Return vs Nifty Z-Score])</f>
        <v>40</v>
      </c>
      <c r="AT14">
        <f>_xlfn.RANK.AVG(Table2[[#This Row],[6M Return vs Nifty Z-Score]],Table2[6M Return vs Nifty Z-Score])</f>
        <v>31</v>
      </c>
      <c r="AU14">
        <f>_xlfn.RANK.AVG(Table2[[#This Row],[Sharpe Ratio Z-Score]],Table2[Sharpe Ratio Z-Score])</f>
        <v>29</v>
      </c>
      <c r="AV14">
        <f>(Table2[[#This Row],[Rank 1Y]]+Table2[[#This Row],[Rank 6M]]+Table2[[#This Row],[Rank Sharpe]])/3</f>
        <v>33.333333333333336</v>
      </c>
    </row>
    <row r="15" spans="1:48" x14ac:dyDescent="0.3">
      <c r="A15" t="s">
        <v>567</v>
      </c>
      <c r="B15" t="s">
        <v>568</v>
      </c>
      <c r="C15" t="s">
        <v>3138</v>
      </c>
      <c r="D15" t="s">
        <v>40</v>
      </c>
      <c r="E15">
        <v>35868.905597700003</v>
      </c>
      <c r="F15">
        <v>6926.85</v>
      </c>
      <c r="G15">
        <v>189.82396417789201</v>
      </c>
      <c r="H15">
        <f>(Table2[[#This Row],[1Y Return vs Nifty]]-AVERAGE(Table2[1Y Return vs Nifty]))/_xlfn.STDEV.P(Table2[1Y Return vs Nifty])</f>
        <v>2.830231645058638</v>
      </c>
      <c r="I15">
        <v>-4.6726291868541301</v>
      </c>
      <c r="J15">
        <f>(Table2[[#This Row],[1M Return vs Nifty]]-AVERAGE(Table2[1M Return vs Nifty]))/_xlfn.STDEV.P(Table2[1M Return vs Nifty])</f>
        <v>-0.40054916423831322</v>
      </c>
      <c r="K15">
        <v>120.242600497387</v>
      </c>
      <c r="L15">
        <f>(Table2[[#This Row],[6M Return vs Nifty]]-AVERAGE(Table2[6M Return vs Nifty]))/_xlfn.STDEV.P(Table2[6M Return vs Nifty])</f>
        <v>3.3958925633265808</v>
      </c>
      <c r="M15">
        <v>4.6337675170452597</v>
      </c>
      <c r="N15">
        <f>(Table2[[#This Row],[1W Return vs Nifty]]-AVERAGE(Table2[1W Return vs Nifty]))/_xlfn.STDEV.P(Table2[1W Return vs Nifty])</f>
        <v>1.2524891827910722</v>
      </c>
      <c r="O15">
        <v>6889.19</v>
      </c>
      <c r="P15">
        <v>6310.15161194555</v>
      </c>
      <c r="Q15">
        <v>4439.72133623646</v>
      </c>
      <c r="R15">
        <v>50.019392349379203</v>
      </c>
      <c r="S15" s="1">
        <f>(Table2[[#This Row],[Close Price]]-Table2[[#This Row],[20D EMA]])/Table2[[#This Row],[20D EMA]]</f>
        <v>5.4665352530559857E-3</v>
      </c>
      <c r="T15" s="1">
        <f>(Table2[[#This Row],[Close Price]]-Table2[[#This Row],[50D EMA]])/Table2[[#This Row],[50D EMA]]</f>
        <v>9.7731152273266772E-2</v>
      </c>
      <c r="U15" s="1">
        <f>(Table2[[#This Row],[Close Price]]-Table2[[#This Row],[200D EMA]])/Table2[[#This Row],[200D EMA]]</f>
        <v>0.56019927274802173</v>
      </c>
      <c r="V15">
        <v>0.26093845046142999</v>
      </c>
      <c r="W15">
        <v>6905.25</v>
      </c>
      <c r="X15">
        <v>7093</v>
      </c>
      <c r="Y15">
        <v>6905.25</v>
      </c>
      <c r="Z15">
        <v>7093</v>
      </c>
      <c r="AA15">
        <v>6262.65</v>
      </c>
      <c r="AB15">
        <v>7231</v>
      </c>
      <c r="AC15" s="1">
        <f>(Table2[[#This Row],[Close Price]]/Table2[[#This Row],[Day Low]])-1</f>
        <v>3.1280547409580084E-3</v>
      </c>
      <c r="AD15" s="1">
        <f>(Table2[[#This Row],[Day High]]/Table2[[#This Row],[Close Price]])-1</f>
        <v>2.3986371871774326E-2</v>
      </c>
      <c r="AE15" s="1">
        <f>(Table2[[#This Row],[Close Price]]/Table2[[#This Row],[Current Week Low]])-1</f>
        <v>3.1280547409580084E-3</v>
      </c>
      <c r="AF15" s="1">
        <f>(Table2[[#This Row],[Current Week High]]/Table2[[#This Row],[Close Price]])-1</f>
        <v>2.3986371871774326E-2</v>
      </c>
      <c r="AG15" s="1">
        <f>(Table2[[#This Row],[Close Price]]/Table2[[#This Row],[Current Month Low]])-1</f>
        <v>0.1060573399439535</v>
      </c>
      <c r="AH15" s="1">
        <f>(Table2[[#This Row],[Current Month High]]/Table2[[#This Row],[Close Price]])-1</f>
        <v>4.3908847455914168E-2</v>
      </c>
      <c r="AI15">
        <v>22.422168806889101</v>
      </c>
      <c r="AJ15">
        <v>247.715978113548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0.61</v>
      </c>
      <c r="AM15" t="s">
        <v>3182</v>
      </c>
      <c r="AN15">
        <v>-2.63</v>
      </c>
      <c r="AO15" t="s">
        <v>3181</v>
      </c>
      <c r="AP15">
        <v>0.17562082193092701</v>
      </c>
      <c r="AQ15">
        <f>(Table2[[#This Row],[Sharpe Ratio]]-AVERAGE(Table2[Sharpe Ratio]))/_xlfn.STDEV.P(Table2[Sharpe Ratio])</f>
        <v>1.282927058611248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8.3609912855492254</v>
      </c>
      <c r="AS15">
        <f>_xlfn.RANK.AVG(Table2[[#This Row],[1Y Return vs Nifty Z-Score]],Table2[1Y Return vs Nifty Z-Score])</f>
        <v>14</v>
      </c>
      <c r="AT15">
        <f>_xlfn.RANK.AVG(Table2[[#This Row],[6M Return vs Nifty Z-Score]],Table2[6M Return vs Nifty Z-Score])</f>
        <v>5</v>
      </c>
      <c r="AU15">
        <f>_xlfn.RANK.AVG(Table2[[#This Row],[Sharpe Ratio Z-Score]],Table2[Sharpe Ratio Z-Score])</f>
        <v>82</v>
      </c>
      <c r="AV15">
        <f>(Table2[[#This Row],[Rank 1Y]]+Table2[[#This Row],[Rank 6M]]+Table2[[#This Row],[Rank Sharpe]])/3</f>
        <v>33.666666666666664</v>
      </c>
    </row>
    <row r="16" spans="1:48" x14ac:dyDescent="0.3">
      <c r="A16" t="s">
        <v>275</v>
      </c>
      <c r="B16" t="s">
        <v>276</v>
      </c>
      <c r="C16" t="s">
        <v>3147</v>
      </c>
      <c r="D16" t="s">
        <v>277</v>
      </c>
      <c r="E16">
        <v>100988.35330622</v>
      </c>
      <c r="F16">
        <v>74.010000000000005</v>
      </c>
      <c r="G16">
        <v>136.157420109589</v>
      </c>
      <c r="H16">
        <f>(Table2[[#This Row],[1Y Return vs Nifty]]-AVERAGE(Table2[1Y Return vs Nifty]))/_xlfn.STDEV.P(Table2[1Y Return vs Nifty])</f>
        <v>1.9144651742669987</v>
      </c>
      <c r="I16">
        <v>-10.5180387732849</v>
      </c>
      <c r="J16">
        <f>(Table2[[#This Row],[1M Return vs Nifty]]-AVERAGE(Table2[1M Return vs Nifty]))/_xlfn.STDEV.P(Table2[1M Return vs Nifty])</f>
        <v>-1.0621927031639888</v>
      </c>
      <c r="K16">
        <v>70.036063955980495</v>
      </c>
      <c r="L16">
        <f>(Table2[[#This Row],[6M Return vs Nifty]]-AVERAGE(Table2[6M Return vs Nifty]))/_xlfn.STDEV.P(Table2[6M Return vs Nifty])</f>
        <v>1.8337378659275798</v>
      </c>
      <c r="M16">
        <v>-2.4431756613993101</v>
      </c>
      <c r="N16">
        <f>(Table2[[#This Row],[1W Return vs Nifty]]-AVERAGE(Table2[1W Return vs Nifty]))/_xlfn.STDEV.P(Table2[1W Return vs Nifty])</f>
        <v>-0.32553981924101261</v>
      </c>
      <c r="O16">
        <v>77.08</v>
      </c>
      <c r="P16">
        <v>74.6257776219216</v>
      </c>
      <c r="Q16">
        <v>56.4640533060089</v>
      </c>
      <c r="R16">
        <v>37.955005756015403</v>
      </c>
      <c r="S16" s="1">
        <f>(Table2[[#This Row],[Close Price]]-Table2[[#This Row],[20D EMA]])/Table2[[#This Row],[20D EMA]]</f>
        <v>-3.982874935132321E-2</v>
      </c>
      <c r="T16" s="1">
        <f>(Table2[[#This Row],[Close Price]]-Table2[[#This Row],[50D EMA]])/Table2[[#This Row],[50D EMA]]</f>
        <v>-8.2515404401053462E-3</v>
      </c>
      <c r="U16" s="1">
        <f>(Table2[[#This Row],[Close Price]]-Table2[[#This Row],[200D EMA]])/Table2[[#This Row],[200D EMA]]</f>
        <v>0.3107454330085061</v>
      </c>
      <c r="V16">
        <v>0.82574214625410103</v>
      </c>
      <c r="W16">
        <v>73.75</v>
      </c>
      <c r="X16">
        <v>75</v>
      </c>
      <c r="Y16">
        <v>73.75</v>
      </c>
      <c r="Z16">
        <v>75</v>
      </c>
      <c r="AA16">
        <v>66.099999999999994</v>
      </c>
      <c r="AB16">
        <v>81.53</v>
      </c>
      <c r="AC16" s="1">
        <f>(Table2[[#This Row],[Close Price]]/Table2[[#This Row],[Day Low]])-1</f>
        <v>3.5254237288135926E-3</v>
      </c>
      <c r="AD16" s="1">
        <f>(Table2[[#This Row],[Day High]]/Table2[[#This Row],[Close Price]])-1</f>
        <v>1.337657073368459E-2</v>
      </c>
      <c r="AE16" s="1">
        <f>(Table2[[#This Row],[Close Price]]/Table2[[#This Row],[Current Week Low]])-1</f>
        <v>3.5254237288135926E-3</v>
      </c>
      <c r="AF16" s="1">
        <f>(Table2[[#This Row],[Current Week High]]/Table2[[#This Row],[Close Price]])-1</f>
        <v>1.337657073368459E-2</v>
      </c>
      <c r="AG16" s="1">
        <f>(Table2[[#This Row],[Close Price]]/Table2[[#This Row],[Current Month Low]])-1</f>
        <v>0.11966717095310164</v>
      </c>
      <c r="AH16" s="1">
        <f>(Table2[[#This Row],[Current Month High]]/Table2[[#This Row],[Close Price]])-1</f>
        <v>0.10160789082556398</v>
      </c>
      <c r="AI16">
        <v>16.254560194568299</v>
      </c>
      <c r="AJ16">
        <v>173.60443622920499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</v>
      </c>
      <c r="AM16" t="s">
        <v>3182</v>
      </c>
      <c r="AN16">
        <v>-10.79</v>
      </c>
      <c r="AO16" t="s">
        <v>3181</v>
      </c>
      <c r="AP16">
        <v>0.21365056245664599</v>
      </c>
      <c r="AQ16">
        <f>(Table2[[#This Row],[Sharpe Ratio]]-AVERAGE(Table2[Sharpe Ratio]))/_xlfn.STDEV.P(Table2[Sharpe Ratio])</f>
        <v>1.7280380886313624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4.0885086064209393</v>
      </c>
      <c r="AS16">
        <f>_xlfn.RANK.AVG(Table2[[#This Row],[1Y Return vs Nifty Z-Score]],Table2[1Y Return vs Nifty Z-Score])</f>
        <v>39</v>
      </c>
      <c r="AT16">
        <f>_xlfn.RANK.AVG(Table2[[#This Row],[6M Return vs Nifty Z-Score]],Table2[6M Return vs Nifty Z-Score])</f>
        <v>39</v>
      </c>
      <c r="AU16">
        <f>_xlfn.RANK.AVG(Table2[[#This Row],[Sharpe Ratio Z-Score]],Table2[Sharpe Ratio Z-Score])</f>
        <v>27</v>
      </c>
      <c r="AV16">
        <f>(Table2[[#This Row],[Rank 1Y]]+Table2[[#This Row],[Rank 6M]]+Table2[[#This Row],[Rank Sharpe]])/3</f>
        <v>35</v>
      </c>
    </row>
    <row r="17" spans="1:48" x14ac:dyDescent="0.3">
      <c r="A17" t="s">
        <v>285</v>
      </c>
      <c r="B17" t="s">
        <v>286</v>
      </c>
      <c r="C17" t="s">
        <v>3139</v>
      </c>
      <c r="D17" t="s">
        <v>141</v>
      </c>
      <c r="E17">
        <v>98100.195705000006</v>
      </c>
      <c r="F17">
        <v>470.5</v>
      </c>
      <c r="G17">
        <v>159.24846605555601</v>
      </c>
      <c r="H17">
        <f>(Table2[[#This Row],[1Y Return vs Nifty]]-AVERAGE(Table2[1Y Return vs Nifty]))/_xlfn.STDEV.P(Table2[1Y Return vs Nifty])</f>
        <v>2.3084910244486805</v>
      </c>
      <c r="I17">
        <v>-12.9442494358108</v>
      </c>
      <c r="J17">
        <f>(Table2[[#This Row],[1M Return vs Nifty]]-AVERAGE(Table2[1M Return vs Nifty]))/_xlfn.STDEV.P(Table2[1M Return vs Nifty])</f>
        <v>-1.3368161637097262</v>
      </c>
      <c r="K17">
        <v>75.866631257327199</v>
      </c>
      <c r="L17">
        <f>(Table2[[#This Row],[6M Return vs Nifty]]-AVERAGE(Table2[6M Return vs Nifty]))/_xlfn.STDEV.P(Table2[6M Return vs Nifty])</f>
        <v>2.0151534489520726</v>
      </c>
      <c r="M17">
        <v>-5.0659506638250296</v>
      </c>
      <c r="N17">
        <f>(Table2[[#This Row],[1W Return vs Nifty]]-AVERAGE(Table2[1W Return vs Nifty]))/_xlfn.STDEV.P(Table2[1W Return vs Nifty])</f>
        <v>-0.91037071519038792</v>
      </c>
      <c r="O17">
        <v>507.06</v>
      </c>
      <c r="P17">
        <v>522.66626237339506</v>
      </c>
      <c r="Q17">
        <v>406.246228478658</v>
      </c>
      <c r="R17">
        <v>32.190039342960802</v>
      </c>
      <c r="S17" s="1">
        <f>(Table2[[#This Row],[Close Price]]-Table2[[#This Row],[20D EMA]])/Table2[[#This Row],[20D EMA]]</f>
        <v>-7.2101920877213746E-2</v>
      </c>
      <c r="T17" s="1">
        <f>(Table2[[#This Row],[Close Price]]-Table2[[#This Row],[50D EMA]])/Table2[[#This Row],[50D EMA]]</f>
        <v>-9.9807977152593125E-2</v>
      </c>
      <c r="U17" s="1">
        <f>(Table2[[#This Row],[Close Price]]-Table2[[#This Row],[200D EMA]])/Table2[[#This Row],[200D EMA]]</f>
        <v>0.15816459825846124</v>
      </c>
      <c r="V17">
        <v>0.35950159902483603</v>
      </c>
      <c r="W17">
        <v>467.25</v>
      </c>
      <c r="X17">
        <v>478.9</v>
      </c>
      <c r="Y17">
        <v>467.25</v>
      </c>
      <c r="Z17">
        <v>478.9</v>
      </c>
      <c r="AA17">
        <v>426.45</v>
      </c>
      <c r="AB17">
        <v>533.5</v>
      </c>
      <c r="AC17" s="1">
        <f>(Table2[[#This Row],[Close Price]]/Table2[[#This Row],[Day Low]])-1</f>
        <v>6.9555912252541319E-3</v>
      </c>
      <c r="AD17" s="1">
        <f>(Table2[[#This Row],[Day High]]/Table2[[#This Row],[Close Price]])-1</f>
        <v>1.7853347502656769E-2</v>
      </c>
      <c r="AE17" s="1">
        <f>(Table2[[#This Row],[Close Price]]/Table2[[#This Row],[Current Week Low]])-1</f>
        <v>6.9555912252541319E-3</v>
      </c>
      <c r="AF17" s="1">
        <f>(Table2[[#This Row],[Current Week High]]/Table2[[#This Row],[Close Price]])-1</f>
        <v>1.7853347502656769E-2</v>
      </c>
      <c r="AG17" s="1">
        <f>(Table2[[#This Row],[Close Price]]/Table2[[#This Row],[Current Month Low]])-1</f>
        <v>0.10329464181029424</v>
      </c>
      <c r="AH17" s="1">
        <f>(Table2[[#This Row],[Current Month High]]/Table2[[#This Row],[Close Price]])-1</f>
        <v>0.13390010626992566</v>
      </c>
      <c r="AI17">
        <v>37.513283740701297</v>
      </c>
      <c r="AJ17">
        <v>230.988392543088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-0.18</v>
      </c>
      <c r="AM17" t="s">
        <v>3181</v>
      </c>
      <c r="AN17">
        <v>-10.58</v>
      </c>
      <c r="AO17" t="s">
        <v>3181</v>
      </c>
      <c r="AP17">
        <v>0.19479550578683899</v>
      </c>
      <c r="AQ17">
        <f>(Table2[[#This Row],[Sharpe Ratio]]-AVERAGE(Table2[Sharpe Ratio]))/_xlfn.STDEV.P(Table2[Sharpe Ratio])</f>
        <v>1.5073530779169289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">
        <f>_xlfn.RANK.AVG(Table2[[#This Row],[1Y Return vs Nifty Z-Score]],Table2[1Y Return vs Nifty Z-Score])</f>
        <v>26</v>
      </c>
      <c r="AT17">
        <f>_xlfn.RANK.AVG(Table2[[#This Row],[6M Return vs Nifty Z-Score]],Table2[6M Return vs Nifty Z-Score])</f>
        <v>36</v>
      </c>
      <c r="AU17">
        <f>_xlfn.RANK.AVG(Table2[[#This Row],[Sharpe Ratio Z-Score]],Table2[Sharpe Ratio Z-Score])</f>
        <v>48</v>
      </c>
      <c r="AV17">
        <f>(Table2[[#This Row],[Rank 1Y]]+Table2[[#This Row],[Rank 6M]]+Table2[[#This Row],[Rank Sharpe]])/3</f>
        <v>36.666666666666664</v>
      </c>
    </row>
    <row r="18" spans="1:48" x14ac:dyDescent="0.3">
      <c r="A18" t="s">
        <v>884</v>
      </c>
      <c r="B18" t="s">
        <v>885</v>
      </c>
      <c r="C18" t="s">
        <v>3143</v>
      </c>
      <c r="D18" t="s">
        <v>117</v>
      </c>
      <c r="E18">
        <v>18048.968649400002</v>
      </c>
      <c r="F18">
        <v>512.20000000000005</v>
      </c>
      <c r="G18">
        <v>110.291128264939</v>
      </c>
      <c r="H18">
        <f>(Table2[[#This Row],[1Y Return vs Nifty]]-AVERAGE(Table2[1Y Return vs Nifty]))/_xlfn.STDEV.P(Table2[1Y Return vs Nifty])</f>
        <v>1.4730824989657174</v>
      </c>
      <c r="I18">
        <v>30.406143268650901</v>
      </c>
      <c r="J18">
        <f>(Table2[[#This Row],[1M Return vs Nifty]]-AVERAGE(Table2[1M Return vs Nifty]))/_xlfn.STDEV.P(Table2[1M Return vs Nifty])</f>
        <v>3.5700268587843547</v>
      </c>
      <c r="K18">
        <v>116.873167112123</v>
      </c>
      <c r="L18">
        <f>(Table2[[#This Row],[6M Return vs Nifty]]-AVERAGE(Table2[6M Return vs Nifty]))/_xlfn.STDEV.P(Table2[6M Return vs Nifty])</f>
        <v>3.2910540989959021</v>
      </c>
      <c r="M18">
        <v>1.88406084905244</v>
      </c>
      <c r="N18">
        <f>(Table2[[#This Row],[1W Return vs Nifty]]-AVERAGE(Table2[1W Return vs Nifty]))/_xlfn.STDEV.P(Table2[1W Return vs Nifty])</f>
        <v>0.6393548450179426</v>
      </c>
      <c r="O18">
        <v>454.86</v>
      </c>
      <c r="P18">
        <v>395.503906069761</v>
      </c>
      <c r="Q18">
        <v>292.43300634964498</v>
      </c>
      <c r="R18">
        <v>77.462107969879199</v>
      </c>
      <c r="S18" s="1">
        <f>(Table2[[#This Row],[Close Price]]-Table2[[#This Row],[20D EMA]])/Table2[[#This Row],[20D EMA]]</f>
        <v>0.12606076594996268</v>
      </c>
      <c r="T18" s="1">
        <f>(Table2[[#This Row],[Close Price]]-Table2[[#This Row],[50D EMA]])/Table2[[#This Row],[50D EMA]]</f>
        <v>0.29505674189133191</v>
      </c>
      <c r="U18" s="1">
        <f>(Table2[[#This Row],[Close Price]]-Table2[[#This Row],[200D EMA]])/Table2[[#This Row],[200D EMA]]</f>
        <v>0.75151227419107602</v>
      </c>
      <c r="V18">
        <v>1.0913791072498</v>
      </c>
      <c r="W18">
        <v>496.6</v>
      </c>
      <c r="X18">
        <v>514.9</v>
      </c>
      <c r="Y18">
        <v>496.6</v>
      </c>
      <c r="Z18">
        <v>514.9</v>
      </c>
      <c r="AA18">
        <v>433.2</v>
      </c>
      <c r="AB18">
        <v>518.29999999999995</v>
      </c>
      <c r="AC18" s="1">
        <f>(Table2[[#This Row],[Close Price]]/Table2[[#This Row],[Day Low]])-1</f>
        <v>3.141361256544517E-2</v>
      </c>
      <c r="AD18" s="1">
        <f>(Table2[[#This Row],[Day High]]/Table2[[#This Row],[Close Price]])-1</f>
        <v>5.2713783678248749E-3</v>
      </c>
      <c r="AE18" s="1">
        <f>(Table2[[#This Row],[Close Price]]/Table2[[#This Row],[Current Week Low]])-1</f>
        <v>3.141361256544517E-2</v>
      </c>
      <c r="AF18" s="1">
        <f>(Table2[[#This Row],[Current Week High]]/Table2[[#This Row],[Close Price]])-1</f>
        <v>5.2713783678248749E-3</v>
      </c>
      <c r="AG18" s="1">
        <f>(Table2[[#This Row],[Close Price]]/Table2[[#This Row],[Current Month Low]])-1</f>
        <v>0.1823638042474609</v>
      </c>
      <c r="AH18" s="1">
        <f>(Table2[[#This Row],[Current Month High]]/Table2[[#This Row],[Close Price]])-1</f>
        <v>1.1909410386567565E-2</v>
      </c>
      <c r="AI18">
        <v>1.1909410386567501</v>
      </c>
      <c r="AJ18">
        <v>184.160887656033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0.73</v>
      </c>
      <c r="AM18" t="s">
        <v>3182</v>
      </c>
      <c r="AN18">
        <v>12.94</v>
      </c>
      <c r="AO18" t="s">
        <v>3182</v>
      </c>
      <c r="AP18">
        <v>0.19573339845993601</v>
      </c>
      <c r="AQ18">
        <f>(Table2[[#This Row],[Sharpe Ratio]]-AVERAGE(Table2[Sharpe Ratio]))/_xlfn.STDEV.P(Table2[Sharpe Ratio])</f>
        <v>1.5183304437364038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10.49184874550032</v>
      </c>
      <c r="AS18">
        <f>_xlfn.RANK.AVG(Table2[[#This Row],[1Y Return vs Nifty Z-Score]],Table2[1Y Return vs Nifty Z-Score])</f>
        <v>57</v>
      </c>
      <c r="AT18">
        <f>_xlfn.RANK.AVG(Table2[[#This Row],[6M Return vs Nifty Z-Score]],Table2[6M Return vs Nifty Z-Score])</f>
        <v>8</v>
      </c>
      <c r="AU18">
        <f>_xlfn.RANK.AVG(Table2[[#This Row],[Sharpe Ratio Z-Score]],Table2[Sharpe Ratio Z-Score])</f>
        <v>45</v>
      </c>
      <c r="AV18">
        <f>(Table2[[#This Row],[Rank 1Y]]+Table2[[#This Row],[Rank 6M]]+Table2[[#This Row],[Rank Sharpe]])/3</f>
        <v>36.666666666666664</v>
      </c>
    </row>
    <row r="19" spans="1:48" x14ac:dyDescent="0.3">
      <c r="A19" t="s">
        <v>1213</v>
      </c>
      <c r="B19" t="s">
        <v>1214</v>
      </c>
      <c r="C19" t="s">
        <v>3139</v>
      </c>
      <c r="D19" t="s">
        <v>48</v>
      </c>
      <c r="E19">
        <v>10047.855788160001</v>
      </c>
      <c r="F19">
        <v>584.9</v>
      </c>
      <c r="G19">
        <v>143.68909666341801</v>
      </c>
      <c r="H19">
        <f>(Table2[[#This Row],[1Y Return vs Nifty]]-AVERAGE(Table2[1Y Return vs Nifty]))/_xlfn.STDEV.P(Table2[1Y Return vs Nifty])</f>
        <v>2.0429857819675017</v>
      </c>
      <c r="I19">
        <v>23.366844356189201</v>
      </c>
      <c r="J19">
        <f>(Table2[[#This Row],[1M Return vs Nifty]]-AVERAGE(Table2[1M Return vs Nifty]))/_xlfn.STDEV.P(Table2[1M Return vs Nifty])</f>
        <v>2.7732466545693217</v>
      </c>
      <c r="K19">
        <v>62.467912488599097</v>
      </c>
      <c r="L19">
        <f>(Table2[[#This Row],[6M Return vs Nifty]]-AVERAGE(Table2[6M Return vs Nifty]))/_xlfn.STDEV.P(Table2[6M Return vs Nifty])</f>
        <v>1.5982581021393207</v>
      </c>
      <c r="M19">
        <v>-11.255019365786501</v>
      </c>
      <c r="N19">
        <f>(Table2[[#This Row],[1W Return vs Nifty]]-AVERAGE(Table2[1W Return vs Nifty]))/_xlfn.STDEV.P(Table2[1W Return vs Nifty])</f>
        <v>-2.2904199343238445</v>
      </c>
      <c r="O19">
        <v>572.35</v>
      </c>
      <c r="P19">
        <v>543.21130445513597</v>
      </c>
      <c r="Q19">
        <v>434.96504654207502</v>
      </c>
      <c r="R19">
        <v>51.209134711742699</v>
      </c>
      <c r="S19" s="1">
        <f>(Table2[[#This Row],[Close Price]]-Table2[[#This Row],[20D EMA]])/Table2[[#This Row],[20D EMA]]</f>
        <v>2.1927142482746492E-2</v>
      </c>
      <c r="T19" s="1">
        <f>(Table2[[#This Row],[Close Price]]-Table2[[#This Row],[50D EMA]])/Table2[[#This Row],[50D EMA]]</f>
        <v>7.674489688074429E-2</v>
      </c>
      <c r="U19" s="1">
        <f>(Table2[[#This Row],[Close Price]]-Table2[[#This Row],[200D EMA]])/Table2[[#This Row],[200D EMA]]</f>
        <v>0.34470575199062914</v>
      </c>
      <c r="V19">
        <v>1.82452044648081</v>
      </c>
      <c r="W19">
        <v>574</v>
      </c>
      <c r="X19">
        <v>600.95000000000005</v>
      </c>
      <c r="Y19">
        <v>574</v>
      </c>
      <c r="Z19">
        <v>600.95000000000005</v>
      </c>
      <c r="AA19">
        <v>524.04999999999995</v>
      </c>
      <c r="AB19">
        <v>694.3</v>
      </c>
      <c r="AC19" s="1">
        <f>(Table2[[#This Row],[Close Price]]/Table2[[#This Row],[Day Low]])-1</f>
        <v>1.8989547038327448E-2</v>
      </c>
      <c r="AD19" s="1">
        <f>(Table2[[#This Row],[Day High]]/Table2[[#This Row],[Close Price]])-1</f>
        <v>2.7440588134723942E-2</v>
      </c>
      <c r="AE19" s="1">
        <f>(Table2[[#This Row],[Close Price]]/Table2[[#This Row],[Current Week Low]])-1</f>
        <v>1.8989547038327448E-2</v>
      </c>
      <c r="AF19" s="1">
        <f>(Table2[[#This Row],[Current Week High]]/Table2[[#This Row],[Close Price]])-1</f>
        <v>2.7440588134723942E-2</v>
      </c>
      <c r="AG19" s="1">
        <f>(Table2[[#This Row],[Close Price]]/Table2[[#This Row],[Current Month Low]])-1</f>
        <v>0.11611487453487257</v>
      </c>
      <c r="AH19" s="1">
        <f>(Table2[[#This Row],[Current Month High]]/Table2[[#This Row],[Close Price]])-1</f>
        <v>0.18704051974696534</v>
      </c>
      <c r="AI19">
        <v>18.704051974696501</v>
      </c>
      <c r="AJ19">
        <v>211.11702127659501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0.16</v>
      </c>
      <c r="AM19" t="s">
        <v>3182</v>
      </c>
      <c r="AN19">
        <v>5.08</v>
      </c>
      <c r="AO19" t="s">
        <v>3182</v>
      </c>
      <c r="AP19">
        <v>0.213082968296821</v>
      </c>
      <c r="AQ19">
        <f>(Table2[[#This Row],[Sharpe Ratio]]-AVERAGE(Table2[Sharpe Ratio]))/_xlfn.STDEV.P(Table2[Sharpe Ratio])</f>
        <v>1.7213948032021011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5.8454654075543999</v>
      </c>
      <c r="AS19">
        <f>_xlfn.RANK.AVG(Table2[[#This Row],[1Y Return vs Nifty Z-Score]],Table2[1Y Return vs Nifty Z-Score])</f>
        <v>36</v>
      </c>
      <c r="AT19">
        <f>_xlfn.RANK.AVG(Table2[[#This Row],[6M Return vs Nifty Z-Score]],Table2[6M Return vs Nifty Z-Score])</f>
        <v>53</v>
      </c>
      <c r="AU19">
        <f>_xlfn.RANK.AVG(Table2[[#This Row],[Sharpe Ratio Z-Score]],Table2[Sharpe Ratio Z-Score])</f>
        <v>28</v>
      </c>
      <c r="AV19">
        <f>(Table2[[#This Row],[Rank 1Y]]+Table2[[#This Row],[Rank 6M]]+Table2[[#This Row],[Rank Sharpe]])/3</f>
        <v>39</v>
      </c>
    </row>
    <row r="20" spans="1:48" x14ac:dyDescent="0.3">
      <c r="A20" t="s">
        <v>984</v>
      </c>
      <c r="B20" t="s">
        <v>985</v>
      </c>
      <c r="C20" t="s">
        <v>3141</v>
      </c>
      <c r="D20" t="s">
        <v>117</v>
      </c>
      <c r="E20">
        <v>14869.91338224</v>
      </c>
      <c r="F20">
        <v>1024.8</v>
      </c>
      <c r="G20">
        <v>98.056918571963607</v>
      </c>
      <c r="H20">
        <f>(Table2[[#This Row],[1Y Return vs Nifty]]-AVERAGE(Table2[1Y Return vs Nifty]))/_xlfn.STDEV.P(Table2[1Y Return vs Nifty])</f>
        <v>1.2643178164625606</v>
      </c>
      <c r="I20">
        <v>-5.11667122331054</v>
      </c>
      <c r="J20">
        <f>(Table2[[#This Row],[1M Return vs Nifty]]-AVERAGE(Table2[1M Return vs Nifty]))/_xlfn.STDEV.P(Table2[1M Return vs Nifty])</f>
        <v>-0.45081040600224187</v>
      </c>
      <c r="K20">
        <v>96.751459498742506</v>
      </c>
      <c r="L20">
        <f>(Table2[[#This Row],[6M Return vs Nifty]]-AVERAGE(Table2[6M Return vs Nifty]))/_xlfn.STDEV.P(Table2[6M Return vs Nifty])</f>
        <v>2.6649758583268235</v>
      </c>
      <c r="M20">
        <v>-2.1903848899723601</v>
      </c>
      <c r="N20">
        <f>(Table2[[#This Row],[1W Return vs Nifty]]-AVERAGE(Table2[1W Return vs Nifty]))/_xlfn.STDEV.P(Table2[1W Return vs Nifty])</f>
        <v>-0.26917209680785514</v>
      </c>
      <c r="O20">
        <v>1073.04</v>
      </c>
      <c r="P20">
        <v>1013.6517179323801</v>
      </c>
      <c r="Q20">
        <v>740.19327446805403</v>
      </c>
      <c r="R20">
        <v>36.342918490086099</v>
      </c>
      <c r="S20" s="1">
        <f>(Table2[[#This Row],[Close Price]]-Table2[[#This Row],[20D EMA]])/Table2[[#This Row],[20D EMA]]</f>
        <v>-4.4956385596063533E-2</v>
      </c>
      <c r="T20" s="1">
        <f>(Table2[[#This Row],[Close Price]]-Table2[[#This Row],[50D EMA]])/Table2[[#This Row],[50D EMA]]</f>
        <v>1.0998138581918327E-2</v>
      </c>
      <c r="U20" s="1">
        <f>(Table2[[#This Row],[Close Price]]-Table2[[#This Row],[200D EMA]])/Table2[[#This Row],[200D EMA]]</f>
        <v>0.38450325793149215</v>
      </c>
      <c r="V20">
        <v>0.37293941543243198</v>
      </c>
      <c r="W20">
        <v>1009.15</v>
      </c>
      <c r="X20">
        <v>1049.8</v>
      </c>
      <c r="Y20">
        <v>1009.15</v>
      </c>
      <c r="Z20">
        <v>1049.8</v>
      </c>
      <c r="AA20">
        <v>965</v>
      </c>
      <c r="AB20">
        <v>1152.6500000000001</v>
      </c>
      <c r="AC20" s="1">
        <f>(Table2[[#This Row],[Close Price]]/Table2[[#This Row],[Day Low]])-1</f>
        <v>1.5508100876975739E-2</v>
      </c>
      <c r="AD20" s="1">
        <f>(Table2[[#This Row],[Day High]]/Table2[[#This Row],[Close Price]])-1</f>
        <v>2.4395003903200596E-2</v>
      </c>
      <c r="AE20" s="1">
        <f>(Table2[[#This Row],[Close Price]]/Table2[[#This Row],[Current Week Low]])-1</f>
        <v>1.5508100876975739E-2</v>
      </c>
      <c r="AF20" s="1">
        <f>(Table2[[#This Row],[Current Week High]]/Table2[[#This Row],[Close Price]])-1</f>
        <v>2.4395003903200596E-2</v>
      </c>
      <c r="AG20" s="1">
        <f>(Table2[[#This Row],[Close Price]]/Table2[[#This Row],[Current Month Low]])-1</f>
        <v>6.1968911917098302E-2</v>
      </c>
      <c r="AH20" s="1">
        <f>(Table2[[#This Row],[Current Month High]]/Table2[[#This Row],[Close Price]])-1</f>
        <v>0.12475604996096812</v>
      </c>
      <c r="AI20">
        <v>31.518345042935199</v>
      </c>
      <c r="AJ20">
        <v>173.93744987971101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0.25</v>
      </c>
      <c r="AM20" t="s">
        <v>3182</v>
      </c>
      <c r="AN20">
        <v>-11.5</v>
      </c>
      <c r="AO20" t="s">
        <v>3181</v>
      </c>
      <c r="AP20">
        <v>0.20187957221608099</v>
      </c>
      <c r="AQ20">
        <f>(Table2[[#This Row],[Sharpe Ratio]]-AVERAGE(Table2[Sharpe Ratio]))/_xlfn.STDEV.P(Table2[Sharpe Ratio])</f>
        <v>1.5902670305619215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4.799578202541209</v>
      </c>
      <c r="AS20">
        <f>_xlfn.RANK.AVG(Table2[[#This Row],[1Y Return vs Nifty Z-Score]],Table2[1Y Return vs Nifty Z-Score])</f>
        <v>75</v>
      </c>
      <c r="AT20">
        <f>_xlfn.RANK.AVG(Table2[[#This Row],[6M Return vs Nifty Z-Score]],Table2[6M Return vs Nifty Z-Score])</f>
        <v>16</v>
      </c>
      <c r="AU20">
        <f>_xlfn.RANK.AVG(Table2[[#This Row],[Sharpe Ratio Z-Score]],Table2[Sharpe Ratio Z-Score])</f>
        <v>37</v>
      </c>
      <c r="AV20">
        <f>(Table2[[#This Row],[Rank 1Y]]+Table2[[#This Row],[Rank 6M]]+Table2[[#This Row],[Rank Sharpe]])/3</f>
        <v>42.666666666666664</v>
      </c>
    </row>
    <row r="21" spans="1:48" x14ac:dyDescent="0.3">
      <c r="A21" t="s">
        <v>672</v>
      </c>
      <c r="B21" t="s">
        <v>673</v>
      </c>
      <c r="C21" t="s">
        <v>3147</v>
      </c>
      <c r="D21" t="s">
        <v>156</v>
      </c>
      <c r="E21">
        <v>28013.317540223899</v>
      </c>
      <c r="F21">
        <v>214.86</v>
      </c>
      <c r="G21">
        <v>295.417404341674</v>
      </c>
      <c r="H21">
        <f>(Table2[[#This Row],[1Y Return vs Nifty]]-AVERAGE(Table2[1Y Return vs Nifty]))/_xlfn.STDEV.P(Table2[1Y Return vs Nifty])</f>
        <v>4.6320792153896653</v>
      </c>
      <c r="I21">
        <v>-12.568412546647799</v>
      </c>
      <c r="J21">
        <f>(Table2[[#This Row],[1M Return vs Nifty]]-AVERAGE(Table2[1M Return vs Nifty]))/_xlfn.STDEV.P(Table2[1M Return vs Nifty])</f>
        <v>-1.2942750815618003</v>
      </c>
      <c r="K21">
        <v>46.972996145350898</v>
      </c>
      <c r="L21">
        <f>(Table2[[#This Row],[6M Return vs Nifty]]-AVERAGE(Table2[6M Return vs Nifty]))/_xlfn.STDEV.P(Table2[6M Return vs Nifty])</f>
        <v>1.1161404732635083</v>
      </c>
      <c r="M21">
        <v>-4.2703438309853903</v>
      </c>
      <c r="N21">
        <f>(Table2[[#This Row],[1W Return vs Nifty]]-AVERAGE(Table2[1W Return vs Nifty]))/_xlfn.STDEV.P(Table2[1W Return vs Nifty])</f>
        <v>-0.73296493069011071</v>
      </c>
      <c r="O21">
        <v>227.44</v>
      </c>
      <c r="P21">
        <v>217.967333409312</v>
      </c>
      <c r="Q21">
        <v>163.721077641524</v>
      </c>
      <c r="R21">
        <v>34.366715683959903</v>
      </c>
      <c r="S21" s="1">
        <f>(Table2[[#This Row],[Close Price]]-Table2[[#This Row],[20D EMA]])/Table2[[#This Row],[20D EMA]]</f>
        <v>-5.5311290889904961E-2</v>
      </c>
      <c r="T21" s="1">
        <f>(Table2[[#This Row],[Close Price]]-Table2[[#This Row],[50D EMA]])/Table2[[#This Row],[50D EMA]]</f>
        <v>-1.4255959187594666E-2</v>
      </c>
      <c r="U21" s="1">
        <f>(Table2[[#This Row],[Close Price]]-Table2[[#This Row],[200D EMA]])/Table2[[#This Row],[200D EMA]]</f>
        <v>0.31235393203584572</v>
      </c>
      <c r="V21">
        <v>0.59394421916453599</v>
      </c>
      <c r="W21">
        <v>212.5</v>
      </c>
      <c r="X21">
        <v>229</v>
      </c>
      <c r="Y21">
        <v>212.5</v>
      </c>
      <c r="Z21">
        <v>229</v>
      </c>
      <c r="AA21">
        <v>204</v>
      </c>
      <c r="AB21">
        <v>241.78</v>
      </c>
      <c r="AC21" s="1">
        <f>(Table2[[#This Row],[Close Price]]/Table2[[#This Row],[Day Low]])-1</f>
        <v>1.1105882352941299E-2</v>
      </c>
      <c r="AD21" s="1">
        <f>(Table2[[#This Row],[Day High]]/Table2[[#This Row],[Close Price]])-1</f>
        <v>6.5810295075863223E-2</v>
      </c>
      <c r="AE21" s="1">
        <f>(Table2[[#This Row],[Close Price]]/Table2[[#This Row],[Current Week Low]])-1</f>
        <v>1.1105882352941299E-2</v>
      </c>
      <c r="AF21" s="1">
        <f>(Table2[[#This Row],[Current Week High]]/Table2[[#This Row],[Close Price]])-1</f>
        <v>6.5810295075863223E-2</v>
      </c>
      <c r="AG21" s="1">
        <f>(Table2[[#This Row],[Close Price]]/Table2[[#This Row],[Current Month Low]])-1</f>
        <v>5.3235294117647047E-2</v>
      </c>
      <c r="AH21" s="1">
        <f>(Table2[[#This Row],[Current Month High]]/Table2[[#This Row],[Close Price]])-1</f>
        <v>0.12529088708926728</v>
      </c>
      <c r="AI21">
        <v>21.893325886623799</v>
      </c>
      <c r="AJ21">
        <v>353.53034300791501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0.3</v>
      </c>
      <c r="AM21" t="s">
        <v>3182</v>
      </c>
      <c r="AN21">
        <v>-12.81</v>
      </c>
      <c r="AO21" t="s">
        <v>3181</v>
      </c>
      <c r="AP21">
        <v>0.19438570664867999</v>
      </c>
      <c r="AQ21">
        <f>(Table2[[#This Row],[Sharpe Ratio]]-AVERAGE(Table2[Sharpe Ratio]))/_xlfn.STDEV.P(Table2[Sharpe Ratio])</f>
        <v>1.5025566708427351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5.2235363472439982</v>
      </c>
      <c r="AS21">
        <f>_xlfn.RANK.AVG(Table2[[#This Row],[1Y Return vs Nifty Z-Score]],Table2[1Y Return vs Nifty Z-Score])</f>
        <v>3</v>
      </c>
      <c r="AT21">
        <f>_xlfn.RANK.AVG(Table2[[#This Row],[6M Return vs Nifty Z-Score]],Table2[6M Return vs Nifty Z-Score])</f>
        <v>77</v>
      </c>
      <c r="AU21">
        <f>_xlfn.RANK.AVG(Table2[[#This Row],[Sharpe Ratio Z-Score]],Table2[Sharpe Ratio Z-Score])</f>
        <v>49</v>
      </c>
      <c r="AV21">
        <f>(Table2[[#This Row],[Rank 1Y]]+Table2[[#This Row],[Rank 6M]]+Table2[[#This Row],[Rank Sharpe]])/3</f>
        <v>43</v>
      </c>
    </row>
    <row r="22" spans="1:48" x14ac:dyDescent="0.3">
      <c r="A22" t="s">
        <v>1082</v>
      </c>
      <c r="B22" t="s">
        <v>1083</v>
      </c>
      <c r="C22" t="s">
        <v>3136</v>
      </c>
      <c r="D22" t="s">
        <v>405</v>
      </c>
      <c r="E22">
        <v>12386.303040665</v>
      </c>
      <c r="F22">
        <v>400.85</v>
      </c>
      <c r="G22">
        <v>304.02999921403301</v>
      </c>
      <c r="H22">
        <f>(Table2[[#This Row],[1Y Return vs Nifty]]-AVERAGE(Table2[1Y Return vs Nifty]))/_xlfn.STDEV.P(Table2[1Y Return vs Nifty])</f>
        <v>4.7790446246133369</v>
      </c>
      <c r="I22">
        <v>32.598623552148801</v>
      </c>
      <c r="J22">
        <f>(Table2[[#This Row],[1M Return vs Nifty]]-AVERAGE(Table2[1M Return vs Nifty]))/_xlfn.STDEV.P(Table2[1M Return vs Nifty])</f>
        <v>3.8181943126383597</v>
      </c>
      <c r="K22">
        <v>187.44664466137601</v>
      </c>
      <c r="L22">
        <f>(Table2[[#This Row],[6M Return vs Nifty]]-AVERAGE(Table2[6M Return vs Nifty]))/_xlfn.STDEV.P(Table2[6M Return vs Nifty])</f>
        <v>5.4869173682024028</v>
      </c>
      <c r="M22">
        <v>4.4872262876248401</v>
      </c>
      <c r="N22">
        <f>(Table2[[#This Row],[1W Return vs Nifty]]-AVERAGE(Table2[1W Return vs Nifty]))/_xlfn.STDEV.P(Table2[1W Return vs Nifty])</f>
        <v>1.2198131665806828</v>
      </c>
      <c r="O22">
        <v>360.64</v>
      </c>
      <c r="P22">
        <v>311.33461374626103</v>
      </c>
      <c r="Q22">
        <v>214.33507468304001</v>
      </c>
      <c r="R22">
        <v>62.818313689387601</v>
      </c>
      <c r="S22" s="1">
        <f>(Table2[[#This Row],[Close Price]]-Table2[[#This Row],[20D EMA]])/Table2[[#This Row],[20D EMA]]</f>
        <v>0.11149622892635326</v>
      </c>
      <c r="T22" s="1">
        <f>(Table2[[#This Row],[Close Price]]-Table2[[#This Row],[50D EMA]])/Table2[[#This Row],[50D EMA]]</f>
        <v>0.28752147143746243</v>
      </c>
      <c r="U22" s="1">
        <f>(Table2[[#This Row],[Close Price]]-Table2[[#This Row],[200D EMA]])/Table2[[#This Row],[200D EMA]]</f>
        <v>0.87020253494571254</v>
      </c>
      <c r="V22">
        <v>1.3636671579780699</v>
      </c>
      <c r="W22">
        <v>397.2</v>
      </c>
      <c r="X22">
        <v>418.8</v>
      </c>
      <c r="Y22">
        <v>397.2</v>
      </c>
      <c r="Z22">
        <v>418.8</v>
      </c>
      <c r="AA22">
        <v>329.1</v>
      </c>
      <c r="AB22">
        <v>425.9</v>
      </c>
      <c r="AC22" s="1">
        <f>(Table2[[#This Row],[Close Price]]/Table2[[#This Row],[Day Low]])-1</f>
        <v>9.1893252769386091E-3</v>
      </c>
      <c r="AD22" s="1">
        <f>(Table2[[#This Row],[Day High]]/Table2[[#This Row],[Close Price]])-1</f>
        <v>4.4779842833977845E-2</v>
      </c>
      <c r="AE22" s="1">
        <f>(Table2[[#This Row],[Close Price]]/Table2[[#This Row],[Current Week Low]])-1</f>
        <v>9.1893252769386091E-3</v>
      </c>
      <c r="AF22" s="1">
        <f>(Table2[[#This Row],[Current Week High]]/Table2[[#This Row],[Close Price]])-1</f>
        <v>4.4779842833977845E-2</v>
      </c>
      <c r="AG22" s="1">
        <f>(Table2[[#This Row],[Close Price]]/Table2[[#This Row],[Current Month Low]])-1</f>
        <v>0.21801883925858401</v>
      </c>
      <c r="AH22" s="1">
        <f>(Table2[[#This Row],[Current Month High]]/Table2[[#This Row],[Close Price]])-1</f>
        <v>6.2492204066358914E-2</v>
      </c>
      <c r="AI22">
        <v>6.2492204066358896</v>
      </c>
      <c r="AJ22">
        <v>347.87709497206703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1.07</v>
      </c>
      <c r="AM22" t="s">
        <v>3182</v>
      </c>
      <c r="AN22">
        <v>21.58</v>
      </c>
      <c r="AO22" t="s">
        <v>3182</v>
      </c>
      <c r="AP22">
        <v>0.14321060250148299</v>
      </c>
      <c r="AQ22">
        <f>(Table2[[#This Row],[Sharpe Ratio]]-AVERAGE(Table2[Sharpe Ratio]))/_xlfn.STDEV.P(Table2[Sharpe Ratio])</f>
        <v>0.90358852108792287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16.207557993122705</v>
      </c>
      <c r="AS22">
        <f>_xlfn.RANK.AVG(Table2[[#This Row],[1Y Return vs Nifty Z-Score]],Table2[1Y Return vs Nifty Z-Score])</f>
        <v>2</v>
      </c>
      <c r="AT22">
        <f>_xlfn.RANK.AVG(Table2[[#This Row],[6M Return vs Nifty Z-Score]],Table2[6M Return vs Nifty Z-Score])</f>
        <v>2</v>
      </c>
      <c r="AU22">
        <f>_xlfn.RANK.AVG(Table2[[#This Row],[Sharpe Ratio Z-Score]],Table2[Sharpe Ratio Z-Score])</f>
        <v>126</v>
      </c>
      <c r="AV22">
        <f>(Table2[[#This Row],[Rank 1Y]]+Table2[[#This Row],[Rank 6M]]+Table2[[#This Row],[Rank Sharpe]])/3</f>
        <v>43.333333333333336</v>
      </c>
    </row>
    <row r="23" spans="1:48" x14ac:dyDescent="0.3">
      <c r="A23" t="s">
        <v>1018</v>
      </c>
      <c r="B23" t="s">
        <v>1019</v>
      </c>
      <c r="C23" t="s">
        <v>3138</v>
      </c>
      <c r="D23" t="s">
        <v>389</v>
      </c>
      <c r="E23">
        <v>13879.7001716799</v>
      </c>
      <c r="F23">
        <v>399.7</v>
      </c>
      <c r="G23">
        <v>100.915906597833</v>
      </c>
      <c r="H23">
        <f>(Table2[[#This Row],[1Y Return vs Nifty]]-AVERAGE(Table2[1Y Return vs Nifty]))/_xlfn.STDEV.P(Table2[1Y Return vs Nifty])</f>
        <v>1.3131036181186864</v>
      </c>
      <c r="I23">
        <v>-4.13938039216539</v>
      </c>
      <c r="J23">
        <f>(Table2[[#This Row],[1M Return vs Nifty]]-AVERAGE(Table2[1M Return vs Nifty]))/_xlfn.STDEV.P(Table2[1M Return vs Nifty])</f>
        <v>-0.34019058466764829</v>
      </c>
      <c r="K23">
        <v>86.189811569231495</v>
      </c>
      <c r="L23">
        <f>(Table2[[#This Row],[6M Return vs Nifty]]-AVERAGE(Table2[6M Return vs Nifty]))/_xlfn.STDEV.P(Table2[6M Return vs Nifty])</f>
        <v>2.336354745182462</v>
      </c>
      <c r="M23">
        <v>0.67674127808084905</v>
      </c>
      <c r="N23">
        <f>(Table2[[#This Row],[1W Return vs Nifty]]-AVERAGE(Table2[1W Return vs Nifty]))/_xlfn.STDEV.P(Table2[1W Return vs Nifty])</f>
        <v>0.3701446437099758</v>
      </c>
      <c r="O23">
        <v>400.16</v>
      </c>
      <c r="P23">
        <v>375.75869963259697</v>
      </c>
      <c r="Q23">
        <v>281.06345903398699</v>
      </c>
      <c r="R23">
        <v>48.359363383819797</v>
      </c>
      <c r="S23" s="1">
        <f>(Table2[[#This Row],[Close Price]]-Table2[[#This Row],[20D EMA]])/Table2[[#This Row],[20D EMA]]</f>
        <v>-1.1495401839265202E-3</v>
      </c>
      <c r="T23" s="1">
        <f>(Table2[[#This Row],[Close Price]]-Table2[[#This Row],[50D EMA]])/Table2[[#This Row],[50D EMA]]</f>
        <v>6.3714560410209897E-2</v>
      </c>
      <c r="U23" s="1">
        <f>(Table2[[#This Row],[Close Price]]-Table2[[#This Row],[200D EMA]])/Table2[[#This Row],[200D EMA]]</f>
        <v>0.42209877219104153</v>
      </c>
      <c r="V23">
        <v>0.49655115178623799</v>
      </c>
      <c r="W23">
        <v>386</v>
      </c>
      <c r="X23">
        <v>401.5</v>
      </c>
      <c r="Y23">
        <v>386</v>
      </c>
      <c r="Z23">
        <v>401.5</v>
      </c>
      <c r="AA23">
        <v>372</v>
      </c>
      <c r="AB23">
        <v>409</v>
      </c>
      <c r="AC23" s="1">
        <f>(Table2[[#This Row],[Close Price]]/Table2[[#This Row],[Day Low]])-1</f>
        <v>3.5492227979274649E-2</v>
      </c>
      <c r="AD23" s="1">
        <f>(Table2[[#This Row],[Day High]]/Table2[[#This Row],[Close Price]])-1</f>
        <v>4.5033775331499992E-3</v>
      </c>
      <c r="AE23" s="1">
        <f>(Table2[[#This Row],[Close Price]]/Table2[[#This Row],[Current Week Low]])-1</f>
        <v>3.5492227979274649E-2</v>
      </c>
      <c r="AF23" s="1">
        <f>(Table2[[#This Row],[Current Week High]]/Table2[[#This Row],[Close Price]])-1</f>
        <v>4.5033775331499992E-3</v>
      </c>
      <c r="AG23" s="1">
        <f>(Table2[[#This Row],[Close Price]]/Table2[[#This Row],[Current Month Low]])-1</f>
        <v>7.446236559139785E-2</v>
      </c>
      <c r="AH23" s="1">
        <f>(Table2[[#This Row],[Current Month High]]/Table2[[#This Row],[Close Price]])-1</f>
        <v>2.3267450587940885E-2</v>
      </c>
      <c r="AI23">
        <v>12.071553665248899</v>
      </c>
      <c r="AJ23">
        <v>165.84635849684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0.37</v>
      </c>
      <c r="AM23" t="s">
        <v>3182</v>
      </c>
      <c r="AN23">
        <v>-4.75</v>
      </c>
      <c r="AO23" t="s">
        <v>3181</v>
      </c>
      <c r="AP23">
        <v>0.19637377914589901</v>
      </c>
      <c r="AQ23">
        <f>(Table2[[#This Row],[Sharpe Ratio]]-AVERAGE(Table2[Sharpe Ratio]))/_xlfn.STDEV.P(Table2[Sharpe Ratio])</f>
        <v>1.5258256436192748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5.2052380659627513</v>
      </c>
      <c r="AS23">
        <f>_xlfn.RANK.AVG(Table2[[#This Row],[1Y Return vs Nifty Z-Score]],Table2[1Y Return vs Nifty Z-Score])</f>
        <v>67</v>
      </c>
      <c r="AT23">
        <f>_xlfn.RANK.AVG(Table2[[#This Row],[6M Return vs Nifty Z-Score]],Table2[6M Return vs Nifty Z-Score])</f>
        <v>24</v>
      </c>
      <c r="AU23">
        <f>_xlfn.RANK.AVG(Table2[[#This Row],[Sharpe Ratio Z-Score]],Table2[Sharpe Ratio Z-Score])</f>
        <v>42</v>
      </c>
      <c r="AV23">
        <f>(Table2[[#This Row],[Rank 1Y]]+Table2[[#This Row],[Rank 6M]]+Table2[[#This Row],[Rank Sharpe]])/3</f>
        <v>44.333333333333336</v>
      </c>
    </row>
    <row r="24" spans="1:48" x14ac:dyDescent="0.3">
      <c r="A24" t="s">
        <v>1030</v>
      </c>
      <c r="B24" t="s">
        <v>1031</v>
      </c>
      <c r="C24" t="s">
        <v>3140</v>
      </c>
      <c r="D24" t="s">
        <v>51</v>
      </c>
      <c r="E24">
        <v>13622.10220476</v>
      </c>
      <c r="F24">
        <v>300.60000000000002</v>
      </c>
      <c r="G24">
        <v>145.801160352203</v>
      </c>
      <c r="H24">
        <f>(Table2[[#This Row],[1Y Return vs Nifty]]-AVERAGE(Table2[1Y Return vs Nifty]))/_xlfn.STDEV.P(Table2[1Y Return vs Nifty])</f>
        <v>2.0790260589024974</v>
      </c>
      <c r="I24">
        <v>3.78339625209937</v>
      </c>
      <c r="J24">
        <f>(Table2[[#This Row],[1M Return vs Nifty]]-AVERAGE(Table2[1M Return vs Nifty]))/_xlfn.STDEV.P(Table2[1M Return vs Nifty])</f>
        <v>0.55659071004224792</v>
      </c>
      <c r="K24">
        <v>81.294199137874301</v>
      </c>
      <c r="L24">
        <f>(Table2[[#This Row],[6M Return vs Nifty]]-AVERAGE(Table2[6M Return vs Nifty]))/_xlfn.STDEV.P(Table2[6M Return vs Nifty])</f>
        <v>2.184029879076983</v>
      </c>
      <c r="M24">
        <v>-2.09485126571442</v>
      </c>
      <c r="N24">
        <f>(Table2[[#This Row],[1W Return vs Nifty]]-AVERAGE(Table2[1W Return vs Nifty]))/_xlfn.STDEV.P(Table2[1W Return vs Nifty])</f>
        <v>-0.24786984441625129</v>
      </c>
      <c r="O24">
        <v>287.85000000000002</v>
      </c>
      <c r="P24">
        <v>261.85834672496702</v>
      </c>
      <c r="Q24">
        <v>196.35205090230201</v>
      </c>
      <c r="R24">
        <v>57.992745207471998</v>
      </c>
      <c r="S24" s="1">
        <f>(Table2[[#This Row],[Close Price]]-Table2[[#This Row],[20D EMA]])/Table2[[#This Row],[20D EMA]]</f>
        <v>4.4293903074517978E-2</v>
      </c>
      <c r="T24" s="1">
        <f>(Table2[[#This Row],[Close Price]]-Table2[[#This Row],[50D EMA]])/Table2[[#This Row],[50D EMA]]</f>
        <v>0.14794889588042739</v>
      </c>
      <c r="U24" s="1">
        <f>(Table2[[#This Row],[Close Price]]-Table2[[#This Row],[200D EMA]])/Table2[[#This Row],[200D EMA]]</f>
        <v>0.53092365788207729</v>
      </c>
      <c r="V24">
        <v>0.69763510792435202</v>
      </c>
      <c r="W24">
        <v>283.3</v>
      </c>
      <c r="X24">
        <v>304.25</v>
      </c>
      <c r="Y24">
        <v>283.3</v>
      </c>
      <c r="Z24">
        <v>304.25</v>
      </c>
      <c r="AA24">
        <v>268</v>
      </c>
      <c r="AB24">
        <v>306.75</v>
      </c>
      <c r="AC24" s="1">
        <f>(Table2[[#This Row],[Close Price]]/Table2[[#This Row],[Day Low]])-1</f>
        <v>6.1066007765619545E-2</v>
      </c>
      <c r="AD24" s="1">
        <f>(Table2[[#This Row],[Day High]]/Table2[[#This Row],[Close Price]])-1</f>
        <v>1.2142381902860766E-2</v>
      </c>
      <c r="AE24" s="1">
        <f>(Table2[[#This Row],[Close Price]]/Table2[[#This Row],[Current Week Low]])-1</f>
        <v>6.1066007765619545E-2</v>
      </c>
      <c r="AF24" s="1">
        <f>(Table2[[#This Row],[Current Week High]]/Table2[[#This Row],[Close Price]])-1</f>
        <v>1.2142381902860766E-2</v>
      </c>
      <c r="AG24" s="1">
        <f>(Table2[[#This Row],[Close Price]]/Table2[[#This Row],[Current Month Low]])-1</f>
        <v>0.12164179104477624</v>
      </c>
      <c r="AH24" s="1">
        <f>(Table2[[#This Row],[Current Month High]]/Table2[[#This Row],[Close Price]])-1</f>
        <v>2.0459081836327275E-2</v>
      </c>
      <c r="AI24">
        <v>9.3812375249500999</v>
      </c>
      <c r="AJ24">
        <v>208.465879938429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0.33</v>
      </c>
      <c r="AM24" t="s">
        <v>3182</v>
      </c>
      <c r="AN24">
        <v>-2.99</v>
      </c>
      <c r="AO24" t="s">
        <v>3181</v>
      </c>
      <c r="AP24">
        <v>0.18123017469205099</v>
      </c>
      <c r="AQ24">
        <f>(Table2[[#This Row],[Sharpe Ratio]]-AVERAGE(Table2[Sharpe Ratio]))/_xlfn.STDEV.P(Table2[Sharpe Ratio])</f>
        <v>1.3485805379864628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5.9203573415919406</v>
      </c>
      <c r="AS24">
        <f>_xlfn.RANK.AVG(Table2[[#This Row],[1Y Return vs Nifty Z-Score]],Table2[1Y Return vs Nifty Z-Score])</f>
        <v>34</v>
      </c>
      <c r="AT24">
        <f>_xlfn.RANK.AVG(Table2[[#This Row],[6M Return vs Nifty Z-Score]],Table2[6M Return vs Nifty Z-Score])</f>
        <v>29</v>
      </c>
      <c r="AU24">
        <f>_xlfn.RANK.AVG(Table2[[#This Row],[Sharpe Ratio Z-Score]],Table2[Sharpe Ratio Z-Score])</f>
        <v>70</v>
      </c>
      <c r="AV24">
        <f>(Table2[[#This Row],[Rank 1Y]]+Table2[[#This Row],[Rank 6M]]+Table2[[#This Row],[Rank Sharpe]])/3</f>
        <v>44.333333333333336</v>
      </c>
    </row>
    <row r="25" spans="1:48" x14ac:dyDescent="0.3">
      <c r="A25" t="s">
        <v>508</v>
      </c>
      <c r="B25" t="s">
        <v>509</v>
      </c>
      <c r="C25" t="s">
        <v>3147</v>
      </c>
      <c r="D25" t="s">
        <v>323</v>
      </c>
      <c r="E25">
        <v>42734.841903200002</v>
      </c>
      <c r="F25">
        <v>1624.4</v>
      </c>
      <c r="G25">
        <v>179.39737240922099</v>
      </c>
      <c r="H25">
        <f>(Table2[[#This Row],[1Y Return vs Nifty]]-AVERAGE(Table2[1Y Return vs Nifty]))/_xlfn.STDEV.P(Table2[1Y Return vs Nifty])</f>
        <v>2.6523121737726059</v>
      </c>
      <c r="I25">
        <v>-8.1407694219528093</v>
      </c>
      <c r="J25">
        <f>(Table2[[#This Row],[1M Return vs Nifty]]-AVERAGE(Table2[1M Return vs Nifty]))/_xlfn.STDEV.P(Table2[1M Return vs Nifty])</f>
        <v>-0.7931089232615216</v>
      </c>
      <c r="K25">
        <v>42.103929097519497</v>
      </c>
      <c r="L25">
        <f>(Table2[[#This Row],[6M Return vs Nifty]]-AVERAGE(Table2[6M Return vs Nifty]))/_xlfn.STDEV.P(Table2[6M Return vs Nifty])</f>
        <v>0.96464155529995865</v>
      </c>
      <c r="M25">
        <v>-6.8365497546408499E-2</v>
      </c>
      <c r="N25">
        <f>(Table2[[#This Row],[1W Return vs Nifty]]-AVERAGE(Table2[1W Return vs Nifty]))/_xlfn.STDEV.P(Table2[1W Return vs Nifty])</f>
        <v>0.20399944911073742</v>
      </c>
      <c r="O25">
        <v>1719.72</v>
      </c>
      <c r="P25">
        <v>1872.9536903957301</v>
      </c>
      <c r="Q25">
        <v>1598.05580377922</v>
      </c>
      <c r="R25">
        <v>38.103345912689001</v>
      </c>
      <c r="S25" s="1">
        <f>(Table2[[#This Row],[Close Price]]-Table2[[#This Row],[20D EMA]])/Table2[[#This Row],[20D EMA]]</f>
        <v>-5.5427627753355156E-2</v>
      </c>
      <c r="T25" s="1">
        <f>(Table2[[#This Row],[Close Price]]-Table2[[#This Row],[50D EMA]])/Table2[[#This Row],[50D EMA]]</f>
        <v>-0.1327067997838291</v>
      </c>
      <c r="U25" s="1">
        <f>(Table2[[#This Row],[Close Price]]-Table2[[#This Row],[200D EMA]])/Table2[[#This Row],[200D EMA]]</f>
        <v>1.6485154121951846E-2</v>
      </c>
      <c r="V25">
        <v>0.24324378225896501</v>
      </c>
      <c r="W25">
        <v>1615</v>
      </c>
      <c r="X25">
        <v>1689</v>
      </c>
      <c r="Y25">
        <v>1615</v>
      </c>
      <c r="Z25">
        <v>1689</v>
      </c>
      <c r="AA25">
        <v>1505</v>
      </c>
      <c r="AB25">
        <v>1735.5</v>
      </c>
      <c r="AC25" s="1">
        <f>(Table2[[#This Row],[Close Price]]/Table2[[#This Row],[Day Low]])-1</f>
        <v>5.8204334365326016E-3</v>
      </c>
      <c r="AD25" s="1">
        <f>(Table2[[#This Row],[Day High]]/Table2[[#This Row],[Close Price]])-1</f>
        <v>3.9768529918739137E-2</v>
      </c>
      <c r="AE25" s="1">
        <f>(Table2[[#This Row],[Close Price]]/Table2[[#This Row],[Current Week Low]])-1</f>
        <v>5.8204334365326016E-3</v>
      </c>
      <c r="AF25" s="1">
        <f>(Table2[[#This Row],[Current Week High]]/Table2[[#This Row],[Close Price]])-1</f>
        <v>3.9768529918739137E-2</v>
      </c>
      <c r="AG25" s="1">
        <f>(Table2[[#This Row],[Close Price]]/Table2[[#This Row],[Current Month Low]])-1</f>
        <v>7.9335548172757564E-2</v>
      </c>
      <c r="AH25" s="1">
        <f>(Table2[[#This Row],[Current Month High]]/Table2[[#This Row],[Close Price]])-1</f>
        <v>6.8394484117212384E-2</v>
      </c>
      <c r="AI25">
        <v>83.418492982024105</v>
      </c>
      <c r="AJ25">
        <v>272.91092745638201</v>
      </c>
      <c r="AK25" t="str">
        <f>IF(AND(Table2[[#This Row],[20D EMA]]&gt;Table2[[#This Row],[50D EMA]],Table2[[#This Row],[50D EMA]]&gt;Table2[[#This Row],[200D EMA]]),"Uptrend","Downtrend/NoTrend")</f>
        <v>Downtrend/NoTrend</v>
      </c>
      <c r="AL25">
        <v>-0.34</v>
      </c>
      <c r="AM25" t="s">
        <v>3181</v>
      </c>
      <c r="AN25">
        <v>-6.92</v>
      </c>
      <c r="AO25" t="s">
        <v>3181</v>
      </c>
      <c r="AP25">
        <v>0.20364595361680701</v>
      </c>
      <c r="AQ25">
        <f>(Table2[[#This Row],[Sharpe Ratio]]-AVERAGE(Table2[Sharpe Ratio]))/_xlfn.STDEV.P(Table2[Sharpe Ratio])</f>
        <v>1.6109412669310552</v>
      </c>
      <c r="AR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">
        <f>_xlfn.RANK.AVG(Table2[[#This Row],[1Y Return vs Nifty Z-Score]],Table2[1Y Return vs Nifty Z-Score])</f>
        <v>18</v>
      </c>
      <c r="AT25">
        <f>_xlfn.RANK.AVG(Table2[[#This Row],[6M Return vs Nifty Z-Score]],Table2[6M Return vs Nifty Z-Score])</f>
        <v>90</v>
      </c>
      <c r="AU25">
        <f>_xlfn.RANK.AVG(Table2[[#This Row],[Sharpe Ratio Z-Score]],Table2[Sharpe Ratio Z-Score])</f>
        <v>36</v>
      </c>
      <c r="AV25">
        <f>(Table2[[#This Row],[Rank 1Y]]+Table2[[#This Row],[Rank 6M]]+Table2[[#This Row],[Rank Sharpe]])/3</f>
        <v>48</v>
      </c>
    </row>
    <row r="26" spans="1:48" x14ac:dyDescent="0.3">
      <c r="A26" t="s">
        <v>1250</v>
      </c>
      <c r="B26" t="s">
        <v>1251</v>
      </c>
      <c r="C26" t="s">
        <v>3136</v>
      </c>
      <c r="D26" t="s">
        <v>543</v>
      </c>
      <c r="E26">
        <v>9587.1392149999992</v>
      </c>
      <c r="F26">
        <v>480.85</v>
      </c>
      <c r="G26">
        <v>97.210709536831303</v>
      </c>
      <c r="H26">
        <f>(Table2[[#This Row],[1Y Return vs Nifty]]-AVERAGE(Table2[1Y Return vs Nifty]))/_xlfn.STDEV.P(Table2[1Y Return vs Nifty])</f>
        <v>1.2498780966127259</v>
      </c>
      <c r="I26">
        <v>4.5085396449281996</v>
      </c>
      <c r="J26">
        <f>(Table2[[#This Row],[1M Return vs Nifty]]-AVERAGE(Table2[1M Return vs Nifty]))/_xlfn.STDEV.P(Table2[1M Return vs Nifty])</f>
        <v>0.63866989261545715</v>
      </c>
      <c r="K26">
        <v>50.237061365935297</v>
      </c>
      <c r="L26">
        <f>(Table2[[#This Row],[6M Return vs Nifty]]-AVERAGE(Table2[6M Return vs Nifty]))/_xlfn.STDEV.P(Table2[6M Return vs Nifty])</f>
        <v>1.2177004526647439</v>
      </c>
      <c r="M26">
        <v>0.48036009755256098</v>
      </c>
      <c r="N26">
        <f>(Table2[[#This Row],[1W Return vs Nifty]]-AVERAGE(Table2[1W Return vs Nifty]))/_xlfn.STDEV.P(Table2[1W Return vs Nifty])</f>
        <v>0.32635522919682319</v>
      </c>
      <c r="O26">
        <v>465.47</v>
      </c>
      <c r="P26">
        <v>444.061396732285</v>
      </c>
      <c r="Q26">
        <v>357.92674400170802</v>
      </c>
      <c r="R26">
        <v>65.490350230580603</v>
      </c>
      <c r="S26" s="1">
        <f>(Table2[[#This Row],[Close Price]]-Table2[[#This Row],[20D EMA]])/Table2[[#This Row],[20D EMA]]</f>
        <v>3.3041871656605139E-2</v>
      </c>
      <c r="T26" s="1">
        <f>(Table2[[#This Row],[Close Price]]-Table2[[#This Row],[50D EMA]])/Table2[[#This Row],[50D EMA]]</f>
        <v>8.2845758578501405E-2</v>
      </c>
      <c r="U26" s="1">
        <f>(Table2[[#This Row],[Close Price]]-Table2[[#This Row],[200D EMA]])/Table2[[#This Row],[200D EMA]]</f>
        <v>0.34343132514765484</v>
      </c>
      <c r="V26">
        <v>0.96866809127037801</v>
      </c>
      <c r="W26">
        <v>479.1</v>
      </c>
      <c r="X26">
        <v>489.3</v>
      </c>
      <c r="Y26">
        <v>479.1</v>
      </c>
      <c r="Z26">
        <v>489.3</v>
      </c>
      <c r="AA26">
        <v>443.1</v>
      </c>
      <c r="AB26">
        <v>489.3</v>
      </c>
      <c r="AC26" s="1">
        <f>(Table2[[#This Row],[Close Price]]/Table2[[#This Row],[Day Low]])-1</f>
        <v>3.6526821122939701E-3</v>
      </c>
      <c r="AD26" s="1">
        <f>(Table2[[#This Row],[Day High]]/Table2[[#This Row],[Close Price]])-1</f>
        <v>1.7573047727981628E-2</v>
      </c>
      <c r="AE26" s="1">
        <f>(Table2[[#This Row],[Close Price]]/Table2[[#This Row],[Current Week Low]])-1</f>
        <v>3.6526821122939701E-3</v>
      </c>
      <c r="AF26" s="1">
        <f>(Table2[[#This Row],[Current Week High]]/Table2[[#This Row],[Close Price]])-1</f>
        <v>1.7573047727981628E-2</v>
      </c>
      <c r="AG26" s="1">
        <f>(Table2[[#This Row],[Close Price]]/Table2[[#This Row],[Current Month Low]])-1</f>
        <v>8.519521552696907E-2</v>
      </c>
      <c r="AH26" s="1">
        <f>(Table2[[#This Row],[Current Month High]]/Table2[[#This Row],[Close Price]])-1</f>
        <v>1.7573047727981628E-2</v>
      </c>
      <c r="AI26">
        <v>1.7573047727981601</v>
      </c>
      <c r="AJ26">
        <v>148.501291989664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0.18</v>
      </c>
      <c r="AM26" t="s">
        <v>3182</v>
      </c>
      <c r="AN26">
        <v>2.3199999999999998</v>
      </c>
      <c r="AO26" t="s">
        <v>3182</v>
      </c>
      <c r="AP26">
        <v>0.34261082611132299</v>
      </c>
      <c r="AQ26">
        <f>(Table2[[#This Row],[Sharpe Ratio]]-AVERAGE(Table2[Sharpe Ratio]))/_xlfn.STDEV.P(Table2[Sharpe Ratio])</f>
        <v>3.2374261358145646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6.6700298069043145</v>
      </c>
      <c r="AS26">
        <f>_xlfn.RANK.AVG(Table2[[#This Row],[1Y Return vs Nifty Z-Score]],Table2[1Y Return vs Nifty Z-Score])</f>
        <v>77</v>
      </c>
      <c r="AT26">
        <f>_xlfn.RANK.AVG(Table2[[#This Row],[6M Return vs Nifty Z-Score]],Table2[6M Return vs Nifty Z-Score])</f>
        <v>72</v>
      </c>
      <c r="AU26">
        <f>_xlfn.RANK.AVG(Table2[[#This Row],[Sharpe Ratio Z-Score]],Table2[Sharpe Ratio Z-Score])</f>
        <v>1</v>
      </c>
      <c r="AV26">
        <f>(Table2[[#This Row],[Rank 1Y]]+Table2[[#This Row],[Rank 6M]]+Table2[[#This Row],[Rank Sharpe]])/3</f>
        <v>50</v>
      </c>
    </row>
    <row r="27" spans="1:48" x14ac:dyDescent="0.3">
      <c r="A27" t="s">
        <v>849</v>
      </c>
      <c r="B27" t="s">
        <v>850</v>
      </c>
      <c r="C27" t="s">
        <v>3135</v>
      </c>
      <c r="D27" t="s">
        <v>271</v>
      </c>
      <c r="E27">
        <v>18894.641405315</v>
      </c>
      <c r="F27">
        <v>1350.85</v>
      </c>
      <c r="G27">
        <v>161.713057703712</v>
      </c>
      <c r="H27">
        <f>(Table2[[#This Row],[1Y Return vs Nifty]]-AVERAGE(Table2[1Y Return vs Nifty]))/_xlfn.STDEV.P(Table2[1Y Return vs Nifty])</f>
        <v>2.3505468421794036</v>
      </c>
      <c r="I27">
        <v>12.8247371777555</v>
      </c>
      <c r="J27">
        <f>(Table2[[#This Row],[1M Return vs Nifty]]-AVERAGE(Table2[1M Return vs Nifty]))/_xlfn.STDEV.P(Table2[1M Return vs Nifty])</f>
        <v>1.579982607262129</v>
      </c>
      <c r="K27">
        <v>68.050740564778195</v>
      </c>
      <c r="L27">
        <f>(Table2[[#This Row],[6M Return vs Nifty]]-AVERAGE(Table2[6M Return vs Nifty]))/_xlfn.STDEV.P(Table2[6M Return vs Nifty])</f>
        <v>1.7719653861855245</v>
      </c>
      <c r="M27">
        <v>1.45601759194203</v>
      </c>
      <c r="N27">
        <f>(Table2[[#This Row],[1W Return vs Nifty]]-AVERAGE(Table2[1W Return vs Nifty]))/_xlfn.STDEV.P(Table2[1W Return vs Nifty])</f>
        <v>0.54390902090819426</v>
      </c>
      <c r="O27">
        <v>1278.99</v>
      </c>
      <c r="P27">
        <v>1186.8837582363701</v>
      </c>
      <c r="Q27">
        <v>948.98367333230794</v>
      </c>
      <c r="R27">
        <v>61.9426872727689</v>
      </c>
      <c r="S27" s="1">
        <f>(Table2[[#This Row],[Close Price]]-Table2[[#This Row],[20D EMA]])/Table2[[#This Row],[20D EMA]]</f>
        <v>5.6184958443771957E-2</v>
      </c>
      <c r="T27" s="1">
        <f>(Table2[[#This Row],[Close Price]]-Table2[[#This Row],[50D EMA]])/Table2[[#This Row],[50D EMA]]</f>
        <v>0.13814852602522143</v>
      </c>
      <c r="U27" s="1">
        <f>(Table2[[#This Row],[Close Price]]-Table2[[#This Row],[200D EMA]])/Table2[[#This Row],[200D EMA]]</f>
        <v>0.42347022183907418</v>
      </c>
      <c r="V27">
        <v>1.0031879477596699</v>
      </c>
      <c r="W27">
        <v>1341.7</v>
      </c>
      <c r="X27">
        <v>1409.5</v>
      </c>
      <c r="Y27">
        <v>1341.7</v>
      </c>
      <c r="Z27">
        <v>1409.5</v>
      </c>
      <c r="AA27">
        <v>1232.0999999999999</v>
      </c>
      <c r="AB27">
        <v>1409.5</v>
      </c>
      <c r="AC27" s="1">
        <f>(Table2[[#This Row],[Close Price]]/Table2[[#This Row],[Day Low]])-1</f>
        <v>6.8197063426993498E-3</v>
      </c>
      <c r="AD27" s="1">
        <f>(Table2[[#This Row],[Day High]]/Table2[[#This Row],[Close Price]])-1</f>
        <v>4.3417107746974271E-2</v>
      </c>
      <c r="AE27" s="1">
        <f>(Table2[[#This Row],[Close Price]]/Table2[[#This Row],[Current Week Low]])-1</f>
        <v>6.8197063426993498E-3</v>
      </c>
      <c r="AF27" s="1">
        <f>(Table2[[#This Row],[Current Week High]]/Table2[[#This Row],[Close Price]])-1</f>
        <v>4.3417107746974271E-2</v>
      </c>
      <c r="AG27" s="1">
        <f>(Table2[[#This Row],[Close Price]]/Table2[[#This Row],[Current Month Low]])-1</f>
        <v>9.6380163947731523E-2</v>
      </c>
      <c r="AH27" s="1">
        <f>(Table2[[#This Row],[Current Month High]]/Table2[[#This Row],[Close Price]])-1</f>
        <v>4.3417107746974271E-2</v>
      </c>
      <c r="AI27">
        <v>14.5945145649035</v>
      </c>
      <c r="AJ27">
        <v>194.44716909160201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0.19</v>
      </c>
      <c r="AM27" t="s">
        <v>3182</v>
      </c>
      <c r="AN27">
        <v>3.57</v>
      </c>
      <c r="AO27" t="s">
        <v>3182</v>
      </c>
      <c r="AP27">
        <v>0.169835700725155</v>
      </c>
      <c r="AQ27">
        <f>(Table2[[#This Row],[Sharpe Ratio]]-AVERAGE(Table2[Sharpe Ratio]))/_xlfn.STDEV.P(Table2[Sharpe Ratio])</f>
        <v>1.2152163347647116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7.4616201912999625</v>
      </c>
      <c r="AS27">
        <f>_xlfn.RANK.AVG(Table2[[#This Row],[1Y Return vs Nifty Z-Score]],Table2[1Y Return vs Nifty Z-Score])</f>
        <v>24</v>
      </c>
      <c r="AT27">
        <f>_xlfn.RANK.AVG(Table2[[#This Row],[6M Return vs Nifty Z-Score]],Table2[6M Return vs Nifty Z-Score])</f>
        <v>42</v>
      </c>
      <c r="AU27">
        <f>_xlfn.RANK.AVG(Table2[[#This Row],[Sharpe Ratio Z-Score]],Table2[Sharpe Ratio Z-Score])</f>
        <v>90</v>
      </c>
      <c r="AV27">
        <f>(Table2[[#This Row],[Rank 1Y]]+Table2[[#This Row],[Rank 6M]]+Table2[[#This Row],[Rank Sharpe]])/3</f>
        <v>52</v>
      </c>
    </row>
    <row r="28" spans="1:48" x14ac:dyDescent="0.3">
      <c r="A28" t="s">
        <v>321</v>
      </c>
      <c r="B28" t="s">
        <v>322</v>
      </c>
      <c r="C28" t="s">
        <v>3147</v>
      </c>
      <c r="D28" t="s">
        <v>323</v>
      </c>
      <c r="E28">
        <v>86274.914399999994</v>
      </c>
      <c r="F28">
        <v>4277.6000000000004</v>
      </c>
      <c r="G28">
        <v>70.529861730296702</v>
      </c>
      <c r="H28">
        <f>(Table2[[#This Row],[1Y Return vs Nifty]]-AVERAGE(Table2[1Y Return vs Nifty]))/_xlfn.STDEV.P(Table2[1Y Return vs Nifty])</f>
        <v>0.79459582983545962</v>
      </c>
      <c r="I28">
        <v>2.4048190169296801</v>
      </c>
      <c r="J28">
        <f>(Table2[[#This Row],[1M Return vs Nifty]]-AVERAGE(Table2[1M Return vs Nifty]))/_xlfn.STDEV.P(Table2[1M Return vs Nifty])</f>
        <v>0.40054916888533554</v>
      </c>
      <c r="K28">
        <v>87.689701410331196</v>
      </c>
      <c r="L28">
        <f>(Table2[[#This Row],[6M Return vs Nifty]]-AVERAGE(Table2[6M Return vs Nifty]))/_xlfn.STDEV.P(Table2[6M Return vs Nifty])</f>
        <v>2.3830231696997073</v>
      </c>
      <c r="M28">
        <v>5.7669958504804404</v>
      </c>
      <c r="N28">
        <f>(Table2[[#This Row],[1W Return vs Nifty]]-AVERAGE(Table2[1W Return vs Nifty]))/_xlfn.STDEV.P(Table2[1W Return vs Nifty])</f>
        <v>1.5051783920999762</v>
      </c>
      <c r="O28">
        <v>4240.3100000000004</v>
      </c>
      <c r="P28">
        <v>4320.4312483359499</v>
      </c>
      <c r="Q28">
        <v>3508.33169191354</v>
      </c>
      <c r="R28">
        <v>54.057497766194203</v>
      </c>
      <c r="S28" s="1">
        <f>(Table2[[#This Row],[Close Price]]-Table2[[#This Row],[20D EMA]])/Table2[[#This Row],[20D EMA]]</f>
        <v>8.7941683508988636E-3</v>
      </c>
      <c r="T28" s="1">
        <f>(Table2[[#This Row],[Close Price]]-Table2[[#This Row],[50D EMA]])/Table2[[#This Row],[50D EMA]]</f>
        <v>-9.9136511783277145E-3</v>
      </c>
      <c r="U28" s="1">
        <f>(Table2[[#This Row],[Close Price]]-Table2[[#This Row],[200D EMA]])/Table2[[#This Row],[200D EMA]]</f>
        <v>0.21926897900206249</v>
      </c>
      <c r="V28">
        <v>0.78183159431880001</v>
      </c>
      <c r="W28">
        <v>4268</v>
      </c>
      <c r="X28">
        <v>4424</v>
      </c>
      <c r="Y28">
        <v>4268</v>
      </c>
      <c r="Z28">
        <v>4424</v>
      </c>
      <c r="AA28">
        <v>3852.55</v>
      </c>
      <c r="AB28">
        <v>4510</v>
      </c>
      <c r="AC28" s="1">
        <f>(Table2[[#This Row],[Close Price]]/Table2[[#This Row],[Day Low]])-1</f>
        <v>2.2492970946579316E-3</v>
      </c>
      <c r="AD28" s="1">
        <f>(Table2[[#This Row],[Day High]]/Table2[[#This Row],[Close Price]])-1</f>
        <v>3.4224798952683599E-2</v>
      </c>
      <c r="AE28" s="1">
        <f>(Table2[[#This Row],[Close Price]]/Table2[[#This Row],[Current Week Low]])-1</f>
        <v>2.2492970946579316E-3</v>
      </c>
      <c r="AF28" s="1">
        <f>(Table2[[#This Row],[Current Week High]]/Table2[[#This Row],[Close Price]])-1</f>
        <v>3.4224798952683599E-2</v>
      </c>
      <c r="AG28" s="1">
        <f>(Table2[[#This Row],[Close Price]]/Table2[[#This Row],[Current Month Low]])-1</f>
        <v>0.11032952200490587</v>
      </c>
      <c r="AH28" s="1">
        <f>(Table2[[#This Row],[Current Month High]]/Table2[[#This Row],[Close Price]])-1</f>
        <v>5.4329530577894136E-2</v>
      </c>
      <c r="AI28">
        <v>36.992706190387104</v>
      </c>
      <c r="AJ28">
        <v>145.55683122847299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-0.12</v>
      </c>
      <c r="AM28" t="s">
        <v>3181</v>
      </c>
      <c r="AN28">
        <v>0.63</v>
      </c>
      <c r="AO28" t="s">
        <v>3182</v>
      </c>
      <c r="AP28">
        <v>0.24966497901427601</v>
      </c>
      <c r="AQ28">
        <f>(Table2[[#This Row],[Sharpe Ratio]]-AVERAGE(Table2[Sharpe Ratio]))/_xlfn.STDEV.P(Table2[Sharpe Ratio])</f>
        <v>2.1495611868155069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123</v>
      </c>
      <c r="AT28">
        <f>_xlfn.RANK.AVG(Table2[[#This Row],[6M Return vs Nifty Z-Score]],Table2[6M Return vs Nifty Z-Score])</f>
        <v>23</v>
      </c>
      <c r="AU28">
        <f>_xlfn.RANK.AVG(Table2[[#This Row],[Sharpe Ratio Z-Score]],Table2[Sharpe Ratio Z-Score])</f>
        <v>13</v>
      </c>
      <c r="AV28">
        <f>(Table2[[#This Row],[Rank 1Y]]+Table2[[#This Row],[Rank 6M]]+Table2[[#This Row],[Rank Sharpe]])/3</f>
        <v>53</v>
      </c>
    </row>
    <row r="29" spans="1:48" x14ac:dyDescent="0.3">
      <c r="A29" t="s">
        <v>1650</v>
      </c>
      <c r="B29" t="s">
        <v>1651</v>
      </c>
      <c r="C29" t="s">
        <v>3147</v>
      </c>
      <c r="D29" t="s">
        <v>156</v>
      </c>
      <c r="E29">
        <v>5552.2055751999997</v>
      </c>
      <c r="F29">
        <v>4912.1000000000004</v>
      </c>
      <c r="G29">
        <v>133.24804265847101</v>
      </c>
      <c r="H29">
        <f>(Table2[[#This Row],[1Y Return vs Nifty]]-AVERAGE(Table2[1Y Return vs Nifty]))/_xlfn.STDEV.P(Table2[1Y Return vs Nifty])</f>
        <v>1.8648195269299883</v>
      </c>
      <c r="I29">
        <v>-0.47486936701053301</v>
      </c>
      <c r="J29">
        <f>(Table2[[#This Row],[1M Return vs Nifty]]-AVERAGE(Table2[1M Return vs Nifty]))/_xlfn.STDEV.P(Table2[1M Return vs Nifty])</f>
        <v>7.4596438767622314E-2</v>
      </c>
      <c r="K29">
        <v>42.1718119743215</v>
      </c>
      <c r="L29">
        <f>(Table2[[#This Row],[6M Return vs Nifty]]-AVERAGE(Table2[6M Return vs Nifty]))/_xlfn.STDEV.P(Table2[6M Return vs Nifty])</f>
        <v>0.96675370168913943</v>
      </c>
      <c r="M29">
        <v>1.6687944457228101</v>
      </c>
      <c r="N29">
        <f>(Table2[[#This Row],[1W Return vs Nifty]]-AVERAGE(Table2[1W Return vs Nifty]))/_xlfn.STDEV.P(Table2[1W Return vs Nifty])</f>
        <v>0.59135437093586107</v>
      </c>
      <c r="O29">
        <v>4775.5200000000004</v>
      </c>
      <c r="P29">
        <v>4792.8251254556099</v>
      </c>
      <c r="Q29">
        <v>3973.7325270402598</v>
      </c>
      <c r="R29">
        <v>60.091220585018199</v>
      </c>
      <c r="S29" s="1">
        <f>(Table2[[#This Row],[Close Price]]-Table2[[#This Row],[20D EMA]])/Table2[[#This Row],[20D EMA]]</f>
        <v>2.8600026803363803E-2</v>
      </c>
      <c r="T29" s="1">
        <f>(Table2[[#This Row],[Close Price]]-Table2[[#This Row],[50D EMA]])/Table2[[#This Row],[50D EMA]]</f>
        <v>2.4886131127734846E-2</v>
      </c>
      <c r="U29" s="1">
        <f>(Table2[[#This Row],[Close Price]]-Table2[[#This Row],[200D EMA]])/Table2[[#This Row],[200D EMA]]</f>
        <v>0.23614258548465045</v>
      </c>
      <c r="V29">
        <v>0.64365780215260904</v>
      </c>
      <c r="W29">
        <v>4844.05</v>
      </c>
      <c r="X29">
        <v>5000</v>
      </c>
      <c r="Y29">
        <v>4844.05</v>
      </c>
      <c r="Z29">
        <v>5000</v>
      </c>
      <c r="AA29">
        <v>4305</v>
      </c>
      <c r="AB29">
        <v>5000</v>
      </c>
      <c r="AC29" s="1">
        <f>(Table2[[#This Row],[Close Price]]/Table2[[#This Row],[Day Low]])-1</f>
        <v>1.4048162178342594E-2</v>
      </c>
      <c r="AD29" s="1">
        <f>(Table2[[#This Row],[Day High]]/Table2[[#This Row],[Close Price]])-1</f>
        <v>1.7894586836587179E-2</v>
      </c>
      <c r="AE29" s="1">
        <f>(Table2[[#This Row],[Close Price]]/Table2[[#This Row],[Current Week Low]])-1</f>
        <v>1.4048162178342594E-2</v>
      </c>
      <c r="AF29" s="1">
        <f>(Table2[[#This Row],[Current Week High]]/Table2[[#This Row],[Close Price]])-1</f>
        <v>1.7894586836587179E-2</v>
      </c>
      <c r="AG29" s="1">
        <f>(Table2[[#This Row],[Close Price]]/Table2[[#This Row],[Current Month Low]])-1</f>
        <v>0.14102206736353096</v>
      </c>
      <c r="AH29" s="1">
        <f>(Table2[[#This Row],[Current Month High]]/Table2[[#This Row],[Close Price]])-1</f>
        <v>1.7894586836587179E-2</v>
      </c>
      <c r="AI29">
        <v>15.829278719895701</v>
      </c>
      <c r="AJ29">
        <v>186.837956204379</v>
      </c>
      <c r="AK29" t="str">
        <f>IF(AND(Table2[[#This Row],[20D EMA]]&gt;Table2[[#This Row],[50D EMA]],Table2[[#This Row],[50D EMA]]&gt;Table2[[#This Row],[200D EMA]]),"Uptrend","Downtrend/NoTrend")</f>
        <v>Downtrend/NoTrend</v>
      </c>
      <c r="AL29">
        <v>0.03</v>
      </c>
      <c r="AM29" t="s">
        <v>3182</v>
      </c>
      <c r="AN29">
        <v>7.14</v>
      </c>
      <c r="AO29" t="s">
        <v>3182</v>
      </c>
      <c r="AP29">
        <v>0.21152759854980099</v>
      </c>
      <c r="AQ29">
        <f>(Table2[[#This Row],[Sharpe Ratio]]-AVERAGE(Table2[Sharpe Ratio]))/_xlfn.STDEV.P(Table2[Sharpe Ratio])</f>
        <v>1.703190307967904</v>
      </c>
      <c r="AR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">
        <f>_xlfn.RANK.AVG(Table2[[#This Row],[1Y Return vs Nifty Z-Score]],Table2[1Y Return vs Nifty Z-Score])</f>
        <v>41</v>
      </c>
      <c r="AT29">
        <f>_xlfn.RANK.AVG(Table2[[#This Row],[6M Return vs Nifty Z-Score]],Table2[6M Return vs Nifty Z-Score])</f>
        <v>89</v>
      </c>
      <c r="AU29">
        <f>_xlfn.RANK.AVG(Table2[[#This Row],[Sharpe Ratio Z-Score]],Table2[Sharpe Ratio Z-Score])</f>
        <v>30</v>
      </c>
      <c r="AV29">
        <f>(Table2[[#This Row],[Rank 1Y]]+Table2[[#This Row],[Rank 6M]]+Table2[[#This Row],[Rank Sharpe]])/3</f>
        <v>53.333333333333336</v>
      </c>
    </row>
    <row r="30" spans="1:48" x14ac:dyDescent="0.3">
      <c r="A30" t="s">
        <v>1434</v>
      </c>
      <c r="B30" t="s">
        <v>1435</v>
      </c>
      <c r="C30" t="s">
        <v>3149</v>
      </c>
      <c r="D30" t="s">
        <v>135</v>
      </c>
      <c r="E30">
        <v>7620.862851375</v>
      </c>
      <c r="F30">
        <v>258.25</v>
      </c>
      <c r="G30">
        <v>155.325871327107</v>
      </c>
      <c r="H30">
        <f>(Table2[[#This Row],[1Y Return vs Nifty]]-AVERAGE(Table2[1Y Return vs Nifty]))/_xlfn.STDEV.P(Table2[1Y Return vs Nifty])</f>
        <v>2.2415558268655129</v>
      </c>
      <c r="I30">
        <v>6.7848809312536398</v>
      </c>
      <c r="J30">
        <f>(Table2[[#This Row],[1M Return vs Nifty]]-AVERAGE(Table2[1M Return vs Nifty]))/_xlfn.STDEV.P(Table2[1M Return vs Nifty])</f>
        <v>0.89632959673323753</v>
      </c>
      <c r="K30">
        <v>53.855253322557601</v>
      </c>
      <c r="L30">
        <f>(Table2[[#This Row],[6M Return vs Nifty]]-AVERAGE(Table2[6M Return vs Nifty]))/_xlfn.STDEV.P(Table2[6M Return vs Nifty])</f>
        <v>1.3302789324901216</v>
      </c>
      <c r="M30">
        <v>-3.4741184025829499</v>
      </c>
      <c r="N30">
        <f>(Table2[[#This Row],[1W Return vs Nifty]]-AVERAGE(Table2[1W Return vs Nifty]))/_xlfn.STDEV.P(Table2[1W Return vs Nifty])</f>
        <v>-0.55542121068378036</v>
      </c>
      <c r="O30">
        <v>251.88</v>
      </c>
      <c r="P30">
        <v>236.96067789441199</v>
      </c>
      <c r="Q30">
        <v>187.028139332146</v>
      </c>
      <c r="R30">
        <v>54.086404189658502</v>
      </c>
      <c r="S30" s="1">
        <f>(Table2[[#This Row],[Close Price]]-Table2[[#This Row],[20D EMA]])/Table2[[#This Row],[20D EMA]]</f>
        <v>2.5289820549468021E-2</v>
      </c>
      <c r="T30" s="1">
        <f>(Table2[[#This Row],[Close Price]]-Table2[[#This Row],[50D EMA]])/Table2[[#This Row],[50D EMA]]</f>
        <v>8.9843269755813179E-2</v>
      </c>
      <c r="U30" s="1">
        <f>(Table2[[#This Row],[Close Price]]-Table2[[#This Row],[200D EMA]])/Table2[[#This Row],[200D EMA]]</f>
        <v>0.38080826191277056</v>
      </c>
      <c r="V30">
        <v>0.95817973136846102</v>
      </c>
      <c r="W30">
        <v>255</v>
      </c>
      <c r="X30">
        <v>264</v>
      </c>
      <c r="Y30">
        <v>255</v>
      </c>
      <c r="Z30">
        <v>264</v>
      </c>
      <c r="AA30">
        <v>240.2</v>
      </c>
      <c r="AB30">
        <v>269.95</v>
      </c>
      <c r="AC30" s="1">
        <f>(Table2[[#This Row],[Close Price]]/Table2[[#This Row],[Day Low]])-1</f>
        <v>1.2745098039215641E-2</v>
      </c>
      <c r="AD30" s="1">
        <f>(Table2[[#This Row],[Day High]]/Table2[[#This Row],[Close Price]])-1</f>
        <v>2.2265246853823806E-2</v>
      </c>
      <c r="AE30" s="1">
        <f>(Table2[[#This Row],[Close Price]]/Table2[[#This Row],[Current Week Low]])-1</f>
        <v>1.2745098039215641E-2</v>
      </c>
      <c r="AF30" s="1">
        <f>(Table2[[#This Row],[Current Week High]]/Table2[[#This Row],[Close Price]])-1</f>
        <v>2.2265246853823806E-2</v>
      </c>
      <c r="AG30" s="1">
        <f>(Table2[[#This Row],[Close Price]]/Table2[[#This Row],[Current Month Low]])-1</f>
        <v>7.5145711906744461E-2</v>
      </c>
      <c r="AH30" s="1">
        <f>(Table2[[#This Row],[Current Month High]]/Table2[[#This Row],[Close Price]])-1</f>
        <v>4.5304937076476204E-2</v>
      </c>
      <c r="AI30">
        <v>4.5304937076476204</v>
      </c>
      <c r="AJ30">
        <v>206.89245395127699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0.33</v>
      </c>
      <c r="AM30" t="s">
        <v>3182</v>
      </c>
      <c r="AN30">
        <v>0.86</v>
      </c>
      <c r="AO30" t="s">
        <v>3182</v>
      </c>
      <c r="AP30">
        <v>0.181859296297946</v>
      </c>
      <c r="AQ30">
        <f>(Table2[[#This Row],[Sharpe Ratio]]-AVERAGE(Table2[Sharpe Ratio]))/_xlfn.STDEV.P(Table2[Sharpe Ratio])</f>
        <v>1.3559439583552781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5.2686871037603691</v>
      </c>
      <c r="AS30">
        <f>_xlfn.RANK.AVG(Table2[[#This Row],[1Y Return vs Nifty Z-Score]],Table2[1Y Return vs Nifty Z-Score])</f>
        <v>30</v>
      </c>
      <c r="AT30">
        <f>_xlfn.RANK.AVG(Table2[[#This Row],[6M Return vs Nifty Z-Score]],Table2[6M Return vs Nifty Z-Score])</f>
        <v>67</v>
      </c>
      <c r="AU30">
        <f>_xlfn.RANK.AVG(Table2[[#This Row],[Sharpe Ratio Z-Score]],Table2[Sharpe Ratio Z-Score])</f>
        <v>66</v>
      </c>
      <c r="AV30">
        <f>(Table2[[#This Row],[Rank 1Y]]+Table2[[#This Row],[Rank 6M]]+Table2[[#This Row],[Rank Sharpe]])/3</f>
        <v>54.333333333333336</v>
      </c>
    </row>
    <row r="31" spans="1:48" x14ac:dyDescent="0.3">
      <c r="A31" t="s">
        <v>201</v>
      </c>
      <c r="B31" t="s">
        <v>202</v>
      </c>
      <c r="C31" t="s">
        <v>3147</v>
      </c>
      <c r="D31" t="s">
        <v>156</v>
      </c>
      <c r="E31">
        <v>130731.58667982</v>
      </c>
      <c r="F31">
        <v>855.3</v>
      </c>
      <c r="G31">
        <v>90.327190415400693</v>
      </c>
      <c r="H31">
        <f>(Table2[[#This Row],[1Y Return vs Nifty]]-AVERAGE(Table2[1Y Return vs Nifty]))/_xlfn.STDEV.P(Table2[1Y Return vs Nifty])</f>
        <v>1.1324176541360056</v>
      </c>
      <c r="I31">
        <v>20.420845401949801</v>
      </c>
      <c r="J31">
        <f>(Table2[[#This Row],[1M Return vs Nifty]]-AVERAGE(Table2[1M Return vs Nifty]))/_xlfn.STDEV.P(Table2[1M Return vs Nifty])</f>
        <v>2.4397882125331862</v>
      </c>
      <c r="K31">
        <v>61.309094273666901</v>
      </c>
      <c r="L31">
        <f>(Table2[[#This Row],[6M Return vs Nifty]]-AVERAGE(Table2[6M Return vs Nifty]))/_xlfn.STDEV.P(Table2[6M Return vs Nifty])</f>
        <v>1.562201973941852</v>
      </c>
      <c r="M31">
        <v>18.263041733892699</v>
      </c>
      <c r="N31">
        <f>(Table2[[#This Row],[1W Return vs Nifty]]-AVERAGE(Table2[1W Return vs Nifty]))/_xlfn.STDEV.P(Table2[1W Return vs Nifty])</f>
        <v>4.2915682665884445</v>
      </c>
      <c r="O31">
        <v>776.24</v>
      </c>
      <c r="P31">
        <v>741.31832260089197</v>
      </c>
      <c r="Q31">
        <v>625.48571276682003</v>
      </c>
      <c r="R31">
        <v>79.201299780302307</v>
      </c>
      <c r="S31" s="1">
        <f>(Table2[[#This Row],[Close Price]]-Table2[[#This Row],[20D EMA]])/Table2[[#This Row],[20D EMA]]</f>
        <v>0.10184994331649998</v>
      </c>
      <c r="T31" s="1">
        <f>(Table2[[#This Row],[Close Price]]-Table2[[#This Row],[50D EMA]])/Table2[[#This Row],[50D EMA]]</f>
        <v>0.15375537596211955</v>
      </c>
      <c r="U31" s="1">
        <f>(Table2[[#This Row],[Close Price]]-Table2[[#This Row],[200D EMA]])/Table2[[#This Row],[200D EMA]]</f>
        <v>0.36741732471650279</v>
      </c>
      <c r="V31">
        <v>1.4427988464343999</v>
      </c>
      <c r="W31">
        <v>840</v>
      </c>
      <c r="X31">
        <v>866.15</v>
      </c>
      <c r="Y31">
        <v>840</v>
      </c>
      <c r="Z31">
        <v>866.15</v>
      </c>
      <c r="AA31">
        <v>709.05</v>
      </c>
      <c r="AB31">
        <v>874.7</v>
      </c>
      <c r="AC31" s="1">
        <f>(Table2[[#This Row],[Close Price]]/Table2[[#This Row],[Day Low]])-1</f>
        <v>1.8214285714285738E-2</v>
      </c>
      <c r="AD31" s="1">
        <f>(Table2[[#This Row],[Day High]]/Table2[[#This Row],[Close Price]])-1</f>
        <v>1.2685607389220088E-2</v>
      </c>
      <c r="AE31" s="1">
        <f>(Table2[[#This Row],[Close Price]]/Table2[[#This Row],[Current Week Low]])-1</f>
        <v>1.8214285714285738E-2</v>
      </c>
      <c r="AF31" s="1">
        <f>(Table2[[#This Row],[Current Week High]]/Table2[[#This Row],[Close Price]])-1</f>
        <v>1.2685607389220088E-2</v>
      </c>
      <c r="AG31" s="1">
        <f>(Table2[[#This Row],[Close Price]]/Table2[[#This Row],[Current Month Low]])-1</f>
        <v>0.2062618997249841</v>
      </c>
      <c r="AH31" s="1">
        <f>(Table2[[#This Row],[Current Month High]]/Table2[[#This Row],[Close Price]])-1</f>
        <v>2.268209984800662E-2</v>
      </c>
      <c r="AI31">
        <v>2.2682099848006598</v>
      </c>
      <c r="AJ31">
        <v>138.11247216035599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0.17</v>
      </c>
      <c r="AM31" t="s">
        <v>3182</v>
      </c>
      <c r="AN31">
        <v>10.24</v>
      </c>
      <c r="AO31" t="s">
        <v>3182</v>
      </c>
      <c r="AP31">
        <v>0.219463825030698</v>
      </c>
      <c r="AQ31">
        <f>(Table2[[#This Row],[Sharpe Ratio]]-AVERAGE(Table2[Sharpe Ratio]))/_xlfn.STDEV.P(Table2[Sharpe Ratio])</f>
        <v>1.7960781871527751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11.222054294352262</v>
      </c>
      <c r="AS31">
        <f>_xlfn.RANK.AVG(Table2[[#This Row],[1Y Return vs Nifty Z-Score]],Table2[1Y Return vs Nifty Z-Score])</f>
        <v>90</v>
      </c>
      <c r="AT31">
        <f>_xlfn.RANK.AVG(Table2[[#This Row],[6M Return vs Nifty Z-Score]],Table2[6M Return vs Nifty Z-Score])</f>
        <v>55</v>
      </c>
      <c r="AU31">
        <f>_xlfn.RANK.AVG(Table2[[#This Row],[Sharpe Ratio Z-Score]],Table2[Sharpe Ratio Z-Score])</f>
        <v>23</v>
      </c>
      <c r="AV31">
        <f>(Table2[[#This Row],[Rank 1Y]]+Table2[[#This Row],[Rank 6M]]+Table2[[#This Row],[Rank Sharpe]])/3</f>
        <v>56</v>
      </c>
    </row>
    <row r="32" spans="1:48" x14ac:dyDescent="0.3">
      <c r="A32" t="s">
        <v>1283</v>
      </c>
      <c r="B32" t="s">
        <v>1284</v>
      </c>
      <c r="C32" t="s">
        <v>3147</v>
      </c>
      <c r="D32" t="s">
        <v>262</v>
      </c>
      <c r="E32">
        <v>9121.5025322799993</v>
      </c>
      <c r="F32">
        <v>3926.2</v>
      </c>
      <c r="G32">
        <v>130.629722273369</v>
      </c>
      <c r="H32">
        <f>(Table2[[#This Row],[1Y Return vs Nifty]]-AVERAGE(Table2[1Y Return vs Nifty]))/_xlfn.STDEV.P(Table2[1Y Return vs Nifty])</f>
        <v>1.8201404804198391</v>
      </c>
      <c r="I32">
        <v>17.200604882763798</v>
      </c>
      <c r="J32">
        <f>(Table2[[#This Row],[1M Return vs Nifty]]-AVERAGE(Table2[1M Return vs Nifty]))/_xlfn.STDEV.P(Table2[1M Return vs Nifty])</f>
        <v>2.0752882913895823</v>
      </c>
      <c r="K32">
        <v>116.690509788957</v>
      </c>
      <c r="L32">
        <f>(Table2[[#This Row],[6M Return vs Nifty]]-AVERAGE(Table2[6M Return vs Nifty]))/_xlfn.STDEV.P(Table2[6M Return vs Nifty])</f>
        <v>3.2853707952857811</v>
      </c>
      <c r="M32">
        <v>-0.481427551522497</v>
      </c>
      <c r="N32">
        <f>(Table2[[#This Row],[1W Return vs Nifty]]-AVERAGE(Table2[1W Return vs Nifty]))/_xlfn.STDEV.P(Table2[1W Return vs Nifty])</f>
        <v>0.11189415952771813</v>
      </c>
      <c r="O32">
        <v>3609.82</v>
      </c>
      <c r="P32">
        <v>3287.5024896724899</v>
      </c>
      <c r="Q32">
        <v>2391.78786592712</v>
      </c>
      <c r="R32">
        <v>68.371580208262401</v>
      </c>
      <c r="S32" s="1">
        <f>(Table2[[#This Row],[Close Price]]-Table2[[#This Row],[20D EMA]])/Table2[[#This Row],[20D EMA]]</f>
        <v>8.7644259270545241E-2</v>
      </c>
      <c r="T32" s="1">
        <f>(Table2[[#This Row],[Close Price]]-Table2[[#This Row],[50D EMA]])/Table2[[#This Row],[50D EMA]]</f>
        <v>0.19428046437499086</v>
      </c>
      <c r="U32" s="1">
        <f>(Table2[[#This Row],[Close Price]]-Table2[[#This Row],[200D EMA]])/Table2[[#This Row],[200D EMA]]</f>
        <v>0.64153353896128296</v>
      </c>
      <c r="V32">
        <v>0.95748539171367397</v>
      </c>
      <c r="W32">
        <v>3792.4</v>
      </c>
      <c r="X32">
        <v>3950.8</v>
      </c>
      <c r="Y32">
        <v>3792.4</v>
      </c>
      <c r="Z32">
        <v>3950.8</v>
      </c>
      <c r="AA32">
        <v>3393.8</v>
      </c>
      <c r="AB32">
        <v>3988.8</v>
      </c>
      <c r="AC32" s="1">
        <f>(Table2[[#This Row],[Close Price]]/Table2[[#This Row],[Day Low]])-1</f>
        <v>3.5281088492775003E-2</v>
      </c>
      <c r="AD32" s="1">
        <f>(Table2[[#This Row],[Day High]]/Table2[[#This Row],[Close Price]])-1</f>
        <v>6.2656003260150861E-3</v>
      </c>
      <c r="AE32" s="1">
        <f>(Table2[[#This Row],[Close Price]]/Table2[[#This Row],[Current Week Low]])-1</f>
        <v>3.5281088492775003E-2</v>
      </c>
      <c r="AF32" s="1">
        <f>(Table2[[#This Row],[Current Week High]]/Table2[[#This Row],[Close Price]])-1</f>
        <v>6.2656003260150861E-3</v>
      </c>
      <c r="AG32" s="1">
        <f>(Table2[[#This Row],[Close Price]]/Table2[[#This Row],[Current Month Low]])-1</f>
        <v>0.15687430019447213</v>
      </c>
      <c r="AH32" s="1">
        <f>(Table2[[#This Row],[Current Month High]]/Table2[[#This Row],[Close Price]])-1</f>
        <v>1.5944169935306451E-2</v>
      </c>
      <c r="AI32">
        <v>1.7510570016810101</v>
      </c>
      <c r="AJ32">
        <v>209.149606299212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0.5</v>
      </c>
      <c r="AM32" t="s">
        <v>3182</v>
      </c>
      <c r="AN32">
        <v>17.71</v>
      </c>
      <c r="AO32" t="s">
        <v>3182</v>
      </c>
      <c r="AP32">
        <v>0.14917126109562201</v>
      </c>
      <c r="AQ32">
        <f>(Table2[[#This Row],[Sharpe Ratio]]-AVERAGE(Table2[Sharpe Ratio]))/_xlfn.STDEV.P(Table2[Sharpe Ratio])</f>
        <v>0.97335378505655756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8.2660475116794778</v>
      </c>
      <c r="AS32">
        <f>_xlfn.RANK.AVG(Table2[[#This Row],[1Y Return vs Nifty Z-Score]],Table2[1Y Return vs Nifty Z-Score])</f>
        <v>43</v>
      </c>
      <c r="AT32">
        <f>_xlfn.RANK.AVG(Table2[[#This Row],[6M Return vs Nifty Z-Score]],Table2[6M Return vs Nifty Z-Score])</f>
        <v>9</v>
      </c>
      <c r="AU32">
        <f>_xlfn.RANK.AVG(Table2[[#This Row],[Sharpe Ratio Z-Score]],Table2[Sharpe Ratio Z-Score])</f>
        <v>117</v>
      </c>
      <c r="AV32">
        <f>(Table2[[#This Row],[Rank 1Y]]+Table2[[#This Row],[Rank 6M]]+Table2[[#This Row],[Rank Sharpe]])/3</f>
        <v>56.333333333333336</v>
      </c>
    </row>
    <row r="33" spans="1:48" x14ac:dyDescent="0.3">
      <c r="A33" t="s">
        <v>594</v>
      </c>
      <c r="B33" t="s">
        <v>595</v>
      </c>
      <c r="C33" t="s">
        <v>3136</v>
      </c>
      <c r="D33" t="s">
        <v>382</v>
      </c>
      <c r="E33">
        <v>33109.737968100002</v>
      </c>
      <c r="F33">
        <v>6504.5</v>
      </c>
      <c r="G33">
        <v>168.81923783318001</v>
      </c>
      <c r="H33">
        <f>(Table2[[#This Row],[1Y Return vs Nifty]]-AVERAGE(Table2[1Y Return vs Nifty]))/_xlfn.STDEV.P(Table2[1Y Return vs Nifty])</f>
        <v>2.4718067744323577</v>
      </c>
      <c r="I33">
        <v>21.220606547520401</v>
      </c>
      <c r="J33">
        <f>(Table2[[#This Row],[1M Return vs Nifty]]-AVERAGE(Table2[1M Return vs Nifty]))/_xlfn.STDEV.P(Table2[1M Return vs Nifty])</f>
        <v>2.5303133993188891</v>
      </c>
      <c r="K33">
        <v>62.937836381959499</v>
      </c>
      <c r="L33">
        <f>(Table2[[#This Row],[6M Return vs Nifty]]-AVERAGE(Table2[6M Return vs Nifty]))/_xlfn.STDEV.P(Table2[6M Return vs Nifty])</f>
        <v>1.612879581094109</v>
      </c>
      <c r="M33">
        <v>8.1496606771597992</v>
      </c>
      <c r="N33">
        <f>(Table2[[#This Row],[1W Return vs Nifty]]-AVERAGE(Table2[1W Return vs Nifty]))/_xlfn.STDEV.P(Table2[1W Return vs Nifty])</f>
        <v>2.0364691067229193</v>
      </c>
      <c r="O33">
        <v>5869.38</v>
      </c>
      <c r="P33">
        <v>5352.0851115250998</v>
      </c>
      <c r="Q33">
        <v>4152.5120735186401</v>
      </c>
      <c r="R33">
        <v>87.797392604235398</v>
      </c>
      <c r="S33" s="1">
        <f>(Table2[[#This Row],[Close Price]]-Table2[[#This Row],[20D EMA]])/Table2[[#This Row],[20D EMA]]</f>
        <v>0.10820904422613629</v>
      </c>
      <c r="T33" s="1">
        <f>(Table2[[#This Row],[Close Price]]-Table2[[#This Row],[50D EMA]])/Table2[[#This Row],[50D EMA]]</f>
        <v>0.21532073284733594</v>
      </c>
      <c r="U33" s="1">
        <f>(Table2[[#This Row],[Close Price]]-Table2[[#This Row],[200D EMA]])/Table2[[#This Row],[200D EMA]]</f>
        <v>0.56640122529213932</v>
      </c>
      <c r="V33">
        <v>0.69624749800322905</v>
      </c>
      <c r="W33">
        <v>6395</v>
      </c>
      <c r="X33">
        <v>6536</v>
      </c>
      <c r="Y33">
        <v>6395</v>
      </c>
      <c r="Z33">
        <v>6536</v>
      </c>
      <c r="AA33">
        <v>5677.45</v>
      </c>
      <c r="AB33">
        <v>6536</v>
      </c>
      <c r="AC33" s="1">
        <f>(Table2[[#This Row],[Close Price]]/Table2[[#This Row],[Day Low]])-1</f>
        <v>1.7122752150117382E-2</v>
      </c>
      <c r="AD33" s="1">
        <f>(Table2[[#This Row],[Day High]]/Table2[[#This Row],[Close Price]])-1</f>
        <v>4.842801137673991E-3</v>
      </c>
      <c r="AE33" s="1">
        <f>(Table2[[#This Row],[Close Price]]/Table2[[#This Row],[Current Week Low]])-1</f>
        <v>1.7122752150117382E-2</v>
      </c>
      <c r="AF33" s="1">
        <f>(Table2[[#This Row],[Current Week High]]/Table2[[#This Row],[Close Price]])-1</f>
        <v>4.842801137673991E-3</v>
      </c>
      <c r="AG33" s="1">
        <f>(Table2[[#This Row],[Close Price]]/Table2[[#This Row],[Current Month Low]])-1</f>
        <v>0.14567279324344562</v>
      </c>
      <c r="AH33" s="1">
        <f>(Table2[[#This Row],[Current Month High]]/Table2[[#This Row],[Close Price]])-1</f>
        <v>4.842801137673991E-3</v>
      </c>
      <c r="AI33">
        <v>0.48428011376739899</v>
      </c>
      <c r="AJ33">
        <v>209.28888994555501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0.5</v>
      </c>
      <c r="AM33" t="s">
        <v>3182</v>
      </c>
      <c r="AN33">
        <v>12.57</v>
      </c>
      <c r="AO33" t="s">
        <v>3182</v>
      </c>
      <c r="AP33">
        <v>0.15499399778926701</v>
      </c>
      <c r="AQ33">
        <f>(Table2[[#This Row],[Sharpe Ratio]]-AVERAGE(Table2[Sharpe Ratio]))/_xlfn.STDEV.P(Table2[Sharpe Ratio])</f>
        <v>1.0415047714008232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9.6929736329690979</v>
      </c>
      <c r="AS33">
        <f>_xlfn.RANK.AVG(Table2[[#This Row],[1Y Return vs Nifty Z-Score]],Table2[1Y Return vs Nifty Z-Score])</f>
        <v>20</v>
      </c>
      <c r="AT33">
        <f>_xlfn.RANK.AVG(Table2[[#This Row],[6M Return vs Nifty Z-Score]],Table2[6M Return vs Nifty Z-Score])</f>
        <v>51</v>
      </c>
      <c r="AU33">
        <f>_xlfn.RANK.AVG(Table2[[#This Row],[Sharpe Ratio Z-Score]],Table2[Sharpe Ratio Z-Score])</f>
        <v>110</v>
      </c>
      <c r="AV33">
        <f>(Table2[[#This Row],[Rank 1Y]]+Table2[[#This Row],[Rank 6M]]+Table2[[#This Row],[Rank Sharpe]])/3</f>
        <v>60.333333333333336</v>
      </c>
    </row>
    <row r="34" spans="1:48" x14ac:dyDescent="0.3">
      <c r="A34" t="s">
        <v>1262</v>
      </c>
      <c r="B34" t="s">
        <v>1263</v>
      </c>
      <c r="C34" t="s">
        <v>3147</v>
      </c>
      <c r="D34" t="s">
        <v>373</v>
      </c>
      <c r="E34">
        <v>9490.1735401200003</v>
      </c>
      <c r="F34">
        <v>418.2</v>
      </c>
      <c r="G34">
        <v>145.57507163371</v>
      </c>
      <c r="H34">
        <f>(Table2[[#This Row],[1Y Return vs Nifty]]-AVERAGE(Table2[1Y Return vs Nifty]))/_xlfn.STDEV.P(Table2[1Y Return vs Nifty])</f>
        <v>2.0751680786391025</v>
      </c>
      <c r="I34">
        <v>-9.6952794930769599</v>
      </c>
      <c r="J34">
        <f>(Table2[[#This Row],[1M Return vs Nifty]]-AVERAGE(Table2[1M Return vs Nifty]))/_xlfn.STDEV.P(Table2[1M Return vs Nifty])</f>
        <v>-0.9690643511141338</v>
      </c>
      <c r="K34">
        <v>46.108739746447597</v>
      </c>
      <c r="L34">
        <f>(Table2[[#This Row],[6M Return vs Nifty]]-AVERAGE(Table2[6M Return vs Nifty]))/_xlfn.STDEV.P(Table2[6M Return vs Nifty])</f>
        <v>1.0892495087336116</v>
      </c>
      <c r="M34">
        <v>2.78736398208809</v>
      </c>
      <c r="N34">
        <f>(Table2[[#This Row],[1W Return vs Nifty]]-AVERAGE(Table2[1W Return vs Nifty]))/_xlfn.STDEV.P(Table2[1W Return vs Nifty])</f>
        <v>0.84077493637863043</v>
      </c>
      <c r="O34">
        <v>394.66</v>
      </c>
      <c r="P34">
        <v>383.591865720501</v>
      </c>
      <c r="Q34">
        <v>301.687845688121</v>
      </c>
      <c r="R34">
        <v>66.539883682720003</v>
      </c>
      <c r="S34" s="1">
        <f>(Table2[[#This Row],[Close Price]]-Table2[[#This Row],[20D EMA]])/Table2[[#This Row],[20D EMA]]</f>
        <v>5.9646277808746671E-2</v>
      </c>
      <c r="T34" s="1">
        <f>(Table2[[#This Row],[Close Price]]-Table2[[#This Row],[50D EMA]])/Table2[[#This Row],[50D EMA]]</f>
        <v>9.0221241304203587E-2</v>
      </c>
      <c r="U34" s="1">
        <f>(Table2[[#This Row],[Close Price]]-Table2[[#This Row],[200D EMA]])/Table2[[#This Row],[200D EMA]]</f>
        <v>0.38620102194082745</v>
      </c>
      <c r="V34">
        <v>0.63715304426957697</v>
      </c>
      <c r="W34">
        <v>394</v>
      </c>
      <c r="X34">
        <v>420.6</v>
      </c>
      <c r="Y34">
        <v>394</v>
      </c>
      <c r="Z34">
        <v>420.6</v>
      </c>
      <c r="AA34">
        <v>356.9</v>
      </c>
      <c r="AB34">
        <v>420.6</v>
      </c>
      <c r="AC34" s="1">
        <f>(Table2[[#This Row],[Close Price]]/Table2[[#This Row],[Day Low]])-1</f>
        <v>6.1421319796954199E-2</v>
      </c>
      <c r="AD34" s="1">
        <f>(Table2[[#This Row],[Day High]]/Table2[[#This Row],[Close Price]])-1</f>
        <v>5.7388809182210565E-3</v>
      </c>
      <c r="AE34" s="1">
        <f>(Table2[[#This Row],[Close Price]]/Table2[[#This Row],[Current Week Low]])-1</f>
        <v>6.1421319796954199E-2</v>
      </c>
      <c r="AF34" s="1">
        <f>(Table2[[#This Row],[Current Week High]]/Table2[[#This Row],[Close Price]])-1</f>
        <v>5.7388809182210565E-3</v>
      </c>
      <c r="AG34" s="1">
        <f>(Table2[[#This Row],[Close Price]]/Table2[[#This Row],[Current Month Low]])-1</f>
        <v>0.17175679462034177</v>
      </c>
      <c r="AH34" s="1">
        <f>(Table2[[#This Row],[Current Month High]]/Table2[[#This Row],[Close Price]])-1</f>
        <v>5.7388809182210565E-3</v>
      </c>
      <c r="AI34">
        <v>6.8388330942132898</v>
      </c>
      <c r="AJ34">
        <v>193.1650893796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0.18</v>
      </c>
      <c r="AM34" t="s">
        <v>3182</v>
      </c>
      <c r="AN34">
        <v>3.41</v>
      </c>
      <c r="AO34" t="s">
        <v>3182</v>
      </c>
      <c r="AP34">
        <v>0.18171145519110399</v>
      </c>
      <c r="AQ34">
        <f>(Table2[[#This Row],[Sharpe Ratio]]-AVERAGE(Table2[Sharpe Ratio]))/_xlfn.STDEV.P(Table2[Sharpe Ratio])</f>
        <v>1.3542135834845566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4.3903417561217672</v>
      </c>
      <c r="AS34">
        <f>_xlfn.RANK.AVG(Table2[[#This Row],[1Y Return vs Nifty Z-Score]],Table2[1Y Return vs Nifty Z-Score])</f>
        <v>35</v>
      </c>
      <c r="AT34">
        <f>_xlfn.RANK.AVG(Table2[[#This Row],[6M Return vs Nifty Z-Score]],Table2[6M Return vs Nifty Z-Score])</f>
        <v>78</v>
      </c>
      <c r="AU34">
        <f>_xlfn.RANK.AVG(Table2[[#This Row],[Sharpe Ratio Z-Score]],Table2[Sharpe Ratio Z-Score])</f>
        <v>68</v>
      </c>
      <c r="AV34">
        <f>(Table2[[#This Row],[Rank 1Y]]+Table2[[#This Row],[Rank 6M]]+Table2[[#This Row],[Rank Sharpe]])/3</f>
        <v>60.333333333333336</v>
      </c>
    </row>
    <row r="35" spans="1:48" x14ac:dyDescent="0.3">
      <c r="A35" t="s">
        <v>446</v>
      </c>
      <c r="B35" t="s">
        <v>447</v>
      </c>
      <c r="C35" t="s">
        <v>3140</v>
      </c>
      <c r="D35" t="s">
        <v>51</v>
      </c>
      <c r="E35">
        <v>51306.039583140002</v>
      </c>
      <c r="F35">
        <v>1818.15</v>
      </c>
      <c r="G35">
        <v>100.672099713375</v>
      </c>
      <c r="H35">
        <f>(Table2[[#This Row],[1Y Return vs Nifty]]-AVERAGE(Table2[1Y Return vs Nifty]))/_xlfn.STDEV.P(Table2[1Y Return vs Nifty])</f>
        <v>1.3089432948854511</v>
      </c>
      <c r="I35">
        <v>2.4696961991317501</v>
      </c>
      <c r="J35">
        <f>(Table2[[#This Row],[1M Return vs Nifty]]-AVERAGE(Table2[1M Return vs Nifty]))/_xlfn.STDEV.P(Table2[1M Return vs Nifty])</f>
        <v>0.40789263520587338</v>
      </c>
      <c r="K35">
        <v>62.568730904714698</v>
      </c>
      <c r="L35">
        <f>(Table2[[#This Row],[6M Return vs Nifty]]-AVERAGE(Table2[6M Return vs Nifty]))/_xlfn.STDEV.P(Table2[6M Return vs Nifty])</f>
        <v>1.6013950236074932</v>
      </c>
      <c r="M35">
        <v>6.0005012502317703</v>
      </c>
      <c r="N35">
        <f>(Table2[[#This Row],[1W Return vs Nifty]]-AVERAGE(Table2[1W Return vs Nifty]))/_xlfn.STDEV.P(Table2[1W Return vs Nifty])</f>
        <v>1.557245829077714</v>
      </c>
      <c r="O35">
        <v>1716.77</v>
      </c>
      <c r="P35">
        <v>1636.5938324382601</v>
      </c>
      <c r="Q35">
        <v>1281.4092375698799</v>
      </c>
      <c r="R35">
        <v>74.979163119164298</v>
      </c>
      <c r="S35" s="1">
        <f>(Table2[[#This Row],[Close Price]]-Table2[[#This Row],[20D EMA]])/Table2[[#This Row],[20D EMA]]</f>
        <v>5.9052756047694284E-2</v>
      </c>
      <c r="T35" s="1">
        <f>(Table2[[#This Row],[Close Price]]-Table2[[#This Row],[50D EMA]])/Table2[[#This Row],[50D EMA]]</f>
        <v>0.11093538541034993</v>
      </c>
      <c r="U35" s="1">
        <f>(Table2[[#This Row],[Close Price]]-Table2[[#This Row],[200D EMA]])/Table2[[#This Row],[200D EMA]]</f>
        <v>0.41886756134833136</v>
      </c>
      <c r="V35">
        <v>0.84838370439563804</v>
      </c>
      <c r="W35">
        <v>1784.25</v>
      </c>
      <c r="X35">
        <v>1823</v>
      </c>
      <c r="Y35">
        <v>1784.25</v>
      </c>
      <c r="Z35">
        <v>1823</v>
      </c>
      <c r="AA35">
        <v>1629.95</v>
      </c>
      <c r="AB35">
        <v>1823</v>
      </c>
      <c r="AC35" s="1">
        <f>(Table2[[#This Row],[Close Price]]/Table2[[#This Row],[Day Low]])-1</f>
        <v>1.8999579655317511E-2</v>
      </c>
      <c r="AD35" s="1">
        <f>(Table2[[#This Row],[Day High]]/Table2[[#This Row],[Close Price]])-1</f>
        <v>2.6675466820669236E-3</v>
      </c>
      <c r="AE35" s="1">
        <f>(Table2[[#This Row],[Close Price]]/Table2[[#This Row],[Current Week Low]])-1</f>
        <v>1.8999579655317511E-2</v>
      </c>
      <c r="AF35" s="1">
        <f>(Table2[[#This Row],[Current Week High]]/Table2[[#This Row],[Close Price]])-1</f>
        <v>2.6675466820669236E-3</v>
      </c>
      <c r="AG35" s="1">
        <f>(Table2[[#This Row],[Close Price]]/Table2[[#This Row],[Current Month Low]])-1</f>
        <v>0.11546366452958678</v>
      </c>
      <c r="AH35" s="1">
        <f>(Table2[[#This Row],[Current Month High]]/Table2[[#This Row],[Close Price]])-1</f>
        <v>2.6675466820669236E-3</v>
      </c>
      <c r="AI35">
        <v>0.26675466820669202</v>
      </c>
      <c r="AJ35">
        <v>151.78645616950499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0.14000000000000001</v>
      </c>
      <c r="AM35" t="s">
        <v>3182</v>
      </c>
      <c r="AN35">
        <v>7.63</v>
      </c>
      <c r="AO35" t="s">
        <v>3182</v>
      </c>
      <c r="AP35">
        <v>0.18244368802444599</v>
      </c>
      <c r="AQ35">
        <f>(Table2[[#This Row],[Sharpe Ratio]]-AVERAGE(Table2[Sharpe Ratio]))/_xlfn.STDEV.P(Table2[Sharpe Ratio])</f>
        <v>1.3627838473401037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6.2382606301166348</v>
      </c>
      <c r="AS35">
        <f>_xlfn.RANK.AVG(Table2[[#This Row],[1Y Return vs Nifty Z-Score]],Table2[1Y Return vs Nifty Z-Score])</f>
        <v>68</v>
      </c>
      <c r="AT35">
        <f>_xlfn.RANK.AVG(Table2[[#This Row],[6M Return vs Nifty Z-Score]],Table2[6M Return vs Nifty Z-Score])</f>
        <v>52</v>
      </c>
      <c r="AU35">
        <f>_xlfn.RANK.AVG(Table2[[#This Row],[Sharpe Ratio Z-Score]],Table2[Sharpe Ratio Z-Score])</f>
        <v>65</v>
      </c>
      <c r="AV35">
        <f>(Table2[[#This Row],[Rank 1Y]]+Table2[[#This Row],[Rank 6M]]+Table2[[#This Row],[Rank Sharpe]])/3</f>
        <v>61.666666666666664</v>
      </c>
    </row>
    <row r="36" spans="1:48" x14ac:dyDescent="0.3">
      <c r="A36" t="s">
        <v>305</v>
      </c>
      <c r="B36" t="s">
        <v>306</v>
      </c>
      <c r="C36" t="s">
        <v>3145</v>
      </c>
      <c r="D36" t="s">
        <v>307</v>
      </c>
      <c r="E36">
        <v>91340.861450475</v>
      </c>
      <c r="F36">
        <v>15265.05</v>
      </c>
      <c r="G36">
        <v>156.047650487412</v>
      </c>
      <c r="H36">
        <f>(Table2[[#This Row],[1Y Return vs Nifty]]-AVERAGE(Table2[1Y Return vs Nifty]))/_xlfn.STDEV.P(Table2[1Y Return vs Nifty])</f>
        <v>2.2538722740263775</v>
      </c>
      <c r="I36">
        <v>16.373034837041899</v>
      </c>
      <c r="J36">
        <f>(Table2[[#This Row],[1M Return vs Nifty]]-AVERAGE(Table2[1M Return vs Nifty]))/_xlfn.STDEV.P(Table2[1M Return vs Nifty])</f>
        <v>1.9816154074514936</v>
      </c>
      <c r="K36">
        <v>88.403986095801102</v>
      </c>
      <c r="L36">
        <f>(Table2[[#This Row],[6M Return vs Nifty]]-AVERAGE(Table2[6M Return vs Nifty]))/_xlfn.STDEV.P(Table2[6M Return vs Nifty])</f>
        <v>2.405247829147521</v>
      </c>
      <c r="M36">
        <v>9.0737310991216393</v>
      </c>
      <c r="N36">
        <f>(Table2[[#This Row],[1W Return vs Nifty]]-AVERAGE(Table2[1W Return vs Nifty]))/_xlfn.STDEV.P(Table2[1W Return vs Nifty])</f>
        <v>2.2425199240047826</v>
      </c>
      <c r="O36">
        <v>14154.83</v>
      </c>
      <c r="P36">
        <v>13304.976798481899</v>
      </c>
      <c r="Q36">
        <v>10258.7937278666</v>
      </c>
      <c r="R36">
        <v>76.126913938163796</v>
      </c>
      <c r="S36" s="1">
        <f>(Table2[[#This Row],[Close Price]]-Table2[[#This Row],[20D EMA]])/Table2[[#This Row],[20D EMA]]</f>
        <v>7.8434004505882393E-2</v>
      </c>
      <c r="T36" s="1">
        <f>(Table2[[#This Row],[Close Price]]-Table2[[#This Row],[50D EMA]])/Table2[[#This Row],[50D EMA]]</f>
        <v>0.14731879891303118</v>
      </c>
      <c r="U36" s="1">
        <f>(Table2[[#This Row],[Close Price]]-Table2[[#This Row],[200D EMA]])/Table2[[#This Row],[200D EMA]]</f>
        <v>0.48799658175547428</v>
      </c>
      <c r="V36">
        <v>0.80894105644277403</v>
      </c>
      <c r="W36">
        <v>15030</v>
      </c>
      <c r="X36">
        <v>15298</v>
      </c>
      <c r="Y36">
        <v>15030</v>
      </c>
      <c r="Z36">
        <v>15298</v>
      </c>
      <c r="AA36">
        <v>13350</v>
      </c>
      <c r="AB36">
        <v>15298</v>
      </c>
      <c r="AC36" s="1">
        <f>(Table2[[#This Row],[Close Price]]/Table2[[#This Row],[Day Low]])-1</f>
        <v>1.5638722554890183E-2</v>
      </c>
      <c r="AD36" s="1">
        <f>(Table2[[#This Row],[Day High]]/Table2[[#This Row],[Close Price]])-1</f>
        <v>2.158525520715715E-3</v>
      </c>
      <c r="AE36" s="1">
        <f>(Table2[[#This Row],[Close Price]]/Table2[[#This Row],[Current Week Low]])-1</f>
        <v>1.5638722554890183E-2</v>
      </c>
      <c r="AF36" s="1">
        <f>(Table2[[#This Row],[Current Week High]]/Table2[[#This Row],[Close Price]])-1</f>
        <v>2.158525520715715E-3</v>
      </c>
      <c r="AG36" s="1">
        <f>(Table2[[#This Row],[Close Price]]/Table2[[#This Row],[Current Month Low]])-1</f>
        <v>0.14344943820224709</v>
      </c>
      <c r="AH36" s="1">
        <f>(Table2[[#This Row],[Current Month High]]/Table2[[#This Row],[Close Price]])-1</f>
        <v>2.158525520715715E-3</v>
      </c>
      <c r="AI36">
        <v>0.215852552071571</v>
      </c>
      <c r="AJ36">
        <v>200.72990543735199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0.3</v>
      </c>
      <c r="AM36" t="s">
        <v>3182</v>
      </c>
      <c r="AN36">
        <v>7.71</v>
      </c>
      <c r="AO36" t="s">
        <v>3182</v>
      </c>
      <c r="AP36">
        <v>0.13215912722353601</v>
      </c>
      <c r="AQ36">
        <f>(Table2[[#This Row],[Sharpe Ratio]]-AVERAGE(Table2[Sharpe Ratio]))/_xlfn.STDEV.P(Table2[Sharpe Ratio])</f>
        <v>0.77423887325422092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9.6574943078843951</v>
      </c>
      <c r="AS36">
        <f>_xlfn.RANK.AVG(Table2[[#This Row],[1Y Return vs Nifty Z-Score]],Table2[1Y Return vs Nifty Z-Score])</f>
        <v>29</v>
      </c>
      <c r="AT36">
        <f>_xlfn.RANK.AVG(Table2[[#This Row],[6M Return vs Nifty Z-Score]],Table2[6M Return vs Nifty Z-Score])</f>
        <v>21</v>
      </c>
      <c r="AU36">
        <f>_xlfn.RANK.AVG(Table2[[#This Row],[Sharpe Ratio Z-Score]],Table2[Sharpe Ratio Z-Score])</f>
        <v>149</v>
      </c>
      <c r="AV36">
        <f>(Table2[[#This Row],[Rank 1Y]]+Table2[[#This Row],[Rank 6M]]+Table2[[#This Row],[Rank Sharpe]])/3</f>
        <v>66.333333333333329</v>
      </c>
    </row>
    <row r="37" spans="1:48" x14ac:dyDescent="0.3">
      <c r="A37" t="s">
        <v>851</v>
      </c>
      <c r="B37" t="s">
        <v>852</v>
      </c>
      <c r="C37" t="s">
        <v>3150</v>
      </c>
      <c r="D37" t="s">
        <v>262</v>
      </c>
      <c r="E37">
        <v>18784.426488059999</v>
      </c>
      <c r="F37">
        <v>497.65</v>
      </c>
      <c r="G37">
        <v>116.84235568089601</v>
      </c>
      <c r="H37">
        <f>(Table2[[#This Row],[1Y Return vs Nifty]]-AVERAGE(Table2[1Y Return vs Nifty]))/_xlfn.STDEV.P(Table2[1Y Return vs Nifty])</f>
        <v>1.5848727122954365</v>
      </c>
      <c r="I37">
        <v>6.0709084158819904</v>
      </c>
      <c r="J37">
        <f>(Table2[[#This Row],[1M Return vs Nifty]]-AVERAGE(Table2[1M Return vs Nifty]))/_xlfn.STDEV.P(Table2[1M Return vs Nifty])</f>
        <v>0.81551484889028769</v>
      </c>
      <c r="K37">
        <v>75.819934219457195</v>
      </c>
      <c r="L37">
        <f>(Table2[[#This Row],[6M Return vs Nifty]]-AVERAGE(Table2[6M Return vs Nifty]))/_xlfn.STDEV.P(Table2[6M Return vs Nifty])</f>
        <v>2.0137004907898803</v>
      </c>
      <c r="M37">
        <v>-8.1468918517332796</v>
      </c>
      <c r="N37">
        <f>(Table2[[#This Row],[1W Return vs Nifty]]-AVERAGE(Table2[1W Return vs Nifty]))/_xlfn.STDEV.P(Table2[1W Return vs Nifty])</f>
        <v>-1.5973642977986027</v>
      </c>
      <c r="O37">
        <v>516.19000000000005</v>
      </c>
      <c r="P37">
        <v>472.02105734016402</v>
      </c>
      <c r="Q37">
        <v>343.98845840482699</v>
      </c>
      <c r="R37">
        <v>36.531424402651403</v>
      </c>
      <c r="S37" s="1">
        <f>(Table2[[#This Row],[Close Price]]-Table2[[#This Row],[20D EMA]])/Table2[[#This Row],[20D EMA]]</f>
        <v>-3.5917007303512417E-2</v>
      </c>
      <c r="T37" s="1">
        <f>(Table2[[#This Row],[Close Price]]-Table2[[#This Row],[50D EMA]])/Table2[[#This Row],[50D EMA]]</f>
        <v>5.429618501397989E-2</v>
      </c>
      <c r="U37" s="1">
        <f>(Table2[[#This Row],[Close Price]]-Table2[[#This Row],[200D EMA]])/Table2[[#This Row],[200D EMA]]</f>
        <v>0.4467055153761425</v>
      </c>
      <c r="V37">
        <v>0.35602562193196902</v>
      </c>
      <c r="W37">
        <v>495</v>
      </c>
      <c r="X37">
        <v>515.70000000000005</v>
      </c>
      <c r="Y37">
        <v>495</v>
      </c>
      <c r="Z37">
        <v>515.70000000000005</v>
      </c>
      <c r="AA37">
        <v>483.3</v>
      </c>
      <c r="AB37">
        <v>577.54999999999995</v>
      </c>
      <c r="AC37" s="1">
        <f>(Table2[[#This Row],[Close Price]]/Table2[[#This Row],[Day Low]])-1</f>
        <v>5.3535353535352215E-3</v>
      </c>
      <c r="AD37" s="1">
        <f>(Table2[[#This Row],[Day High]]/Table2[[#This Row],[Close Price]])-1</f>
        <v>3.6270471214709277E-2</v>
      </c>
      <c r="AE37" s="1">
        <f>(Table2[[#This Row],[Close Price]]/Table2[[#This Row],[Current Week Low]])-1</f>
        <v>5.3535353535352215E-3</v>
      </c>
      <c r="AF37" s="1">
        <f>(Table2[[#This Row],[Current Week High]]/Table2[[#This Row],[Close Price]])-1</f>
        <v>3.6270471214709277E-2</v>
      </c>
      <c r="AG37" s="1">
        <f>(Table2[[#This Row],[Close Price]]/Table2[[#This Row],[Current Month Low]])-1</f>
        <v>2.9691702876060377E-2</v>
      </c>
      <c r="AH37" s="1">
        <f>(Table2[[#This Row],[Current Month High]]/Table2[[#This Row],[Close Price]])-1</f>
        <v>0.16055460665126087</v>
      </c>
      <c r="AI37">
        <v>17.431930071335199</v>
      </c>
      <c r="AJ37">
        <v>173.43406593406499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0.71</v>
      </c>
      <c r="AM37" t="s">
        <v>3182</v>
      </c>
      <c r="AN37">
        <v>-6.4</v>
      </c>
      <c r="AO37" t="s">
        <v>3181</v>
      </c>
      <c r="AP37">
        <v>0.15560307815753699</v>
      </c>
      <c r="AQ37">
        <f>(Table2[[#This Row],[Sharpe Ratio]]-AVERAGE(Table2[Sharpe Ratio]))/_xlfn.STDEV.P(Table2[Sharpe Ratio])</f>
        <v>1.0486336233555804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3.8653573775325825</v>
      </c>
      <c r="AS37">
        <f>_xlfn.RANK.AVG(Table2[[#This Row],[1Y Return vs Nifty Z-Score]],Table2[1Y Return vs Nifty Z-Score])</f>
        <v>54</v>
      </c>
      <c r="AT37">
        <f>_xlfn.RANK.AVG(Table2[[#This Row],[6M Return vs Nifty Z-Score]],Table2[6M Return vs Nifty Z-Score])</f>
        <v>37</v>
      </c>
      <c r="AU37">
        <f>_xlfn.RANK.AVG(Table2[[#This Row],[Sharpe Ratio Z-Score]],Table2[Sharpe Ratio Z-Score])</f>
        <v>109</v>
      </c>
      <c r="AV37">
        <f>(Table2[[#This Row],[Rank 1Y]]+Table2[[#This Row],[Rank 6M]]+Table2[[#This Row],[Rank Sharpe]])/3</f>
        <v>66.666666666666671</v>
      </c>
    </row>
    <row r="38" spans="1:48" x14ac:dyDescent="0.3">
      <c r="A38" t="s">
        <v>463</v>
      </c>
      <c r="B38" t="s">
        <v>464</v>
      </c>
      <c r="C38" t="s">
        <v>3136</v>
      </c>
      <c r="D38" t="s">
        <v>405</v>
      </c>
      <c r="E38">
        <v>49490.121139679999</v>
      </c>
      <c r="F38">
        <v>826.8</v>
      </c>
      <c r="G38">
        <v>208.17545063903401</v>
      </c>
      <c r="H38">
        <f>(Table2[[#This Row],[1Y Return vs Nifty]]-AVERAGE(Table2[1Y Return vs Nifty]))/_xlfn.STDEV.P(Table2[1Y Return vs Nifty])</f>
        <v>3.1433816024867047</v>
      </c>
      <c r="I38">
        <v>6.3735617699226896</v>
      </c>
      <c r="J38">
        <f>(Table2[[#This Row],[1M Return vs Nifty]]-AVERAGE(Table2[1M Return vs Nifty]))/_xlfn.STDEV.P(Table2[1M Return vs Nifty])</f>
        <v>0.84977226631747016</v>
      </c>
      <c r="K38">
        <v>54.640798761015702</v>
      </c>
      <c r="L38">
        <f>(Table2[[#This Row],[6M Return vs Nifty]]-AVERAGE(Table2[6M Return vs Nifty]))/_xlfn.STDEV.P(Table2[6M Return vs Nifty])</f>
        <v>1.354720839485551</v>
      </c>
      <c r="M38">
        <v>9.6790652070087297</v>
      </c>
      <c r="N38">
        <f>(Table2[[#This Row],[1W Return vs Nifty]]-AVERAGE(Table2[1W Return vs Nifty]))/_xlfn.STDEV.P(Table2[1W Return vs Nifty])</f>
        <v>2.3774983679570481</v>
      </c>
      <c r="O38">
        <v>762.3</v>
      </c>
      <c r="P38">
        <v>722.94483904144295</v>
      </c>
      <c r="Q38">
        <v>567.81162908074202</v>
      </c>
      <c r="R38">
        <v>70.831211734994994</v>
      </c>
      <c r="S38" s="1">
        <f>(Table2[[#This Row],[Close Price]]-Table2[[#This Row],[20D EMA]])/Table2[[#This Row],[20D EMA]]</f>
        <v>8.4612357339630073E-2</v>
      </c>
      <c r="T38" s="1">
        <f>(Table2[[#This Row],[Close Price]]-Table2[[#This Row],[50D EMA]])/Table2[[#This Row],[50D EMA]]</f>
        <v>0.14365571942703015</v>
      </c>
      <c r="U38" s="1">
        <f>(Table2[[#This Row],[Close Price]]-Table2[[#This Row],[200D EMA]])/Table2[[#This Row],[200D EMA]]</f>
        <v>0.45611670782182967</v>
      </c>
      <c r="V38">
        <v>1.01312871494937</v>
      </c>
      <c r="W38">
        <v>806.3</v>
      </c>
      <c r="X38">
        <v>832</v>
      </c>
      <c r="Y38">
        <v>806.3</v>
      </c>
      <c r="Z38">
        <v>832</v>
      </c>
      <c r="AA38">
        <v>691.15</v>
      </c>
      <c r="AB38">
        <v>832</v>
      </c>
      <c r="AC38" s="1">
        <f>(Table2[[#This Row],[Close Price]]/Table2[[#This Row],[Day Low]])-1</f>
        <v>2.5424779858613356E-2</v>
      </c>
      <c r="AD38" s="1">
        <f>(Table2[[#This Row],[Day High]]/Table2[[#This Row],[Close Price]])-1</f>
        <v>6.2893081761006275E-3</v>
      </c>
      <c r="AE38" s="1">
        <f>(Table2[[#This Row],[Close Price]]/Table2[[#This Row],[Current Week Low]])-1</f>
        <v>2.5424779858613356E-2</v>
      </c>
      <c r="AF38" s="1">
        <f>(Table2[[#This Row],[Current Week High]]/Table2[[#This Row],[Close Price]])-1</f>
        <v>6.2893081761006275E-3</v>
      </c>
      <c r="AG38" s="1">
        <f>(Table2[[#This Row],[Close Price]]/Table2[[#This Row],[Current Month Low]])-1</f>
        <v>0.19626709108008389</v>
      </c>
      <c r="AH38" s="1">
        <f>(Table2[[#This Row],[Current Month High]]/Table2[[#This Row],[Close Price]])-1</f>
        <v>6.2893081761006275E-3</v>
      </c>
      <c r="AI38">
        <v>0.62893081761006198</v>
      </c>
      <c r="AJ38">
        <v>266.63156144337898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0.38</v>
      </c>
      <c r="AM38" t="s">
        <v>3182</v>
      </c>
      <c r="AN38">
        <v>8.1999999999999993</v>
      </c>
      <c r="AO38" t="s">
        <v>3182</v>
      </c>
      <c r="AP38">
        <v>0.14233698053687499</v>
      </c>
      <c r="AQ38">
        <f>(Table2[[#This Row],[Sharpe Ratio]]-AVERAGE(Table2[Sharpe Ratio]))/_xlfn.STDEV.P(Table2[Sharpe Ratio])</f>
        <v>0.89336339814100496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8.6187364743877772</v>
      </c>
      <c r="AS38">
        <f>_xlfn.RANK.AVG(Table2[[#This Row],[1Y Return vs Nifty Z-Score]],Table2[1Y Return vs Nifty Z-Score])</f>
        <v>11</v>
      </c>
      <c r="AT38">
        <f>_xlfn.RANK.AVG(Table2[[#This Row],[6M Return vs Nifty Z-Score]],Table2[6M Return vs Nifty Z-Score])</f>
        <v>64</v>
      </c>
      <c r="AU38">
        <f>_xlfn.RANK.AVG(Table2[[#This Row],[Sharpe Ratio Z-Score]],Table2[Sharpe Ratio Z-Score])</f>
        <v>128</v>
      </c>
      <c r="AV38">
        <f>(Table2[[#This Row],[Rank 1Y]]+Table2[[#This Row],[Rank 6M]]+Table2[[#This Row],[Rank Sharpe]])/3</f>
        <v>67.666666666666671</v>
      </c>
    </row>
    <row r="39" spans="1:48" x14ac:dyDescent="0.3">
      <c r="A39" t="s">
        <v>1026</v>
      </c>
      <c r="B39" t="s">
        <v>1027</v>
      </c>
      <c r="C39" t="s">
        <v>3147</v>
      </c>
      <c r="D39" t="s">
        <v>156</v>
      </c>
      <c r="E39">
        <v>13658.415513600001</v>
      </c>
      <c r="F39">
        <v>13500.3</v>
      </c>
      <c r="G39">
        <v>174.11252996288701</v>
      </c>
      <c r="H39">
        <f>(Table2[[#This Row],[1Y Return vs Nifty]]-AVERAGE(Table2[1Y Return vs Nifty]))/_xlfn.STDEV.P(Table2[1Y Return vs Nifty])</f>
        <v>2.5621315668453271</v>
      </c>
      <c r="I39">
        <v>-3.3310475714897101</v>
      </c>
      <c r="J39">
        <f>(Table2[[#This Row],[1M Return vs Nifty]]-AVERAGE(Table2[1M Return vs Nifty]))/_xlfn.STDEV.P(Table2[1M Return vs Nifty])</f>
        <v>-0.24869516758974966</v>
      </c>
      <c r="K39">
        <v>27.295548185362399</v>
      </c>
      <c r="L39">
        <f>(Table2[[#This Row],[6M Return vs Nifty]]-AVERAGE(Table2[6M Return vs Nifty]))/_xlfn.STDEV.P(Table2[6M Return vs Nifty])</f>
        <v>0.50388517980846048</v>
      </c>
      <c r="M39">
        <v>8.8918793002444705</v>
      </c>
      <c r="N39">
        <f>(Table2[[#This Row],[1W Return vs Nifty]]-AVERAGE(Table2[1W Return vs Nifty]))/_xlfn.STDEV.P(Table2[1W Return vs Nifty])</f>
        <v>2.201970296084363</v>
      </c>
      <c r="O39">
        <v>13253.32</v>
      </c>
      <c r="P39">
        <v>13217.527759046699</v>
      </c>
      <c r="Q39">
        <v>10810.853374689201</v>
      </c>
      <c r="R39">
        <v>57.4486746769009</v>
      </c>
      <c r="S39" s="1">
        <f>(Table2[[#This Row],[Close Price]]-Table2[[#This Row],[20D EMA]])/Table2[[#This Row],[20D EMA]]</f>
        <v>1.8635330619044856E-2</v>
      </c>
      <c r="T39" s="1">
        <f>(Table2[[#This Row],[Close Price]]-Table2[[#This Row],[50D EMA]])/Table2[[#This Row],[50D EMA]]</f>
        <v>2.139373157432994E-2</v>
      </c>
      <c r="U39" s="1">
        <f>(Table2[[#This Row],[Close Price]]-Table2[[#This Row],[200D EMA]])/Table2[[#This Row],[200D EMA]]</f>
        <v>0.24877283338311088</v>
      </c>
      <c r="V39">
        <v>1.0915200400752501</v>
      </c>
      <c r="W39">
        <v>13378.3</v>
      </c>
      <c r="X39">
        <v>13720</v>
      </c>
      <c r="Y39">
        <v>13378.3</v>
      </c>
      <c r="Z39">
        <v>13720</v>
      </c>
      <c r="AA39">
        <v>11396.35</v>
      </c>
      <c r="AB39">
        <v>13720</v>
      </c>
      <c r="AC39" s="1">
        <f>(Table2[[#This Row],[Close Price]]/Table2[[#This Row],[Day Low]])-1</f>
        <v>9.1192453450736899E-3</v>
      </c>
      <c r="AD39" s="1">
        <f>(Table2[[#This Row],[Day High]]/Table2[[#This Row],[Close Price]])-1</f>
        <v>1.6273712436019938E-2</v>
      </c>
      <c r="AE39" s="1">
        <f>(Table2[[#This Row],[Close Price]]/Table2[[#This Row],[Current Week Low]])-1</f>
        <v>9.1192453450736899E-3</v>
      </c>
      <c r="AF39" s="1">
        <f>(Table2[[#This Row],[Current Week High]]/Table2[[#This Row],[Close Price]])-1</f>
        <v>1.6273712436019938E-2</v>
      </c>
      <c r="AG39" s="1">
        <f>(Table2[[#This Row],[Close Price]]/Table2[[#This Row],[Current Month Low]])-1</f>
        <v>0.18461612709332353</v>
      </c>
      <c r="AH39" s="1">
        <f>(Table2[[#This Row],[Current Month High]]/Table2[[#This Row],[Close Price]])-1</f>
        <v>1.6273712436019938E-2</v>
      </c>
      <c r="AI39">
        <v>9.6271934697747401</v>
      </c>
      <c r="AJ39">
        <v>216.48127527398401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0.14000000000000001</v>
      </c>
      <c r="AM39" t="s">
        <v>3182</v>
      </c>
      <c r="AN39">
        <v>-2.06</v>
      </c>
      <c r="AO39" t="s">
        <v>3181</v>
      </c>
      <c r="AP39">
        <v>0.234124321169146</v>
      </c>
      <c r="AQ39">
        <f>(Table2[[#This Row],[Sharpe Ratio]]-AVERAGE(Table2[Sharpe Ratio]))/_xlfn.STDEV.P(Table2[Sharpe Ratio])</f>
        <v>1.9676688539988285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6.9869607291472295</v>
      </c>
      <c r="AS39">
        <f>_xlfn.RANK.AVG(Table2[[#This Row],[1Y Return vs Nifty Z-Score]],Table2[1Y Return vs Nifty Z-Score])</f>
        <v>19</v>
      </c>
      <c r="AT39">
        <f>_xlfn.RANK.AVG(Table2[[#This Row],[6M Return vs Nifty Z-Score]],Table2[6M Return vs Nifty Z-Score])</f>
        <v>167</v>
      </c>
      <c r="AU39">
        <f>_xlfn.RANK.AVG(Table2[[#This Row],[Sharpe Ratio Z-Score]],Table2[Sharpe Ratio Z-Score])</f>
        <v>17</v>
      </c>
      <c r="AV39">
        <f>(Table2[[#This Row],[Rank 1Y]]+Table2[[#This Row],[Rank 6M]]+Table2[[#This Row],[Rank Sharpe]])/3</f>
        <v>67.666666666666671</v>
      </c>
    </row>
    <row r="40" spans="1:48" x14ac:dyDescent="0.3">
      <c r="A40" t="s">
        <v>835</v>
      </c>
      <c r="B40" t="s">
        <v>836</v>
      </c>
      <c r="C40" t="s">
        <v>3147</v>
      </c>
      <c r="D40" t="s">
        <v>323</v>
      </c>
      <c r="E40">
        <v>19451.502359999999</v>
      </c>
      <c r="F40">
        <v>1698.05</v>
      </c>
      <c r="G40">
        <v>82.063628009213204</v>
      </c>
      <c r="H40">
        <f>(Table2[[#This Row],[1Y Return vs Nifty]]-AVERAGE(Table2[1Y Return vs Nifty]))/_xlfn.STDEV.P(Table2[1Y Return vs Nifty])</f>
        <v>0.99140813857544696</v>
      </c>
      <c r="I40">
        <v>-0.79962036678600801</v>
      </c>
      <c r="J40">
        <f>(Table2[[#This Row],[1M Return vs Nifty]]-AVERAGE(Table2[1M Return vs Nifty]))/_xlfn.STDEV.P(Table2[1M Return vs Nifty])</f>
        <v>3.7837782665938138E-2</v>
      </c>
      <c r="K40">
        <v>85.910035217666305</v>
      </c>
      <c r="L40">
        <f>(Table2[[#This Row],[6M Return vs Nifty]]-AVERAGE(Table2[6M Return vs Nifty]))/_xlfn.STDEV.P(Table2[6M Return vs Nifty])</f>
        <v>2.3276496248549869</v>
      </c>
      <c r="M40">
        <v>3.4968359865921599</v>
      </c>
      <c r="N40">
        <f>(Table2[[#This Row],[1W Return vs Nifty]]-AVERAGE(Table2[1W Return vs Nifty]))/_xlfn.STDEV.P(Table2[1W Return vs Nifty])</f>
        <v>0.99897422822080784</v>
      </c>
      <c r="O40">
        <v>1718.63</v>
      </c>
      <c r="P40">
        <v>1798.7641476736901</v>
      </c>
      <c r="Q40">
        <v>1494.94728621729</v>
      </c>
      <c r="R40">
        <v>49.4604199745594</v>
      </c>
      <c r="S40" s="1">
        <f>(Table2[[#This Row],[Close Price]]-Table2[[#This Row],[20D EMA]])/Table2[[#This Row],[20D EMA]]</f>
        <v>-1.1974654230404539E-2</v>
      </c>
      <c r="T40" s="1">
        <f>(Table2[[#This Row],[Close Price]]-Table2[[#This Row],[50D EMA]])/Table2[[#This Row],[50D EMA]]</f>
        <v>-5.5990746648993409E-2</v>
      </c>
      <c r="U40" s="1">
        <f>(Table2[[#This Row],[Close Price]]-Table2[[#This Row],[200D EMA]])/Table2[[#This Row],[200D EMA]]</f>
        <v>0.13585944846030451</v>
      </c>
      <c r="V40">
        <v>0.94126753661019202</v>
      </c>
      <c r="W40">
        <v>1688.05</v>
      </c>
      <c r="X40">
        <v>1754.95</v>
      </c>
      <c r="Y40">
        <v>1688.05</v>
      </c>
      <c r="Z40">
        <v>1754.95</v>
      </c>
      <c r="AA40">
        <v>1501</v>
      </c>
      <c r="AB40">
        <v>1788.8</v>
      </c>
      <c r="AC40" s="1">
        <f>(Table2[[#This Row],[Close Price]]/Table2[[#This Row],[Day Low]])-1</f>
        <v>5.9239951423240012E-3</v>
      </c>
      <c r="AD40" s="1">
        <f>(Table2[[#This Row],[Day High]]/Table2[[#This Row],[Close Price]])-1</f>
        <v>3.3509025058154895E-2</v>
      </c>
      <c r="AE40" s="1">
        <f>(Table2[[#This Row],[Close Price]]/Table2[[#This Row],[Current Week Low]])-1</f>
        <v>5.9239951423240012E-3</v>
      </c>
      <c r="AF40" s="1">
        <f>(Table2[[#This Row],[Current Week High]]/Table2[[#This Row],[Close Price]])-1</f>
        <v>3.3509025058154895E-2</v>
      </c>
      <c r="AG40" s="1">
        <f>(Table2[[#This Row],[Close Price]]/Table2[[#This Row],[Current Month Low]])-1</f>
        <v>0.13127914723517642</v>
      </c>
      <c r="AH40" s="1">
        <f>(Table2[[#This Row],[Current Month High]]/Table2[[#This Row],[Close Price]])-1</f>
        <v>5.3443655958305136E-2</v>
      </c>
      <c r="AI40">
        <v>66.885545184181794</v>
      </c>
      <c r="AJ40">
        <v>161.92349221039601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-0.25</v>
      </c>
      <c r="AM40" t="s">
        <v>3181</v>
      </c>
      <c r="AN40">
        <v>-1.21</v>
      </c>
      <c r="AO40" t="s">
        <v>3181</v>
      </c>
      <c r="AP40">
        <v>0.178636331695669</v>
      </c>
      <c r="AQ40">
        <f>(Table2[[#This Row],[Sharpe Ratio]]-AVERAGE(Table2[Sharpe Ratio]))/_xlfn.STDEV.P(Table2[Sharpe Ratio])</f>
        <v>1.3182214529159444</v>
      </c>
      <c r="AR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>
        <f>_xlfn.RANK.AVG(Table2[[#This Row],[1Y Return vs Nifty Z-Score]],Table2[1Y Return vs Nifty Z-Score])</f>
        <v>107</v>
      </c>
      <c r="AT40">
        <f>_xlfn.RANK.AVG(Table2[[#This Row],[6M Return vs Nifty Z-Score]],Table2[6M Return vs Nifty Z-Score])</f>
        <v>25</v>
      </c>
      <c r="AU40">
        <f>_xlfn.RANK.AVG(Table2[[#This Row],[Sharpe Ratio Z-Score]],Table2[Sharpe Ratio Z-Score])</f>
        <v>74</v>
      </c>
      <c r="AV40">
        <f>(Table2[[#This Row],[Rank 1Y]]+Table2[[#This Row],[Rank 6M]]+Table2[[#This Row],[Rank Sharpe]])/3</f>
        <v>68.666666666666671</v>
      </c>
    </row>
    <row r="41" spans="1:48" x14ac:dyDescent="0.3">
      <c r="A41" t="s">
        <v>1442</v>
      </c>
      <c r="B41" t="s">
        <v>1443</v>
      </c>
      <c r="C41" t="s">
        <v>3139</v>
      </c>
      <c r="D41" t="s">
        <v>48</v>
      </c>
      <c r="E41">
        <v>7504.8467047499998</v>
      </c>
      <c r="F41">
        <v>549.75</v>
      </c>
      <c r="G41">
        <v>68.475373146496594</v>
      </c>
      <c r="H41">
        <f>(Table2[[#This Row],[1Y Return vs Nifty]]-AVERAGE(Table2[1Y Return vs Nifty]))/_xlfn.STDEV.P(Table2[1Y Return vs Nifty])</f>
        <v>0.7595380150957256</v>
      </c>
      <c r="I41">
        <v>-4.9516937458330599</v>
      </c>
      <c r="J41">
        <f>(Table2[[#This Row],[1M Return vs Nifty]]-AVERAGE(Table2[1M Return vs Nifty]))/_xlfn.STDEV.P(Table2[1M Return vs Nifty])</f>
        <v>-0.43213655938341455</v>
      </c>
      <c r="K41">
        <v>61.402586868488598</v>
      </c>
      <c r="L41">
        <f>(Table2[[#This Row],[6M Return vs Nifty]]-AVERAGE(Table2[6M Return vs Nifty]))/_xlfn.STDEV.P(Table2[6M Return vs Nifty])</f>
        <v>1.5651109556449074</v>
      </c>
      <c r="M41">
        <v>0.72966184085669294</v>
      </c>
      <c r="N41">
        <f>(Table2[[#This Row],[1W Return vs Nifty]]-AVERAGE(Table2[1W Return vs Nifty]))/_xlfn.STDEV.P(Table2[1W Return vs Nifty])</f>
        <v>0.38194496211842399</v>
      </c>
      <c r="O41">
        <v>559.25</v>
      </c>
      <c r="P41">
        <v>552.30714422149299</v>
      </c>
      <c r="Q41">
        <v>448.323565131583</v>
      </c>
      <c r="R41">
        <v>44.588218636462699</v>
      </c>
      <c r="S41" s="1">
        <f>(Table2[[#This Row],[Close Price]]-Table2[[#This Row],[20D EMA]])/Table2[[#This Row],[20D EMA]]</f>
        <v>-1.6987036209208762E-2</v>
      </c>
      <c r="T41" s="1">
        <f>(Table2[[#This Row],[Close Price]]-Table2[[#This Row],[50D EMA]])/Table2[[#This Row],[50D EMA]]</f>
        <v>-4.6299314579705906E-3</v>
      </c>
      <c r="U41" s="1">
        <f>(Table2[[#This Row],[Close Price]]-Table2[[#This Row],[200D EMA]])/Table2[[#This Row],[200D EMA]]</f>
        <v>0.2262348954123086</v>
      </c>
      <c r="V41">
        <v>0.90054134145969</v>
      </c>
      <c r="W41">
        <v>544</v>
      </c>
      <c r="X41">
        <v>564.35</v>
      </c>
      <c r="Y41">
        <v>544</v>
      </c>
      <c r="Z41">
        <v>564.35</v>
      </c>
      <c r="AA41">
        <v>509.3</v>
      </c>
      <c r="AB41">
        <v>577.79999999999995</v>
      </c>
      <c r="AC41" s="1">
        <f>(Table2[[#This Row],[Close Price]]/Table2[[#This Row],[Day Low]])-1</f>
        <v>1.0569852941176405E-2</v>
      </c>
      <c r="AD41" s="1">
        <f>(Table2[[#This Row],[Day High]]/Table2[[#This Row],[Close Price]])-1</f>
        <v>2.6557526148249355E-2</v>
      </c>
      <c r="AE41" s="1">
        <f>(Table2[[#This Row],[Close Price]]/Table2[[#This Row],[Current Week Low]])-1</f>
        <v>1.0569852941176405E-2</v>
      </c>
      <c r="AF41" s="1">
        <f>(Table2[[#This Row],[Current Week High]]/Table2[[#This Row],[Close Price]])-1</f>
        <v>2.6557526148249355E-2</v>
      </c>
      <c r="AG41" s="1">
        <f>(Table2[[#This Row],[Close Price]]/Table2[[#This Row],[Current Month Low]])-1</f>
        <v>7.9422737090123707E-2</v>
      </c>
      <c r="AH41" s="1">
        <f>(Table2[[#This Row],[Current Month High]]/Table2[[#This Row],[Close Price]])-1</f>
        <v>5.1023192360163616E-2</v>
      </c>
      <c r="AI41">
        <v>12.596634834015401</v>
      </c>
      <c r="AJ41">
        <v>127.875647668393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0.08</v>
      </c>
      <c r="AM41" t="s">
        <v>3182</v>
      </c>
      <c r="AN41">
        <v>-5.21</v>
      </c>
      <c r="AO41" t="s">
        <v>3181</v>
      </c>
      <c r="AP41">
        <v>0.204864881132126</v>
      </c>
      <c r="AQ41">
        <f>(Table2[[#This Row],[Sharpe Ratio]]-AVERAGE(Table2[Sharpe Ratio]))/_xlfn.STDEV.P(Table2[Sharpe Ratio])</f>
        <v>1.6252079454401176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3.8996653189157602</v>
      </c>
      <c r="AS41">
        <f>_xlfn.RANK.AVG(Table2[[#This Row],[1Y Return vs Nifty Z-Score]],Table2[1Y Return vs Nifty Z-Score])</f>
        <v>126</v>
      </c>
      <c r="AT41">
        <f>_xlfn.RANK.AVG(Table2[[#This Row],[6M Return vs Nifty Z-Score]],Table2[6M Return vs Nifty Z-Score])</f>
        <v>54</v>
      </c>
      <c r="AU41">
        <f>_xlfn.RANK.AVG(Table2[[#This Row],[Sharpe Ratio Z-Score]],Table2[Sharpe Ratio Z-Score])</f>
        <v>33</v>
      </c>
      <c r="AV41">
        <f>(Table2[[#This Row],[Rank 1Y]]+Table2[[#This Row],[Rank 6M]]+Table2[[#This Row],[Rank Sharpe]])/3</f>
        <v>71</v>
      </c>
    </row>
    <row r="42" spans="1:48" x14ac:dyDescent="0.3">
      <c r="A42" t="s">
        <v>1001</v>
      </c>
      <c r="B42" t="s">
        <v>1002</v>
      </c>
      <c r="C42" t="s">
        <v>3140</v>
      </c>
      <c r="D42" t="s">
        <v>51</v>
      </c>
      <c r="E42">
        <v>14402.035685610001</v>
      </c>
      <c r="F42">
        <v>1566.15</v>
      </c>
      <c r="G42">
        <v>179.47398371058199</v>
      </c>
      <c r="H42">
        <f>(Table2[[#This Row],[1Y Return vs Nifty]]-AVERAGE(Table2[1Y Return vs Nifty]))/_xlfn.STDEV.P(Table2[1Y Return vs Nifty])</f>
        <v>2.6536194698224658</v>
      </c>
      <c r="I42">
        <v>14.675833352180099</v>
      </c>
      <c r="J42">
        <f>(Table2[[#This Row],[1M Return vs Nifty]]-AVERAGE(Table2[1M Return vs Nifty]))/_xlfn.STDEV.P(Table2[1M Return vs Nifty])</f>
        <v>1.7895086987410185</v>
      </c>
      <c r="K42">
        <v>76.882136025259101</v>
      </c>
      <c r="L42">
        <f>(Table2[[#This Row],[6M Return vs Nifty]]-AVERAGE(Table2[6M Return vs Nifty]))/_xlfn.STDEV.P(Table2[6M Return vs Nifty])</f>
        <v>2.0467504411514366</v>
      </c>
      <c r="M42">
        <v>4.6551565714144498</v>
      </c>
      <c r="N42">
        <f>(Table2[[#This Row],[1W Return vs Nifty]]-AVERAGE(Table2[1W Return vs Nifty]))/_xlfn.STDEV.P(Table2[1W Return vs Nifty])</f>
        <v>1.2572585510436571</v>
      </c>
      <c r="O42">
        <v>1434.61</v>
      </c>
      <c r="P42">
        <v>1323.4883604616</v>
      </c>
      <c r="Q42">
        <v>999.15172253405296</v>
      </c>
      <c r="R42">
        <v>78.334470052</v>
      </c>
      <c r="S42" s="1">
        <f>(Table2[[#This Row],[Close Price]]-Table2[[#This Row],[20D EMA]])/Table2[[#This Row],[20D EMA]]</f>
        <v>9.1690424575320256E-2</v>
      </c>
      <c r="T42" s="1">
        <f>(Table2[[#This Row],[Close Price]]-Table2[[#This Row],[50D EMA]])/Table2[[#This Row],[50D EMA]]</f>
        <v>0.18335003675722975</v>
      </c>
      <c r="U42" s="1">
        <f>(Table2[[#This Row],[Close Price]]-Table2[[#This Row],[200D EMA]])/Table2[[#This Row],[200D EMA]]</f>
        <v>0.56747965767193354</v>
      </c>
      <c r="V42">
        <v>0.89836311480557696</v>
      </c>
      <c r="W42">
        <v>1542.2</v>
      </c>
      <c r="X42">
        <v>1589</v>
      </c>
      <c r="Y42">
        <v>1542.2</v>
      </c>
      <c r="Z42">
        <v>1589</v>
      </c>
      <c r="AA42">
        <v>1373.4</v>
      </c>
      <c r="AB42">
        <v>1589</v>
      </c>
      <c r="AC42" s="1">
        <f>(Table2[[#This Row],[Close Price]]/Table2[[#This Row],[Day Low]])-1</f>
        <v>1.5529762676695702E-2</v>
      </c>
      <c r="AD42" s="1">
        <f>(Table2[[#This Row],[Day High]]/Table2[[#This Row],[Close Price]])-1</f>
        <v>1.4589917951664866E-2</v>
      </c>
      <c r="AE42" s="1">
        <f>(Table2[[#This Row],[Close Price]]/Table2[[#This Row],[Current Week Low]])-1</f>
        <v>1.5529762676695702E-2</v>
      </c>
      <c r="AF42" s="1">
        <f>(Table2[[#This Row],[Current Week High]]/Table2[[#This Row],[Close Price]])-1</f>
        <v>1.4589917951664866E-2</v>
      </c>
      <c r="AG42" s="1">
        <f>(Table2[[#This Row],[Close Price]]/Table2[[#This Row],[Current Month Low]])-1</f>
        <v>0.14034512887723904</v>
      </c>
      <c r="AH42" s="1">
        <f>(Table2[[#This Row],[Current Month High]]/Table2[[#This Row],[Close Price]])-1</f>
        <v>1.4589917951664866E-2</v>
      </c>
      <c r="AI42">
        <v>1.4589917951664799</v>
      </c>
      <c r="AJ42">
        <v>235.36402569593099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0.41</v>
      </c>
      <c r="AM42" t="s">
        <v>3182</v>
      </c>
      <c r="AN42">
        <v>11.99</v>
      </c>
      <c r="AO42" t="s">
        <v>3182</v>
      </c>
      <c r="AP42">
        <v>0.12655362014712301</v>
      </c>
      <c r="AQ42">
        <f>(Table2[[#This Row],[Sharpe Ratio]]-AVERAGE(Table2[Sharpe Ratio]))/_xlfn.STDEV.P(Table2[Sharpe Ratio])</f>
        <v>0.7086304048798483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8.4557675656384266</v>
      </c>
      <c r="AS42">
        <f>_xlfn.RANK.AVG(Table2[[#This Row],[1Y Return vs Nifty Z-Score]],Table2[1Y Return vs Nifty Z-Score])</f>
        <v>17</v>
      </c>
      <c r="AT42">
        <f>_xlfn.RANK.AVG(Table2[[#This Row],[6M Return vs Nifty Z-Score]],Table2[6M Return vs Nifty Z-Score])</f>
        <v>35</v>
      </c>
      <c r="AU42">
        <f>_xlfn.RANK.AVG(Table2[[#This Row],[Sharpe Ratio Z-Score]],Table2[Sharpe Ratio Z-Score])</f>
        <v>162</v>
      </c>
      <c r="AV42">
        <f>(Table2[[#This Row],[Rank 1Y]]+Table2[[#This Row],[Rank 6M]]+Table2[[#This Row],[Rank Sharpe]])/3</f>
        <v>71.333333333333329</v>
      </c>
    </row>
    <row r="43" spans="1:48" x14ac:dyDescent="0.3">
      <c r="A43" t="s">
        <v>520</v>
      </c>
      <c r="B43" t="s">
        <v>521</v>
      </c>
      <c r="C43" t="s">
        <v>3145</v>
      </c>
      <c r="D43" t="s">
        <v>307</v>
      </c>
      <c r="E43">
        <v>41592.787390580001</v>
      </c>
      <c r="F43">
        <v>2022.85</v>
      </c>
      <c r="G43">
        <v>100.216484279364</v>
      </c>
      <c r="H43">
        <f>(Table2[[#This Row],[1Y Return vs Nifty]]-AVERAGE(Table2[1Y Return vs Nifty]))/_xlfn.STDEV.P(Table2[1Y Return vs Nifty])</f>
        <v>1.3011686683413712</v>
      </c>
      <c r="I43">
        <v>5.01580928504002</v>
      </c>
      <c r="J43">
        <f>(Table2[[#This Row],[1M Return vs Nifty]]-AVERAGE(Table2[1M Return vs Nifty]))/_xlfn.STDEV.P(Table2[1M Return vs Nifty])</f>
        <v>0.69608788444485037</v>
      </c>
      <c r="K43">
        <v>36.393754658382797</v>
      </c>
      <c r="L43">
        <f>(Table2[[#This Row],[6M Return vs Nifty]]-AVERAGE(Table2[6M Return vs Nifty]))/_xlfn.STDEV.P(Table2[6M Return vs Nifty])</f>
        <v>0.78697194417853766</v>
      </c>
      <c r="M43">
        <v>-3.0721901237406701</v>
      </c>
      <c r="N43">
        <f>(Table2[[#This Row],[1W Return vs Nifty]]-AVERAGE(Table2[1W Return vs Nifty]))/_xlfn.STDEV.P(Table2[1W Return vs Nifty])</f>
        <v>-0.46579854949274363</v>
      </c>
      <c r="O43">
        <v>1980.84</v>
      </c>
      <c r="P43">
        <v>1871.69998744636</v>
      </c>
      <c r="Q43">
        <v>1536.1340819387999</v>
      </c>
      <c r="R43">
        <v>53.675857977486601</v>
      </c>
      <c r="S43" s="1">
        <f>(Table2[[#This Row],[Close Price]]-Table2[[#This Row],[20D EMA]])/Table2[[#This Row],[20D EMA]]</f>
        <v>2.1208174309888729E-2</v>
      </c>
      <c r="T43" s="1">
        <f>(Table2[[#This Row],[Close Price]]-Table2[[#This Row],[50D EMA]])/Table2[[#This Row],[50D EMA]]</f>
        <v>8.0755470196834461E-2</v>
      </c>
      <c r="U43" s="1">
        <f>(Table2[[#This Row],[Close Price]]-Table2[[#This Row],[200D EMA]])/Table2[[#This Row],[200D EMA]]</f>
        <v>0.31684468418726935</v>
      </c>
      <c r="V43">
        <v>1.0903989576847799</v>
      </c>
      <c r="W43">
        <v>2006.7</v>
      </c>
      <c r="X43">
        <v>2042.1</v>
      </c>
      <c r="Y43">
        <v>2006.7</v>
      </c>
      <c r="Z43">
        <v>2042.1</v>
      </c>
      <c r="AA43">
        <v>1890.25</v>
      </c>
      <c r="AB43">
        <v>2175.9</v>
      </c>
      <c r="AC43" s="1">
        <f>(Table2[[#This Row],[Close Price]]/Table2[[#This Row],[Day Low]])-1</f>
        <v>8.04803906911844E-3</v>
      </c>
      <c r="AD43" s="1">
        <f>(Table2[[#This Row],[Day High]]/Table2[[#This Row],[Close Price]])-1</f>
        <v>9.5162765405245597E-3</v>
      </c>
      <c r="AE43" s="1">
        <f>(Table2[[#This Row],[Close Price]]/Table2[[#This Row],[Current Week Low]])-1</f>
        <v>8.04803906911844E-3</v>
      </c>
      <c r="AF43" s="1">
        <f>(Table2[[#This Row],[Current Week High]]/Table2[[#This Row],[Close Price]])-1</f>
        <v>9.5162765405245597E-3</v>
      </c>
      <c r="AG43" s="1">
        <f>(Table2[[#This Row],[Close Price]]/Table2[[#This Row],[Current Month Low]])-1</f>
        <v>7.0149451130802731E-2</v>
      </c>
      <c r="AH43" s="1">
        <f>(Table2[[#This Row],[Current Month High]]/Table2[[#This Row],[Close Price]])-1</f>
        <v>7.5660577897521009E-2</v>
      </c>
      <c r="AI43">
        <v>8.7352003361593908</v>
      </c>
      <c r="AJ43">
        <v>148.50737100737001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0.13</v>
      </c>
      <c r="AM43" t="s">
        <v>3182</v>
      </c>
      <c r="AN43">
        <v>-1.39</v>
      </c>
      <c r="AO43" t="s">
        <v>3181</v>
      </c>
      <c r="AP43">
        <v>0.19574146452765501</v>
      </c>
      <c r="AQ43">
        <f>(Table2[[#This Row],[Sharpe Ratio]]-AVERAGE(Table2[Sharpe Ratio]))/_xlfn.STDEV.P(Table2[Sharpe Ratio])</f>
        <v>1.5184248513148144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3.8368547987868298</v>
      </c>
      <c r="AS43">
        <f>_xlfn.RANK.AVG(Table2[[#This Row],[1Y Return vs Nifty Z-Score]],Table2[1Y Return vs Nifty Z-Score])</f>
        <v>69</v>
      </c>
      <c r="AT43">
        <f>_xlfn.RANK.AVG(Table2[[#This Row],[6M Return vs Nifty Z-Score]],Table2[6M Return vs Nifty Z-Score])</f>
        <v>110</v>
      </c>
      <c r="AU43">
        <f>_xlfn.RANK.AVG(Table2[[#This Row],[Sharpe Ratio Z-Score]],Table2[Sharpe Ratio Z-Score])</f>
        <v>44</v>
      </c>
      <c r="AV43">
        <f>(Table2[[#This Row],[Rank 1Y]]+Table2[[#This Row],[Rank 6M]]+Table2[[#This Row],[Rank Sharpe]])/3</f>
        <v>74.333333333333329</v>
      </c>
    </row>
    <row r="44" spans="1:48" x14ac:dyDescent="0.3">
      <c r="A44" t="s">
        <v>333</v>
      </c>
      <c r="B44" t="s">
        <v>334</v>
      </c>
      <c r="C44" t="s">
        <v>3149</v>
      </c>
      <c r="D44" t="s">
        <v>135</v>
      </c>
      <c r="E44">
        <v>79928.455501079996</v>
      </c>
      <c r="F44">
        <v>1855.65</v>
      </c>
      <c r="G44">
        <v>130.00563635972401</v>
      </c>
      <c r="H44">
        <f>(Table2[[#This Row],[1Y Return vs Nifty]]-AVERAGE(Table2[1Y Return vs Nifty]))/_xlfn.STDEV.P(Table2[1Y Return vs Nifty])</f>
        <v>1.8094910718445067</v>
      </c>
      <c r="I44">
        <v>1.54990450006146</v>
      </c>
      <c r="J44">
        <f>(Table2[[#This Row],[1M Return vs Nifty]]-AVERAGE(Table2[1M Return vs Nifty]))/_xlfn.STDEV.P(Table2[1M Return vs Nifty])</f>
        <v>0.30378115664326943</v>
      </c>
      <c r="K44">
        <v>40.837476039519203</v>
      </c>
      <c r="L44">
        <f>(Table2[[#This Row],[6M Return vs Nifty]]-AVERAGE(Table2[6M Return vs Nifty]))/_xlfn.STDEV.P(Table2[6M Return vs Nifty])</f>
        <v>0.92523641545409696</v>
      </c>
      <c r="M44">
        <v>5.5755925496210699</v>
      </c>
      <c r="N44">
        <f>(Table2[[#This Row],[1W Return vs Nifty]]-AVERAGE(Table2[1W Return vs Nifty]))/_xlfn.STDEV.P(Table2[1W Return vs Nifty])</f>
        <v>1.462498953785319</v>
      </c>
      <c r="O44">
        <v>1829.82</v>
      </c>
      <c r="P44">
        <v>1807.3035750612901</v>
      </c>
      <c r="Q44">
        <v>1529.95481308388</v>
      </c>
      <c r="R44">
        <v>57.2321050170709</v>
      </c>
      <c r="S44" s="1">
        <f>(Table2[[#This Row],[Close Price]]-Table2[[#This Row],[20D EMA]])/Table2[[#This Row],[20D EMA]]</f>
        <v>1.411614257140055E-2</v>
      </c>
      <c r="T44" s="1">
        <f>(Table2[[#This Row],[Close Price]]-Table2[[#This Row],[50D EMA]])/Table2[[#This Row],[50D EMA]]</f>
        <v>2.675058335845458E-2</v>
      </c>
      <c r="U44" s="1">
        <f>(Table2[[#This Row],[Close Price]]-Table2[[#This Row],[200D EMA]])/Table2[[#This Row],[200D EMA]]</f>
        <v>0.21287895833970868</v>
      </c>
      <c r="V44">
        <v>0.46508013255731501</v>
      </c>
      <c r="W44">
        <v>1847.05</v>
      </c>
      <c r="X44">
        <v>1904</v>
      </c>
      <c r="Y44">
        <v>1847.05</v>
      </c>
      <c r="Z44">
        <v>1904</v>
      </c>
      <c r="AA44">
        <v>1687.1</v>
      </c>
      <c r="AB44">
        <v>1904</v>
      </c>
      <c r="AC44" s="1">
        <f>(Table2[[#This Row],[Close Price]]/Table2[[#This Row],[Day Low]])-1</f>
        <v>4.6560731978020353E-3</v>
      </c>
      <c r="AD44" s="1">
        <f>(Table2[[#This Row],[Day High]]/Table2[[#This Row],[Close Price]])-1</f>
        <v>2.6055560046344795E-2</v>
      </c>
      <c r="AE44" s="1">
        <f>(Table2[[#This Row],[Close Price]]/Table2[[#This Row],[Current Week Low]])-1</f>
        <v>4.6560731978020353E-3</v>
      </c>
      <c r="AF44" s="1">
        <f>(Table2[[#This Row],[Current Week High]]/Table2[[#This Row],[Close Price]])-1</f>
        <v>2.6055560046344795E-2</v>
      </c>
      <c r="AG44" s="1">
        <f>(Table2[[#This Row],[Close Price]]/Table2[[#This Row],[Current Month Low]])-1</f>
        <v>9.9905162705233863E-2</v>
      </c>
      <c r="AH44" s="1">
        <f>(Table2[[#This Row],[Current Month High]]/Table2[[#This Row],[Close Price]])-1</f>
        <v>2.6055560046344795E-2</v>
      </c>
      <c r="AI44">
        <v>11.8098779403443</v>
      </c>
      <c r="AJ44">
        <v>160.99156118143401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0.01</v>
      </c>
      <c r="AM44" t="s">
        <v>3182</v>
      </c>
      <c r="AN44">
        <v>0.85</v>
      </c>
      <c r="AO44" t="s">
        <v>3182</v>
      </c>
      <c r="AP44">
        <v>0.17328117129980999</v>
      </c>
      <c r="AQ44">
        <f>(Table2[[#This Row],[Sharpe Ratio]]-AVERAGE(Table2[Sharpe Ratio]))/_xlfn.STDEV.P(Table2[Sharpe Ratio])</f>
        <v>1.2555431141533724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5.756550711880565</v>
      </c>
      <c r="AS44">
        <f>_xlfn.RANK.AVG(Table2[[#This Row],[1Y Return vs Nifty Z-Score]],Table2[1Y Return vs Nifty Z-Score])</f>
        <v>44</v>
      </c>
      <c r="AT44">
        <f>_xlfn.RANK.AVG(Table2[[#This Row],[6M Return vs Nifty Z-Score]],Table2[6M Return vs Nifty Z-Score])</f>
        <v>95</v>
      </c>
      <c r="AU44">
        <f>_xlfn.RANK.AVG(Table2[[#This Row],[Sharpe Ratio Z-Score]],Table2[Sharpe Ratio Z-Score])</f>
        <v>86</v>
      </c>
      <c r="AV44">
        <f>(Table2[[#This Row],[Rank 1Y]]+Table2[[#This Row],[Rank 6M]]+Table2[[#This Row],[Rank Sharpe]])/3</f>
        <v>75</v>
      </c>
    </row>
    <row r="45" spans="1:48" x14ac:dyDescent="0.3">
      <c r="A45" t="s">
        <v>1160</v>
      </c>
      <c r="B45" t="s">
        <v>1161</v>
      </c>
      <c r="C45" t="s">
        <v>3136</v>
      </c>
      <c r="D45" t="s">
        <v>222</v>
      </c>
      <c r="E45">
        <v>10739.443558200001</v>
      </c>
      <c r="F45">
        <v>2593.65</v>
      </c>
      <c r="G45">
        <v>72.380300420623101</v>
      </c>
      <c r="H45">
        <f>(Table2[[#This Row],[1Y Return vs Nifty]]-AVERAGE(Table2[1Y Return vs Nifty]))/_xlfn.STDEV.P(Table2[1Y Return vs Nifty])</f>
        <v>0.82617173505305264</v>
      </c>
      <c r="I45">
        <v>9.4447352244595297</v>
      </c>
      <c r="J45">
        <f>(Table2[[#This Row],[1M Return vs Nifty]]-AVERAGE(Table2[1M Return vs Nifty]))/_xlfn.STDEV.P(Table2[1M Return vs Nifty])</f>
        <v>1.1973992449010373</v>
      </c>
      <c r="K45">
        <v>78.762094757794699</v>
      </c>
      <c r="L45">
        <f>(Table2[[#This Row],[6M Return vs Nifty]]-AVERAGE(Table2[6M Return vs Nifty]))/_xlfn.STDEV.P(Table2[6M Return vs Nifty])</f>
        <v>2.1052445450521255</v>
      </c>
      <c r="M45">
        <v>4.3942638576101496</v>
      </c>
      <c r="N45">
        <f>(Table2[[#This Row],[1W Return vs Nifty]]-AVERAGE(Table2[1W Return vs Nifty]))/_xlfn.STDEV.P(Table2[1W Return vs Nifty])</f>
        <v>1.1990842435183384</v>
      </c>
      <c r="O45">
        <v>2501.5700000000002</v>
      </c>
      <c r="P45">
        <v>2385.6973030907102</v>
      </c>
      <c r="Q45">
        <v>1884.66741525207</v>
      </c>
      <c r="R45">
        <v>60.71397580491</v>
      </c>
      <c r="S45" s="1">
        <f>(Table2[[#This Row],[Close Price]]-Table2[[#This Row],[20D EMA]])/Table2[[#This Row],[20D EMA]]</f>
        <v>3.6808884020834882E-2</v>
      </c>
      <c r="T45" s="1">
        <f>(Table2[[#This Row],[Close Price]]-Table2[[#This Row],[50D EMA]])/Table2[[#This Row],[50D EMA]]</f>
        <v>8.7166421590821164E-2</v>
      </c>
      <c r="U45" s="1">
        <f>(Table2[[#This Row],[Close Price]]-Table2[[#This Row],[200D EMA]])/Table2[[#This Row],[200D EMA]]</f>
        <v>0.37618445515125826</v>
      </c>
      <c r="V45">
        <v>0.36499057178413302</v>
      </c>
      <c r="W45">
        <v>2575.0500000000002</v>
      </c>
      <c r="X45">
        <v>2666.15</v>
      </c>
      <c r="Y45">
        <v>2575.0500000000002</v>
      </c>
      <c r="Z45">
        <v>2666.15</v>
      </c>
      <c r="AA45">
        <v>2362.25</v>
      </c>
      <c r="AB45">
        <v>2701.6</v>
      </c>
      <c r="AC45" s="1">
        <f>(Table2[[#This Row],[Close Price]]/Table2[[#This Row],[Day Low]])-1</f>
        <v>7.2231607153259159E-3</v>
      </c>
      <c r="AD45" s="1">
        <f>(Table2[[#This Row],[Day High]]/Table2[[#This Row],[Close Price]])-1</f>
        <v>2.7952884930503297E-2</v>
      </c>
      <c r="AE45" s="1">
        <f>(Table2[[#This Row],[Close Price]]/Table2[[#This Row],[Current Week Low]])-1</f>
        <v>7.2231607153259159E-3</v>
      </c>
      <c r="AF45" s="1">
        <f>(Table2[[#This Row],[Current Week High]]/Table2[[#This Row],[Close Price]])-1</f>
        <v>2.7952884930503297E-2</v>
      </c>
      <c r="AG45" s="1">
        <f>(Table2[[#This Row],[Close Price]]/Table2[[#This Row],[Current Month Low]])-1</f>
        <v>9.7957455815430139E-2</v>
      </c>
      <c r="AH45" s="1">
        <f>(Table2[[#This Row],[Current Month High]]/Table2[[#This Row],[Close Price]])-1</f>
        <v>4.1620881768935636E-2</v>
      </c>
      <c r="AI45">
        <v>9.7700152295028193</v>
      </c>
      <c r="AJ45">
        <v>137.17708380961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0.11</v>
      </c>
      <c r="AM45" t="s">
        <v>3182</v>
      </c>
      <c r="AN45">
        <v>5.25</v>
      </c>
      <c r="AO45" t="s">
        <v>3182</v>
      </c>
      <c r="AP45">
        <v>0.179762822671826</v>
      </c>
      <c r="AQ45">
        <f>(Table2[[#This Row],[Sharpe Ratio]]-AVERAGE(Table2[Sharpe Ratio]))/_xlfn.STDEV.P(Table2[Sharpe Ratio])</f>
        <v>1.3314062275626846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6.6593059960872392</v>
      </c>
      <c r="AS45">
        <f>_xlfn.RANK.AVG(Table2[[#This Row],[1Y Return vs Nifty Z-Score]],Table2[1Y Return vs Nifty Z-Score])</f>
        <v>121</v>
      </c>
      <c r="AT45">
        <f>_xlfn.RANK.AVG(Table2[[#This Row],[6M Return vs Nifty Z-Score]],Table2[6M Return vs Nifty Z-Score])</f>
        <v>34</v>
      </c>
      <c r="AU45">
        <f>_xlfn.RANK.AVG(Table2[[#This Row],[Sharpe Ratio Z-Score]],Table2[Sharpe Ratio Z-Score])</f>
        <v>72</v>
      </c>
      <c r="AV45">
        <f>(Table2[[#This Row],[Rank 1Y]]+Table2[[#This Row],[Rank 6M]]+Table2[[#This Row],[Rank Sharpe]])/3</f>
        <v>75.666666666666671</v>
      </c>
    </row>
    <row r="46" spans="1:48" x14ac:dyDescent="0.3">
      <c r="A46" t="s">
        <v>514</v>
      </c>
      <c r="B46" t="s">
        <v>515</v>
      </c>
      <c r="C46" t="s">
        <v>3147</v>
      </c>
      <c r="D46" t="s">
        <v>215</v>
      </c>
      <c r="E46">
        <v>42179.140848900002</v>
      </c>
      <c r="F46">
        <v>10500.6</v>
      </c>
      <c r="G46">
        <v>63.818209100837301</v>
      </c>
      <c r="H46">
        <f>(Table2[[#This Row],[1Y Return vs Nifty]]-AVERAGE(Table2[1Y Return vs Nifty]))/_xlfn.STDEV.P(Table2[1Y Return vs Nifty])</f>
        <v>0.68006811898012909</v>
      </c>
      <c r="I46">
        <v>2.14745725048195</v>
      </c>
      <c r="J46">
        <f>(Table2[[#This Row],[1M Return vs Nifty]]-AVERAGE(Table2[1M Return vs Nifty]))/_xlfn.STDEV.P(Table2[1M Return vs Nifty])</f>
        <v>0.37141831887066379</v>
      </c>
      <c r="K46">
        <v>38.924906630411101</v>
      </c>
      <c r="L46">
        <f>(Table2[[#This Row],[6M Return vs Nifty]]-AVERAGE(Table2[6M Return vs Nifty]))/_xlfn.STDEV.P(Table2[6M Return vs Nifty])</f>
        <v>0.86572764443827899</v>
      </c>
      <c r="M46">
        <v>8.2799951651559809</v>
      </c>
      <c r="N46">
        <f>(Table2[[#This Row],[1W Return vs Nifty]]-AVERAGE(Table2[1W Return vs Nifty]))/_xlfn.STDEV.P(Table2[1W Return vs Nifty])</f>
        <v>2.065531315763883</v>
      </c>
      <c r="O46">
        <v>9826.92</v>
      </c>
      <c r="P46">
        <v>9379.9393624131899</v>
      </c>
      <c r="Q46">
        <v>7804.4565478274399</v>
      </c>
      <c r="R46">
        <v>69.395314404333405</v>
      </c>
      <c r="S46" s="1">
        <f>(Table2[[#This Row],[Close Price]]-Table2[[#This Row],[20D EMA]])/Table2[[#This Row],[20D EMA]]</f>
        <v>6.8554542013163869E-2</v>
      </c>
      <c r="T46" s="1">
        <f>(Table2[[#This Row],[Close Price]]-Table2[[#This Row],[50D EMA]])/Table2[[#This Row],[50D EMA]]</f>
        <v>0.11947418786921631</v>
      </c>
      <c r="U46" s="1">
        <f>(Table2[[#This Row],[Close Price]]-Table2[[#This Row],[200D EMA]])/Table2[[#This Row],[200D EMA]]</f>
        <v>0.34546203642111345</v>
      </c>
      <c r="V46">
        <v>0.74416341423079302</v>
      </c>
      <c r="W46">
        <v>10301</v>
      </c>
      <c r="X46">
        <v>10830</v>
      </c>
      <c r="Y46">
        <v>10301</v>
      </c>
      <c r="Z46">
        <v>10830</v>
      </c>
      <c r="AA46">
        <v>9163.15</v>
      </c>
      <c r="AB46">
        <v>10830</v>
      </c>
      <c r="AC46" s="1">
        <f>(Table2[[#This Row],[Close Price]]/Table2[[#This Row],[Day Low]])-1</f>
        <v>1.9376759537909072E-2</v>
      </c>
      <c r="AD46" s="1">
        <f>(Table2[[#This Row],[Day High]]/Table2[[#This Row],[Close Price]])-1</f>
        <v>3.1369636020798675E-2</v>
      </c>
      <c r="AE46" s="1">
        <f>(Table2[[#This Row],[Close Price]]/Table2[[#This Row],[Current Week Low]])-1</f>
        <v>1.9376759537909072E-2</v>
      </c>
      <c r="AF46" s="1">
        <f>(Table2[[#This Row],[Current Week High]]/Table2[[#This Row],[Close Price]])-1</f>
        <v>3.1369636020798675E-2</v>
      </c>
      <c r="AG46" s="1">
        <f>(Table2[[#This Row],[Close Price]]/Table2[[#This Row],[Current Month Low]])-1</f>
        <v>0.14595963178601257</v>
      </c>
      <c r="AH46" s="1">
        <f>(Table2[[#This Row],[Current Month High]]/Table2[[#This Row],[Close Price]])-1</f>
        <v>3.1369636020798675E-2</v>
      </c>
      <c r="AI46">
        <v>3.1369636020798599</v>
      </c>
      <c r="AJ46">
        <v>131.00326685952501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0.31</v>
      </c>
      <c r="AM46" t="s">
        <v>3182</v>
      </c>
      <c r="AN46">
        <v>8.39</v>
      </c>
      <c r="AO46" t="s">
        <v>3182</v>
      </c>
      <c r="AP46">
        <v>0.28836412893644298</v>
      </c>
      <c r="AQ46">
        <f>(Table2[[#This Row],[Sharpe Ratio]]-AVERAGE(Table2[Sharpe Ratio]))/_xlfn.STDEV.P(Table2[Sharpe Ratio])</f>
        <v>2.6025071771019581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6.5852525751549127</v>
      </c>
      <c r="AS46">
        <f>_xlfn.RANK.AVG(Table2[[#This Row],[1Y Return vs Nifty Z-Score]],Table2[1Y Return vs Nifty Z-Score])</f>
        <v>133</v>
      </c>
      <c r="AT46">
        <f>_xlfn.RANK.AVG(Table2[[#This Row],[6M Return vs Nifty Z-Score]],Table2[6M Return vs Nifty Z-Score])</f>
        <v>101</v>
      </c>
      <c r="AU46">
        <f>_xlfn.RANK.AVG(Table2[[#This Row],[Sharpe Ratio Z-Score]],Table2[Sharpe Ratio Z-Score])</f>
        <v>3</v>
      </c>
      <c r="AV46">
        <f>(Table2[[#This Row],[Rank 1Y]]+Table2[[#This Row],[Rank 6M]]+Table2[[#This Row],[Rank Sharpe]])/3</f>
        <v>79</v>
      </c>
    </row>
    <row r="47" spans="1:48" x14ac:dyDescent="0.3">
      <c r="A47" t="s">
        <v>63</v>
      </c>
      <c r="B47" t="s">
        <v>64</v>
      </c>
      <c r="C47" t="s">
        <v>3142</v>
      </c>
      <c r="D47" t="s">
        <v>60</v>
      </c>
      <c r="E47">
        <v>378029.06782032002</v>
      </c>
      <c r="F47">
        <v>3154.9</v>
      </c>
      <c r="G47">
        <v>73.144996405184003</v>
      </c>
      <c r="H47">
        <f>(Table2[[#This Row],[1Y Return vs Nifty]]-AVERAGE(Table2[1Y Return vs Nifty]))/_xlfn.STDEV.P(Table2[1Y Return vs Nifty])</f>
        <v>0.83922051535309583</v>
      </c>
      <c r="I47">
        <v>15.087397542444201</v>
      </c>
      <c r="J47">
        <f>(Table2[[#This Row],[1M Return vs Nifty]]-AVERAGE(Table2[1M Return vs Nifty]))/_xlfn.STDEV.P(Table2[1M Return vs Nifty])</f>
        <v>1.8360937640499655</v>
      </c>
      <c r="K47">
        <v>42.055429838356801</v>
      </c>
      <c r="L47">
        <f>(Table2[[#This Row],[6M Return vs Nifty]]-AVERAGE(Table2[6M Return vs Nifty]))/_xlfn.STDEV.P(Table2[6M Return vs Nifty])</f>
        <v>0.96313252180072706</v>
      </c>
      <c r="M47">
        <v>2.28198133378103</v>
      </c>
      <c r="N47">
        <f>(Table2[[#This Row],[1W Return vs Nifty]]-AVERAGE(Table2[1W Return vs Nifty]))/_xlfn.STDEV.P(Table2[1W Return vs Nifty])</f>
        <v>0.72808384136158588</v>
      </c>
      <c r="O47">
        <v>3051.9</v>
      </c>
      <c r="P47">
        <v>2920.2262823347201</v>
      </c>
      <c r="Q47">
        <v>2456.0848347553701</v>
      </c>
      <c r="R47">
        <v>59.420827927257001</v>
      </c>
      <c r="S47" s="1">
        <f>(Table2[[#This Row],[Close Price]]-Table2[[#This Row],[20D EMA]])/Table2[[#This Row],[20D EMA]]</f>
        <v>3.3749467544808148E-2</v>
      </c>
      <c r="T47" s="1">
        <f>(Table2[[#This Row],[Close Price]]-Table2[[#This Row],[50D EMA]])/Table2[[#This Row],[50D EMA]]</f>
        <v>8.0361484000362624E-2</v>
      </c>
      <c r="U47" s="1">
        <f>(Table2[[#This Row],[Close Price]]-Table2[[#This Row],[200D EMA]])/Table2[[#This Row],[200D EMA]]</f>
        <v>0.28452403408705262</v>
      </c>
      <c r="V47">
        <v>1.1166612091961301</v>
      </c>
      <c r="W47">
        <v>3115</v>
      </c>
      <c r="X47">
        <v>3174</v>
      </c>
      <c r="Y47">
        <v>3115</v>
      </c>
      <c r="Z47">
        <v>3174</v>
      </c>
      <c r="AA47">
        <v>2982.9</v>
      </c>
      <c r="AB47">
        <v>3220.3</v>
      </c>
      <c r="AC47" s="1">
        <f>(Table2[[#This Row],[Close Price]]/Table2[[#This Row],[Day Low]])-1</f>
        <v>1.2808988764045015E-2</v>
      </c>
      <c r="AD47" s="1">
        <f>(Table2[[#This Row],[Day High]]/Table2[[#This Row],[Close Price]])-1</f>
        <v>6.0540746140922419E-3</v>
      </c>
      <c r="AE47" s="1">
        <f>(Table2[[#This Row],[Close Price]]/Table2[[#This Row],[Current Week Low]])-1</f>
        <v>1.2808988764045015E-2</v>
      </c>
      <c r="AF47" s="1">
        <f>(Table2[[#This Row],[Current Week High]]/Table2[[#This Row],[Close Price]])-1</f>
        <v>6.0540746140922419E-3</v>
      </c>
      <c r="AG47" s="1">
        <f>(Table2[[#This Row],[Close Price]]/Table2[[#This Row],[Current Month Low]])-1</f>
        <v>5.7662006771933338E-2</v>
      </c>
      <c r="AH47" s="1">
        <f>(Table2[[#This Row],[Current Month High]]/Table2[[#This Row],[Close Price]])-1</f>
        <v>2.0729658626263969E-2</v>
      </c>
      <c r="AI47">
        <v>2.1300199689372001</v>
      </c>
      <c r="AJ47">
        <v>117.57931034482699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0.09</v>
      </c>
      <c r="AM47" t="s">
        <v>3182</v>
      </c>
      <c r="AN47">
        <v>2.0699999999999998</v>
      </c>
      <c r="AO47" t="s">
        <v>3182</v>
      </c>
      <c r="AP47">
        <v>0.20406465665972101</v>
      </c>
      <c r="AQ47">
        <f>(Table2[[#This Row],[Sharpe Ratio]]-AVERAGE(Table2[Sharpe Ratio]))/_xlfn.STDEV.P(Table2[Sharpe Ratio])</f>
        <v>1.6158418878695011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5.9823725304348754</v>
      </c>
      <c r="AS47">
        <f>_xlfn.RANK.AVG(Table2[[#This Row],[1Y Return vs Nifty Z-Score]],Table2[1Y Return vs Nifty Z-Score])</f>
        <v>119</v>
      </c>
      <c r="AT47">
        <f>_xlfn.RANK.AVG(Table2[[#This Row],[6M Return vs Nifty Z-Score]],Table2[6M Return vs Nifty Z-Score])</f>
        <v>91</v>
      </c>
      <c r="AU47">
        <f>_xlfn.RANK.AVG(Table2[[#This Row],[Sharpe Ratio Z-Score]],Table2[Sharpe Ratio Z-Score])</f>
        <v>35</v>
      </c>
      <c r="AV47">
        <f>(Table2[[#This Row],[Rank 1Y]]+Table2[[#This Row],[Rank 6M]]+Table2[[#This Row],[Rank Sharpe]])/3</f>
        <v>81.666666666666671</v>
      </c>
    </row>
    <row r="48" spans="1:48" x14ac:dyDescent="0.3">
      <c r="A48" t="s">
        <v>581</v>
      </c>
      <c r="B48" t="s">
        <v>582</v>
      </c>
      <c r="C48" t="s">
        <v>3150</v>
      </c>
      <c r="D48" t="s">
        <v>174</v>
      </c>
      <c r="E48">
        <v>35054.442697600003</v>
      </c>
      <c r="F48">
        <v>8098.4</v>
      </c>
      <c r="G48">
        <v>185.064307103712</v>
      </c>
      <c r="H48">
        <f>(Table2[[#This Row],[1Y Return vs Nifty]]-AVERAGE(Table2[1Y Return vs Nifty]))/_xlfn.STDEV.P(Table2[1Y Return vs Nifty])</f>
        <v>2.7490128068295023</v>
      </c>
      <c r="I48">
        <v>19.7468291168375</v>
      </c>
      <c r="J48">
        <f>(Table2[[#This Row],[1M Return vs Nifty]]-AVERAGE(Table2[1M Return vs Nifty]))/_xlfn.STDEV.P(Table2[1M Return vs Nifty])</f>
        <v>2.3634961215203569</v>
      </c>
      <c r="K48">
        <v>111.888382163138</v>
      </c>
      <c r="L48">
        <f>(Table2[[#This Row],[6M Return vs Nifty]]-AVERAGE(Table2[6M Return vs Nifty]))/_xlfn.STDEV.P(Table2[6M Return vs Nifty])</f>
        <v>3.1359546685231661</v>
      </c>
      <c r="M48">
        <v>-2.7149924881877801</v>
      </c>
      <c r="N48">
        <f>(Table2[[#This Row],[1W Return vs Nifty]]-AVERAGE(Table2[1W Return vs Nifty]))/_xlfn.STDEV.P(Table2[1W Return vs Nifty])</f>
        <v>-0.38615000433039071</v>
      </c>
      <c r="O48">
        <v>7651.21</v>
      </c>
      <c r="P48">
        <v>7009.3060524103003</v>
      </c>
      <c r="Q48">
        <v>5212.0554695014698</v>
      </c>
      <c r="R48">
        <v>62.808507961074497</v>
      </c>
      <c r="S48" s="1">
        <f>(Table2[[#This Row],[Close Price]]-Table2[[#This Row],[20D EMA]])/Table2[[#This Row],[20D EMA]]</f>
        <v>5.8446964597756383E-2</v>
      </c>
      <c r="T48" s="1">
        <f>(Table2[[#This Row],[Close Price]]-Table2[[#This Row],[50D EMA]])/Table2[[#This Row],[50D EMA]]</f>
        <v>0.15537828416198077</v>
      </c>
      <c r="U48" s="1">
        <f>(Table2[[#This Row],[Close Price]]-Table2[[#This Row],[200D EMA]])/Table2[[#This Row],[200D EMA]]</f>
        <v>0.55378238919138112</v>
      </c>
      <c r="V48">
        <v>1.4502054404774301</v>
      </c>
      <c r="W48">
        <v>8045.3</v>
      </c>
      <c r="X48">
        <v>8268.25</v>
      </c>
      <c r="Y48">
        <v>8045.3</v>
      </c>
      <c r="Z48">
        <v>8268.25</v>
      </c>
      <c r="AA48">
        <v>7385.25</v>
      </c>
      <c r="AB48">
        <v>8750</v>
      </c>
      <c r="AC48" s="1">
        <f>(Table2[[#This Row],[Close Price]]/Table2[[#This Row],[Day Low]])-1</f>
        <v>6.6001267820963161E-3</v>
      </c>
      <c r="AD48" s="1">
        <f>(Table2[[#This Row],[Day High]]/Table2[[#This Row],[Close Price]])-1</f>
        <v>2.0973278672330453E-2</v>
      </c>
      <c r="AE48" s="1">
        <f>(Table2[[#This Row],[Close Price]]/Table2[[#This Row],[Current Week Low]])-1</f>
        <v>6.6001267820963161E-3</v>
      </c>
      <c r="AF48" s="1">
        <f>(Table2[[#This Row],[Current Week High]]/Table2[[#This Row],[Close Price]])-1</f>
        <v>2.0973278672330453E-2</v>
      </c>
      <c r="AG48" s="1">
        <f>(Table2[[#This Row],[Close Price]]/Table2[[#This Row],[Current Month Low]])-1</f>
        <v>9.6564097356216738E-2</v>
      </c>
      <c r="AH48" s="1">
        <f>(Table2[[#This Row],[Current Month High]]/Table2[[#This Row],[Close Price]])-1</f>
        <v>8.0460337844512564E-2</v>
      </c>
      <c r="AI48">
        <v>8.0460337844512502</v>
      </c>
      <c r="AJ48">
        <v>233.26748971193399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0.3</v>
      </c>
      <c r="AM48" t="s">
        <v>3182</v>
      </c>
      <c r="AN48">
        <v>20.34</v>
      </c>
      <c r="AO48" t="s">
        <v>3182</v>
      </c>
      <c r="AP48">
        <v>9.8739453676476005E-2</v>
      </c>
      <c r="AQ48">
        <f>(Table2[[#This Row],[Sharpe Ratio]]-AVERAGE(Table2[Sharpe Ratio]))/_xlfn.STDEV.P(Table2[Sharpe Ratio])</f>
        <v>0.38308539416572202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8.2453989867083557</v>
      </c>
      <c r="AS48">
        <f>_xlfn.RANK.AVG(Table2[[#This Row],[1Y Return vs Nifty Z-Score]],Table2[1Y Return vs Nifty Z-Score])</f>
        <v>16</v>
      </c>
      <c r="AT48">
        <f>_xlfn.RANK.AVG(Table2[[#This Row],[6M Return vs Nifty Z-Score]],Table2[6M Return vs Nifty Z-Score])</f>
        <v>11</v>
      </c>
      <c r="AU48">
        <f>_xlfn.RANK.AVG(Table2[[#This Row],[Sharpe Ratio Z-Score]],Table2[Sharpe Ratio Z-Score])</f>
        <v>243</v>
      </c>
      <c r="AV48">
        <f>(Table2[[#This Row],[Rank 1Y]]+Table2[[#This Row],[Rank 6M]]+Table2[[#This Row],[Rank Sharpe]])/3</f>
        <v>90</v>
      </c>
    </row>
    <row r="49" spans="1:48" x14ac:dyDescent="0.3">
      <c r="A49" t="s">
        <v>109</v>
      </c>
      <c r="B49" t="s">
        <v>110</v>
      </c>
      <c r="C49" t="s">
        <v>3147</v>
      </c>
      <c r="D49" t="s">
        <v>111</v>
      </c>
      <c r="E49">
        <v>275117.14179770002</v>
      </c>
      <c r="F49">
        <v>7725.4</v>
      </c>
      <c r="G49">
        <v>87.248951567975993</v>
      </c>
      <c r="H49">
        <f>(Table2[[#This Row],[1Y Return vs Nifty]]-AVERAGE(Table2[1Y Return vs Nifty]))/_xlfn.STDEV.P(Table2[1Y Return vs Nifty])</f>
        <v>1.0798905541615396</v>
      </c>
      <c r="I49">
        <v>15.848359246225099</v>
      </c>
      <c r="J49">
        <f>(Table2[[#This Row],[1M Return vs Nifty]]-AVERAGE(Table2[1M Return vs Nifty]))/_xlfn.STDEV.P(Table2[1M Return vs Nifty])</f>
        <v>1.9222272312145707</v>
      </c>
      <c r="K49">
        <v>30.405275709083501</v>
      </c>
      <c r="L49">
        <f>(Table2[[#This Row],[6M Return vs Nifty]]-AVERAGE(Table2[6M Return vs Nifty]))/_xlfn.STDEV.P(Table2[6M Return vs Nifty])</f>
        <v>0.60064300843911067</v>
      </c>
      <c r="M49">
        <v>4.5751659227706902</v>
      </c>
      <c r="N49">
        <f>(Table2[[#This Row],[1W Return vs Nifty]]-AVERAGE(Table2[1W Return vs Nifty]))/_xlfn.STDEV.P(Table2[1W Return vs Nifty])</f>
        <v>1.2394220981757462</v>
      </c>
      <c r="O49">
        <v>7288.16</v>
      </c>
      <c r="P49">
        <v>7103.2019584392001</v>
      </c>
      <c r="Q49">
        <v>6190.7264101259698</v>
      </c>
      <c r="R49">
        <v>69.800400037775603</v>
      </c>
      <c r="S49" s="1">
        <f>(Table2[[#This Row],[Close Price]]-Table2[[#This Row],[20D EMA]])/Table2[[#This Row],[20D EMA]]</f>
        <v>5.999319444139533E-2</v>
      </c>
      <c r="T49" s="1">
        <f>(Table2[[#This Row],[Close Price]]-Table2[[#This Row],[50D EMA]])/Table2[[#This Row],[50D EMA]]</f>
        <v>8.759402382211251E-2</v>
      </c>
      <c r="U49" s="1">
        <f>(Table2[[#This Row],[Close Price]]-Table2[[#This Row],[200D EMA]])/Table2[[#This Row],[200D EMA]]</f>
        <v>0.24789879057872985</v>
      </c>
      <c r="V49">
        <v>0.87236711657930999</v>
      </c>
      <c r="W49">
        <v>7674</v>
      </c>
      <c r="X49">
        <v>7785</v>
      </c>
      <c r="Y49">
        <v>7674</v>
      </c>
      <c r="Z49">
        <v>7785</v>
      </c>
      <c r="AA49">
        <v>6955.25</v>
      </c>
      <c r="AB49">
        <v>7785</v>
      </c>
      <c r="AC49" s="1">
        <f>(Table2[[#This Row],[Close Price]]/Table2[[#This Row],[Day Low]])-1</f>
        <v>6.6979410998175837E-3</v>
      </c>
      <c r="AD49" s="1">
        <f>(Table2[[#This Row],[Day High]]/Table2[[#This Row],[Close Price]])-1</f>
        <v>7.7148108835789486E-3</v>
      </c>
      <c r="AE49" s="1">
        <f>(Table2[[#This Row],[Close Price]]/Table2[[#This Row],[Current Week Low]])-1</f>
        <v>6.6979410998175837E-3</v>
      </c>
      <c r="AF49" s="1">
        <f>(Table2[[#This Row],[Current Week High]]/Table2[[#This Row],[Close Price]])-1</f>
        <v>7.7148108835789486E-3</v>
      </c>
      <c r="AG49" s="1">
        <f>(Table2[[#This Row],[Close Price]]/Table2[[#This Row],[Current Month Low]])-1</f>
        <v>0.11072930520110713</v>
      </c>
      <c r="AH49" s="1">
        <f>(Table2[[#This Row],[Current Month High]]/Table2[[#This Row],[Close Price]])-1</f>
        <v>7.7148108835789486E-3</v>
      </c>
      <c r="AI49">
        <v>3.14935148989048</v>
      </c>
      <c r="AJ49">
        <v>137.99753542821901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0.13</v>
      </c>
      <c r="AM49" t="s">
        <v>3182</v>
      </c>
      <c r="AN49">
        <v>7.64</v>
      </c>
      <c r="AO49" t="s">
        <v>3182</v>
      </c>
      <c r="AP49">
        <v>0.188785358727207</v>
      </c>
      <c r="AQ49">
        <f>(Table2[[#This Row],[Sharpe Ratio]]-AVERAGE(Table2[Sharpe Ratio]))/_xlfn.STDEV.P(Table2[Sharpe Ratio])</f>
        <v>1.4370085867028495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6.2791914786938161</v>
      </c>
      <c r="AS49">
        <f>_xlfn.RANK.AVG(Table2[[#This Row],[1Y Return vs Nifty Z-Score]],Table2[1Y Return vs Nifty Z-Score])</f>
        <v>95</v>
      </c>
      <c r="AT49">
        <f>_xlfn.RANK.AVG(Table2[[#This Row],[6M Return vs Nifty Z-Score]],Table2[6M Return vs Nifty Z-Score])</f>
        <v>146</v>
      </c>
      <c r="AU49">
        <f>_xlfn.RANK.AVG(Table2[[#This Row],[Sharpe Ratio Z-Score]],Table2[Sharpe Ratio Z-Score])</f>
        <v>58</v>
      </c>
      <c r="AV49">
        <f>(Table2[[#This Row],[Rank 1Y]]+Table2[[#This Row],[Rank 6M]]+Table2[[#This Row],[Rank Sharpe]])/3</f>
        <v>99.666666666666671</v>
      </c>
    </row>
    <row r="50" spans="1:48" x14ac:dyDescent="0.3">
      <c r="A50" t="s">
        <v>706</v>
      </c>
      <c r="B50" t="s">
        <v>707</v>
      </c>
      <c r="C50" t="s">
        <v>3147</v>
      </c>
      <c r="D50" t="s">
        <v>156</v>
      </c>
      <c r="E50">
        <v>25372.93519566</v>
      </c>
      <c r="F50">
        <v>798.2</v>
      </c>
      <c r="G50">
        <v>89.320854878515206</v>
      </c>
      <c r="H50">
        <f>(Table2[[#This Row],[1Y Return vs Nifty]]-AVERAGE(Table2[1Y Return vs Nifty]))/_xlfn.STDEV.P(Table2[1Y Return vs Nifty])</f>
        <v>1.115245533980981</v>
      </c>
      <c r="I50">
        <v>3.4991679769417199</v>
      </c>
      <c r="J50">
        <f>(Table2[[#This Row],[1M Return vs Nifty]]-AVERAGE(Table2[1M Return vs Nifty]))/_xlfn.STDEV.P(Table2[1M Return vs Nifty])</f>
        <v>0.52441883242487852</v>
      </c>
      <c r="K50">
        <v>36.053535540683903</v>
      </c>
      <c r="L50">
        <f>(Table2[[#This Row],[6M Return vs Nifty]]-AVERAGE(Table2[6M Return vs Nifty]))/_xlfn.STDEV.P(Table2[6M Return vs Nifty])</f>
        <v>0.77638617329151483</v>
      </c>
      <c r="M50">
        <v>16.312531036760699</v>
      </c>
      <c r="N50">
        <f>(Table2[[#This Row],[1W Return vs Nifty]]-AVERAGE(Table2[1W Return vs Nifty]))/_xlfn.STDEV.P(Table2[1W Return vs Nifty])</f>
        <v>3.8566400255050373</v>
      </c>
      <c r="O50">
        <v>734.07</v>
      </c>
      <c r="P50">
        <v>714.57186485770899</v>
      </c>
      <c r="Q50">
        <v>597.17491005678505</v>
      </c>
      <c r="R50">
        <v>71.536561025587901</v>
      </c>
      <c r="S50" s="1">
        <f>(Table2[[#This Row],[Close Price]]-Table2[[#This Row],[20D EMA]])/Table2[[#This Row],[20D EMA]]</f>
        <v>8.7362240658247839E-2</v>
      </c>
      <c r="T50" s="1">
        <f>(Table2[[#This Row],[Close Price]]-Table2[[#This Row],[50D EMA]])/Table2[[#This Row],[50D EMA]]</f>
        <v>0.11703250471377534</v>
      </c>
      <c r="U50" s="1">
        <f>(Table2[[#This Row],[Close Price]]-Table2[[#This Row],[200D EMA]])/Table2[[#This Row],[200D EMA]]</f>
        <v>0.33662681830370206</v>
      </c>
      <c r="V50">
        <v>1.0546092435875301</v>
      </c>
      <c r="W50">
        <v>763.4</v>
      </c>
      <c r="X50">
        <v>804</v>
      </c>
      <c r="Y50">
        <v>763.4</v>
      </c>
      <c r="Z50">
        <v>804</v>
      </c>
      <c r="AA50">
        <v>641.75</v>
      </c>
      <c r="AB50">
        <v>805</v>
      </c>
      <c r="AC50" s="1">
        <f>(Table2[[#This Row],[Close Price]]/Table2[[#This Row],[Day Low]])-1</f>
        <v>4.5585538380927604E-2</v>
      </c>
      <c r="AD50" s="1">
        <f>(Table2[[#This Row],[Day High]]/Table2[[#This Row],[Close Price]])-1</f>
        <v>7.2663492858930923E-3</v>
      </c>
      <c r="AE50" s="1">
        <f>(Table2[[#This Row],[Close Price]]/Table2[[#This Row],[Current Week Low]])-1</f>
        <v>4.5585538380927604E-2</v>
      </c>
      <c r="AF50" s="1">
        <f>(Table2[[#This Row],[Current Week High]]/Table2[[#This Row],[Close Price]])-1</f>
        <v>7.2663492858930923E-3</v>
      </c>
      <c r="AG50" s="1">
        <f>(Table2[[#This Row],[Close Price]]/Table2[[#This Row],[Current Month Low]])-1</f>
        <v>0.24378652123100908</v>
      </c>
      <c r="AH50" s="1">
        <f>(Table2[[#This Row],[Current Month High]]/Table2[[#This Row],[Close Price]])-1</f>
        <v>8.5191681282885678E-3</v>
      </c>
      <c r="AI50">
        <v>5.7316462039589098</v>
      </c>
      <c r="AJ50">
        <v>155.833333333333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0.31</v>
      </c>
      <c r="AM50" t="s">
        <v>3182</v>
      </c>
      <c r="AN50">
        <v>11.91</v>
      </c>
      <c r="AO50" t="s">
        <v>3182</v>
      </c>
      <c r="AP50">
        <v>0.160002443652486</v>
      </c>
      <c r="AQ50">
        <f>(Table2[[#This Row],[Sharpe Ratio]]-AVERAGE(Table2[Sharpe Ratio]))/_xlfn.STDEV.P(Table2[Sharpe Ratio])</f>
        <v>1.1001250634711763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7.372815628673588</v>
      </c>
      <c r="AS50">
        <f>_xlfn.RANK.AVG(Table2[[#This Row],[1Y Return vs Nifty Z-Score]],Table2[1Y Return vs Nifty Z-Score])</f>
        <v>91</v>
      </c>
      <c r="AT50">
        <f>_xlfn.RANK.AVG(Table2[[#This Row],[6M Return vs Nifty Z-Score]],Table2[6M Return vs Nifty Z-Score])</f>
        <v>111</v>
      </c>
      <c r="AU50">
        <f>_xlfn.RANK.AVG(Table2[[#This Row],[Sharpe Ratio Z-Score]],Table2[Sharpe Ratio Z-Score])</f>
        <v>101</v>
      </c>
      <c r="AV50">
        <f>(Table2[[#This Row],[Rank 1Y]]+Table2[[#This Row],[Rank 6M]]+Table2[[#This Row],[Rank Sharpe]])/3</f>
        <v>101</v>
      </c>
    </row>
    <row r="51" spans="1:48" x14ac:dyDescent="0.3">
      <c r="A51" t="s">
        <v>291</v>
      </c>
      <c r="B51" t="s">
        <v>292</v>
      </c>
      <c r="C51" t="s">
        <v>3134</v>
      </c>
      <c r="D51" t="s">
        <v>67</v>
      </c>
      <c r="E51">
        <v>95368.014786329994</v>
      </c>
      <c r="F51">
        <v>586.29999999999995</v>
      </c>
      <c r="G51">
        <v>147.73364829039301</v>
      </c>
      <c r="H51">
        <f>(Table2[[#This Row],[1Y Return vs Nifty]]-AVERAGE(Table2[1Y Return vs Nifty]))/_xlfn.STDEV.P(Table2[1Y Return vs Nifty])</f>
        <v>2.1120020533460995</v>
      </c>
      <c r="I51">
        <v>0.62837912431592602</v>
      </c>
      <c r="J51">
        <f>(Table2[[#This Row],[1M Return vs Nifty]]-AVERAGE(Table2[1M Return vs Nifty]))/_xlfn.STDEV.P(Table2[1M Return vs Nifty])</f>
        <v>0.19947344273499798</v>
      </c>
      <c r="K51">
        <v>29.841212949854299</v>
      </c>
      <c r="L51">
        <f>(Table2[[#This Row],[6M Return vs Nifty]]-AVERAGE(Table2[6M Return vs Nifty]))/_xlfn.STDEV.P(Table2[6M Return vs Nifty])</f>
        <v>0.583092439336798</v>
      </c>
      <c r="M51">
        <v>1.3029232853483901</v>
      </c>
      <c r="N51">
        <f>(Table2[[#This Row],[1W Return vs Nifty]]-AVERAGE(Table2[1W Return vs Nifty]))/_xlfn.STDEV.P(Table2[1W Return vs Nifty])</f>
        <v>0.5097717882416104</v>
      </c>
      <c r="O51">
        <v>583.76</v>
      </c>
      <c r="P51">
        <v>592.108335842153</v>
      </c>
      <c r="Q51">
        <v>476.02805616579701</v>
      </c>
      <c r="R51">
        <v>54.813085527236801</v>
      </c>
      <c r="S51" s="1">
        <f>(Table2[[#This Row],[Close Price]]-Table2[[#This Row],[20D EMA]])/Table2[[#This Row],[20D EMA]]</f>
        <v>4.3511031930929898E-3</v>
      </c>
      <c r="T51" s="1">
        <f>(Table2[[#This Row],[Close Price]]-Table2[[#This Row],[50D EMA]])/Table2[[#This Row],[50D EMA]]</f>
        <v>-9.809582960678763E-3</v>
      </c>
      <c r="U51" s="1">
        <f>(Table2[[#This Row],[Close Price]]-Table2[[#This Row],[200D EMA]])/Table2[[#This Row],[200D EMA]]</f>
        <v>0.23165009374110515</v>
      </c>
      <c r="V51">
        <v>0.44462781887435598</v>
      </c>
      <c r="W51">
        <v>573.20000000000005</v>
      </c>
      <c r="X51">
        <v>590.95000000000005</v>
      </c>
      <c r="Y51">
        <v>573.20000000000005</v>
      </c>
      <c r="Z51">
        <v>590.95000000000005</v>
      </c>
      <c r="AA51">
        <v>534.9</v>
      </c>
      <c r="AB51">
        <v>594</v>
      </c>
      <c r="AC51" s="1">
        <f>(Table2[[#This Row],[Close Price]]/Table2[[#This Row],[Day Low]])-1</f>
        <v>2.2854152128401806E-2</v>
      </c>
      <c r="AD51" s="1">
        <f>(Table2[[#This Row],[Day High]]/Table2[[#This Row],[Close Price]])-1</f>
        <v>7.9310932969471892E-3</v>
      </c>
      <c r="AE51" s="1">
        <f>(Table2[[#This Row],[Close Price]]/Table2[[#This Row],[Current Week Low]])-1</f>
        <v>2.2854152128401806E-2</v>
      </c>
      <c r="AF51" s="1">
        <f>(Table2[[#This Row],[Current Week High]]/Table2[[#This Row],[Close Price]])-1</f>
        <v>7.9310932969471892E-3</v>
      </c>
      <c r="AG51" s="1">
        <f>(Table2[[#This Row],[Close Price]]/Table2[[#This Row],[Current Month Low]])-1</f>
        <v>9.6092727612637763E-2</v>
      </c>
      <c r="AH51" s="1">
        <f>(Table2[[#This Row],[Current Month High]]/Table2[[#This Row],[Close Price]])-1</f>
        <v>1.3133208255159623E-2</v>
      </c>
      <c r="AI51">
        <v>30.973904144635799</v>
      </c>
      <c r="AJ51">
        <v>199.948840381991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0.06</v>
      </c>
      <c r="AM51" t="s">
        <v>3182</v>
      </c>
      <c r="AN51">
        <v>1.31</v>
      </c>
      <c r="AO51" t="s">
        <v>3182</v>
      </c>
      <c r="AP51">
        <v>0.14573224964161</v>
      </c>
      <c r="AQ51">
        <f>(Table2[[#This Row],[Sharpe Ratio]]-AVERAGE(Table2[Sharpe Ratio]))/_xlfn.STDEV.P(Table2[Sharpe Ratio])</f>
        <v>0.93310260507516796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33</v>
      </c>
      <c r="AT51">
        <f>_xlfn.RANK.AVG(Table2[[#This Row],[6M Return vs Nifty Z-Score]],Table2[6M Return vs Nifty Z-Score])</f>
        <v>150</v>
      </c>
      <c r="AU51">
        <f>_xlfn.RANK.AVG(Table2[[#This Row],[Sharpe Ratio Z-Score]],Table2[Sharpe Ratio Z-Score])</f>
        <v>122</v>
      </c>
      <c r="AV51">
        <f>(Table2[[#This Row],[Rank 1Y]]+Table2[[#This Row],[Rank 6M]]+Table2[[#This Row],[Rank Sharpe]])/3</f>
        <v>101.66666666666667</v>
      </c>
    </row>
    <row r="52" spans="1:48" x14ac:dyDescent="0.3">
      <c r="A52" t="s">
        <v>935</v>
      </c>
      <c r="B52" t="s">
        <v>936</v>
      </c>
      <c r="C52" t="s">
        <v>3140</v>
      </c>
      <c r="D52" t="s">
        <v>51</v>
      </c>
      <c r="E52">
        <v>16055.0760366299</v>
      </c>
      <c r="F52">
        <v>1046.55</v>
      </c>
      <c r="G52">
        <v>293.41570471555599</v>
      </c>
      <c r="H52">
        <f>(Table2[[#This Row],[1Y Return vs Nifty]]-AVERAGE(Table2[1Y Return vs Nifty]))/_xlfn.STDEV.P(Table2[1Y Return vs Nifty])</f>
        <v>4.5979221919774247</v>
      </c>
      <c r="I52">
        <v>-1.5263366275430199</v>
      </c>
      <c r="J52">
        <f>(Table2[[#This Row],[1M Return vs Nifty]]-AVERAGE(Table2[1M Return vs Nifty]))/_xlfn.STDEV.P(Table2[1M Return vs Nifty])</f>
        <v>-4.441943326607637E-2</v>
      </c>
      <c r="K52">
        <v>78.958079755550997</v>
      </c>
      <c r="L52">
        <f>(Table2[[#This Row],[6M Return vs Nifty]]-AVERAGE(Table2[6M Return vs Nifty]))/_xlfn.STDEV.P(Table2[6M Return vs Nifty])</f>
        <v>2.1113425336001352</v>
      </c>
      <c r="M52">
        <v>3.8859074840975598</v>
      </c>
      <c r="N52">
        <f>(Table2[[#This Row],[1W Return vs Nifty]]-AVERAGE(Table2[1W Return vs Nifty]))/_xlfn.STDEV.P(Table2[1W Return vs Nifty])</f>
        <v>1.0857300621234502</v>
      </c>
      <c r="O52">
        <v>987.02</v>
      </c>
      <c r="P52">
        <v>958.67582080238799</v>
      </c>
      <c r="Q52">
        <v>720.03299076966005</v>
      </c>
      <c r="R52">
        <v>71.077212799535303</v>
      </c>
      <c r="S52" s="1">
        <f>(Table2[[#This Row],[Close Price]]-Table2[[#This Row],[20D EMA]])/Table2[[#This Row],[20D EMA]]</f>
        <v>6.0312860934935437E-2</v>
      </c>
      <c r="T52" s="1">
        <f>(Table2[[#This Row],[Close Price]]-Table2[[#This Row],[50D EMA]])/Table2[[#This Row],[50D EMA]]</f>
        <v>9.1662037667815013E-2</v>
      </c>
      <c r="U52" s="1">
        <f>(Table2[[#This Row],[Close Price]]-Table2[[#This Row],[200D EMA]])/Table2[[#This Row],[200D EMA]]</f>
        <v>0.45347506769282653</v>
      </c>
      <c r="V52">
        <v>0.64710959199242801</v>
      </c>
      <c r="W52">
        <v>1046.55</v>
      </c>
      <c r="X52">
        <v>1046.55</v>
      </c>
      <c r="Y52">
        <v>1046.55</v>
      </c>
      <c r="Z52">
        <v>1046.55</v>
      </c>
      <c r="AA52">
        <v>915</v>
      </c>
      <c r="AB52">
        <v>1046.55</v>
      </c>
      <c r="AC52" s="1">
        <f>(Table2[[#This Row],[Close Price]]/Table2[[#This Row],[Day Low]])-1</f>
        <v>0</v>
      </c>
      <c r="AD52" s="1">
        <f>(Table2[[#This Row],[Day High]]/Table2[[#This Row],[Close Price]])-1</f>
        <v>0</v>
      </c>
      <c r="AE52" s="1">
        <f>(Table2[[#This Row],[Close Price]]/Table2[[#This Row],[Current Week Low]])-1</f>
        <v>0</v>
      </c>
      <c r="AF52" s="1">
        <f>(Table2[[#This Row],[Current Week High]]/Table2[[#This Row],[Close Price]])-1</f>
        <v>0</v>
      </c>
      <c r="AG52" s="1">
        <f>(Table2[[#This Row],[Close Price]]/Table2[[#This Row],[Current Month Low]])-1</f>
        <v>0.14377049180327872</v>
      </c>
      <c r="AH52" s="1">
        <f>(Table2[[#This Row],[Current Month High]]/Table2[[#This Row],[Close Price]])-1</f>
        <v>0</v>
      </c>
      <c r="AI52">
        <v>4.8874874587931902</v>
      </c>
      <c r="AJ52">
        <v>390.76201641266101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0.08</v>
      </c>
      <c r="AM52" t="s">
        <v>3182</v>
      </c>
      <c r="AN52">
        <v>3.61</v>
      </c>
      <c r="AO52" t="s">
        <v>3182</v>
      </c>
      <c r="AP52">
        <v>8.9920569927424004E-2</v>
      </c>
      <c r="AQ52">
        <f>(Table2[[#This Row],[Sharpe Ratio]]-AVERAGE(Table2[Sharpe Ratio]))/_xlfn.STDEV.P(Table2[Sharpe Ratio])</f>
        <v>0.27986664024039598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8.0304419946753285</v>
      </c>
      <c r="AS52">
        <f>_xlfn.RANK.AVG(Table2[[#This Row],[1Y Return vs Nifty Z-Score]],Table2[1Y Return vs Nifty Z-Score])</f>
        <v>4</v>
      </c>
      <c r="AT52">
        <f>_xlfn.RANK.AVG(Table2[[#This Row],[6M Return vs Nifty Z-Score]],Table2[6M Return vs Nifty Z-Score])</f>
        <v>33</v>
      </c>
      <c r="AU52">
        <f>_xlfn.RANK.AVG(Table2[[#This Row],[Sharpe Ratio Z-Score]],Table2[Sharpe Ratio Z-Score])</f>
        <v>268</v>
      </c>
      <c r="AV52">
        <f>(Table2[[#This Row],[Rank 1Y]]+Table2[[#This Row],[Rank 6M]]+Table2[[#This Row],[Rank Sharpe]])/3</f>
        <v>101.66666666666667</v>
      </c>
    </row>
    <row r="53" spans="1:48" x14ac:dyDescent="0.3">
      <c r="A53" t="s">
        <v>917</v>
      </c>
      <c r="B53" t="s">
        <v>918</v>
      </c>
      <c r="C53" t="s">
        <v>3142</v>
      </c>
      <c r="D53" t="s">
        <v>488</v>
      </c>
      <c r="E53">
        <v>16811.8734749</v>
      </c>
      <c r="F53">
        <v>606.5</v>
      </c>
      <c r="G53">
        <v>86.257805794045098</v>
      </c>
      <c r="H53">
        <f>(Table2[[#This Row],[1Y Return vs Nifty]]-AVERAGE(Table2[1Y Return vs Nifty]))/_xlfn.STDEV.P(Table2[1Y Return vs Nifty])</f>
        <v>1.0629776322808695</v>
      </c>
      <c r="I53">
        <v>-4.3997259482257203</v>
      </c>
      <c r="J53">
        <f>(Table2[[#This Row],[1M Return vs Nifty]]-AVERAGE(Table2[1M Return vs Nifty]))/_xlfn.STDEV.P(Table2[1M Return vs Nifty])</f>
        <v>-0.3696591706595001</v>
      </c>
      <c r="K53">
        <v>23.329122522386001</v>
      </c>
      <c r="L53">
        <f>(Table2[[#This Row],[6M Return vs Nifty]]-AVERAGE(Table2[6M Return vs Nifty]))/_xlfn.STDEV.P(Table2[6M Return vs Nifty])</f>
        <v>0.38047155863201465</v>
      </c>
      <c r="M53">
        <v>-4.0976455376212</v>
      </c>
      <c r="N53">
        <f>(Table2[[#This Row],[1W Return vs Nifty]]-AVERAGE(Table2[1W Return vs Nifty]))/_xlfn.STDEV.P(Table2[1W Return vs Nifty])</f>
        <v>-0.6944563672244316</v>
      </c>
      <c r="O53">
        <v>612.44000000000005</v>
      </c>
      <c r="P53">
        <v>609.50234145553304</v>
      </c>
      <c r="Q53">
        <v>522.19066591435296</v>
      </c>
      <c r="R53">
        <v>46.889932844171099</v>
      </c>
      <c r="S53" s="1">
        <f>(Table2[[#This Row],[Close Price]]-Table2[[#This Row],[20D EMA]])/Table2[[#This Row],[20D EMA]]</f>
        <v>-9.6989092809092389E-3</v>
      </c>
      <c r="T53" s="1">
        <f>(Table2[[#This Row],[Close Price]]-Table2[[#This Row],[50D EMA]])/Table2[[#This Row],[50D EMA]]</f>
        <v>-4.9258899454975779E-3</v>
      </c>
      <c r="U53" s="1">
        <f>(Table2[[#This Row],[Close Price]]-Table2[[#This Row],[200D EMA]])/Table2[[#This Row],[200D EMA]]</f>
        <v>0.16145316182169181</v>
      </c>
      <c r="V53">
        <v>0.72046974654111995</v>
      </c>
      <c r="W53">
        <v>603.15</v>
      </c>
      <c r="X53">
        <v>613.75</v>
      </c>
      <c r="Y53">
        <v>603.15</v>
      </c>
      <c r="Z53">
        <v>613.75</v>
      </c>
      <c r="AA53">
        <v>576.70000000000005</v>
      </c>
      <c r="AB53">
        <v>650</v>
      </c>
      <c r="AC53" s="1">
        <f>(Table2[[#This Row],[Close Price]]/Table2[[#This Row],[Day Low]])-1</f>
        <v>5.5541739202520368E-3</v>
      </c>
      <c r="AD53" s="1">
        <f>(Table2[[#This Row],[Day High]]/Table2[[#This Row],[Close Price]])-1</f>
        <v>1.1953833470733644E-2</v>
      </c>
      <c r="AE53" s="1">
        <f>(Table2[[#This Row],[Close Price]]/Table2[[#This Row],[Current Week Low]])-1</f>
        <v>5.5541739202520368E-3</v>
      </c>
      <c r="AF53" s="1">
        <f>(Table2[[#This Row],[Current Week High]]/Table2[[#This Row],[Close Price]])-1</f>
        <v>1.1953833470733644E-2</v>
      </c>
      <c r="AG53" s="1">
        <f>(Table2[[#This Row],[Close Price]]/Table2[[#This Row],[Current Month Low]])-1</f>
        <v>5.1673313681289912E-2</v>
      </c>
      <c r="AH53" s="1">
        <f>(Table2[[#This Row],[Current Month High]]/Table2[[#This Row],[Close Price]])-1</f>
        <v>7.1723000824402305E-2</v>
      </c>
      <c r="AI53">
        <v>19.373454245671802</v>
      </c>
      <c r="AJ53">
        <v>138.40408805031399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-7.0000000000000007E-2</v>
      </c>
      <c r="AM53" t="s">
        <v>3181</v>
      </c>
      <c r="AN53">
        <v>0.83</v>
      </c>
      <c r="AO53" t="s">
        <v>3182</v>
      </c>
      <c r="AP53">
        <v>0.231799214414146</v>
      </c>
      <c r="AQ53">
        <f>(Table2[[#This Row],[Sharpe Ratio]]-AVERAGE(Table2[Sharpe Ratio]))/_xlfn.STDEV.P(Table2[Sharpe Ratio])</f>
        <v>1.9404551352534991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2.3197887882824513</v>
      </c>
      <c r="AS53">
        <f>_xlfn.RANK.AVG(Table2[[#This Row],[1Y Return vs Nifty Z-Score]],Table2[1Y Return vs Nifty Z-Score])</f>
        <v>98</v>
      </c>
      <c r="AT53">
        <f>_xlfn.RANK.AVG(Table2[[#This Row],[6M Return vs Nifty Z-Score]],Table2[6M Return vs Nifty Z-Score])</f>
        <v>195</v>
      </c>
      <c r="AU53">
        <f>_xlfn.RANK.AVG(Table2[[#This Row],[Sharpe Ratio Z-Score]],Table2[Sharpe Ratio Z-Score])</f>
        <v>18</v>
      </c>
      <c r="AV53">
        <f>(Table2[[#This Row],[Rank 1Y]]+Table2[[#This Row],[Rank 6M]]+Table2[[#This Row],[Rank Sharpe]])/3</f>
        <v>103.66666666666667</v>
      </c>
    </row>
    <row r="54" spans="1:48" x14ac:dyDescent="0.3">
      <c r="A54" t="s">
        <v>742</v>
      </c>
      <c r="B54" t="s">
        <v>743</v>
      </c>
      <c r="C54" t="s">
        <v>3147</v>
      </c>
      <c r="D54" t="s">
        <v>450</v>
      </c>
      <c r="E54">
        <v>22963.557050849999</v>
      </c>
      <c r="F54">
        <v>360.75</v>
      </c>
      <c r="G54">
        <v>63.700161933435602</v>
      </c>
      <c r="H54">
        <f>(Table2[[#This Row],[1Y Return vs Nifty]]-AVERAGE(Table2[1Y Return vs Nifty]))/_xlfn.STDEV.P(Table2[1Y Return vs Nifty])</f>
        <v>0.67805376087760594</v>
      </c>
      <c r="I54">
        <v>-0.327703484622133</v>
      </c>
      <c r="J54">
        <f>(Table2[[#This Row],[1M Return vs Nifty]]-AVERAGE(Table2[1M Return vs Nifty]))/_xlfn.STDEV.P(Table2[1M Return vs Nifty])</f>
        <v>9.1254185978119517E-2</v>
      </c>
      <c r="K54">
        <v>33.865479529192903</v>
      </c>
      <c r="L54">
        <f>(Table2[[#This Row],[6M Return vs Nifty]]-AVERAGE(Table2[6M Return vs Nifty]))/_xlfn.STDEV.P(Table2[6M Return vs Nifty])</f>
        <v>0.70830575564103981</v>
      </c>
      <c r="M54">
        <v>-4.6021764728439196</v>
      </c>
      <c r="N54">
        <f>(Table2[[#This Row],[1W Return vs Nifty]]-AVERAGE(Table2[1W Return vs Nifty]))/_xlfn.STDEV.P(Table2[1W Return vs Nifty])</f>
        <v>-0.80695754578819823</v>
      </c>
      <c r="O54">
        <v>359.58</v>
      </c>
      <c r="P54">
        <v>343.99320381754802</v>
      </c>
      <c r="Q54">
        <v>283.70043256595397</v>
      </c>
      <c r="R54">
        <v>49.492876209532199</v>
      </c>
      <c r="S54" s="1">
        <f>(Table2[[#This Row],[Close Price]]-Table2[[#This Row],[20D EMA]])/Table2[[#This Row],[20D EMA]]</f>
        <v>3.25379609544473E-3</v>
      </c>
      <c r="T54" s="1">
        <f>(Table2[[#This Row],[Close Price]]-Table2[[#This Row],[50D EMA]])/Table2[[#This Row],[50D EMA]]</f>
        <v>4.8712579191941489E-2</v>
      </c>
      <c r="U54" s="1">
        <f>(Table2[[#This Row],[Close Price]]-Table2[[#This Row],[200D EMA]])/Table2[[#This Row],[200D EMA]]</f>
        <v>0.27158776860917805</v>
      </c>
      <c r="V54">
        <v>0.64283113047188201</v>
      </c>
      <c r="W54">
        <v>352.4</v>
      </c>
      <c r="X54">
        <v>363.7</v>
      </c>
      <c r="Y54">
        <v>352.4</v>
      </c>
      <c r="Z54">
        <v>363.7</v>
      </c>
      <c r="AA54">
        <v>342.72</v>
      </c>
      <c r="AB54">
        <v>383.85</v>
      </c>
      <c r="AC54" s="1">
        <f>(Table2[[#This Row],[Close Price]]/Table2[[#This Row],[Day Low]])-1</f>
        <v>2.3694665153235039E-2</v>
      </c>
      <c r="AD54" s="1">
        <f>(Table2[[#This Row],[Day High]]/Table2[[#This Row],[Close Price]])-1</f>
        <v>8.1774081774081964E-3</v>
      </c>
      <c r="AE54" s="1">
        <f>(Table2[[#This Row],[Close Price]]/Table2[[#This Row],[Current Week Low]])-1</f>
        <v>2.3694665153235039E-2</v>
      </c>
      <c r="AF54" s="1">
        <f>(Table2[[#This Row],[Current Week High]]/Table2[[#This Row],[Close Price]])-1</f>
        <v>8.1774081774081964E-3</v>
      </c>
      <c r="AG54" s="1">
        <f>(Table2[[#This Row],[Close Price]]/Table2[[#This Row],[Current Month Low]])-1</f>
        <v>5.2608543417366871E-2</v>
      </c>
      <c r="AH54" s="1">
        <f>(Table2[[#This Row],[Current Month High]]/Table2[[#This Row],[Close Price]])-1</f>
        <v>6.4033264033264148E-2</v>
      </c>
      <c r="AI54">
        <v>6.4033264033264103</v>
      </c>
      <c r="AJ54">
        <v>118.636363636363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0.2</v>
      </c>
      <c r="AM54" t="s">
        <v>3182</v>
      </c>
      <c r="AN54">
        <v>-0.17</v>
      </c>
      <c r="AO54" t="s">
        <v>3181</v>
      </c>
      <c r="AP54">
        <v>0.187683027044967</v>
      </c>
      <c r="AQ54">
        <f>(Table2[[#This Row],[Sharpe Ratio]]-AVERAGE(Table2[Sharpe Ratio]))/_xlfn.STDEV.P(Table2[Sharpe Ratio])</f>
        <v>1.4241065793863961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2.094762736094963</v>
      </c>
      <c r="AS54">
        <f>_xlfn.RANK.AVG(Table2[[#This Row],[1Y Return vs Nifty Z-Score]],Table2[1Y Return vs Nifty Z-Score])</f>
        <v>134</v>
      </c>
      <c r="AT54">
        <f>_xlfn.RANK.AVG(Table2[[#This Row],[6M Return vs Nifty Z-Score]],Table2[6M Return vs Nifty Z-Score])</f>
        <v>124</v>
      </c>
      <c r="AU54">
        <f>_xlfn.RANK.AVG(Table2[[#This Row],[Sharpe Ratio Z-Score]],Table2[Sharpe Ratio Z-Score])</f>
        <v>59</v>
      </c>
      <c r="AV54">
        <f>(Table2[[#This Row],[Rank 1Y]]+Table2[[#This Row],[Rank 6M]]+Table2[[#This Row],[Rank Sharpe]])/3</f>
        <v>105.66666666666667</v>
      </c>
    </row>
    <row r="55" spans="1:48" x14ac:dyDescent="0.3">
      <c r="A55" t="s">
        <v>946</v>
      </c>
      <c r="B55" t="s">
        <v>947</v>
      </c>
      <c r="C55" t="s">
        <v>3136</v>
      </c>
      <c r="D55" t="s">
        <v>141</v>
      </c>
      <c r="E55">
        <v>15712.909398611901</v>
      </c>
      <c r="F55">
        <v>60.12</v>
      </c>
      <c r="G55">
        <v>114.22242032397</v>
      </c>
      <c r="H55">
        <f>(Table2[[#This Row],[1Y Return vs Nifty]]-AVERAGE(Table2[1Y Return vs Nifty]))/_xlfn.STDEV.P(Table2[1Y Return vs Nifty])</f>
        <v>1.5401661078891464</v>
      </c>
      <c r="I55">
        <v>-15.996388277358401</v>
      </c>
      <c r="J55">
        <f>(Table2[[#This Row],[1M Return vs Nifty]]-AVERAGE(Table2[1M Return vs Nifty]))/_xlfn.STDEV.P(Table2[1M Return vs Nifty])</f>
        <v>-1.6822886091482565</v>
      </c>
      <c r="K55">
        <v>31.559289196997099</v>
      </c>
      <c r="L55">
        <f>(Table2[[#This Row],[6M Return vs Nifty]]-AVERAGE(Table2[6M Return vs Nifty]))/_xlfn.STDEV.P(Table2[6M Return vs Nifty])</f>
        <v>0.63654963963083333</v>
      </c>
      <c r="M55">
        <v>-4.98450141251028</v>
      </c>
      <c r="N55">
        <f>(Table2[[#This Row],[1W Return vs Nifty]]-AVERAGE(Table2[1W Return vs Nifty]))/_xlfn.STDEV.P(Table2[1W Return vs Nifty])</f>
        <v>-0.8922090205819081</v>
      </c>
      <c r="O55">
        <v>65.099999999999994</v>
      </c>
      <c r="P55">
        <v>67.746783459819397</v>
      </c>
      <c r="Q55">
        <v>56.570121838119597</v>
      </c>
      <c r="R55">
        <v>27.254848134977198</v>
      </c>
      <c r="S55" s="1">
        <f>(Table2[[#This Row],[Close Price]]-Table2[[#This Row],[20D EMA]])/Table2[[#This Row],[20D EMA]]</f>
        <v>-7.649769585253452E-2</v>
      </c>
      <c r="T55" s="1">
        <f>(Table2[[#This Row],[Close Price]]-Table2[[#This Row],[50D EMA]])/Table2[[#This Row],[50D EMA]]</f>
        <v>-0.11257779440322571</v>
      </c>
      <c r="U55" s="1">
        <f>(Table2[[#This Row],[Close Price]]-Table2[[#This Row],[200D EMA]])/Table2[[#This Row],[200D EMA]]</f>
        <v>6.2751821041479999E-2</v>
      </c>
      <c r="V55">
        <v>0.21707552854092399</v>
      </c>
      <c r="W55">
        <v>60</v>
      </c>
      <c r="X55">
        <v>61.53</v>
      </c>
      <c r="Y55">
        <v>60</v>
      </c>
      <c r="Z55">
        <v>61.53</v>
      </c>
      <c r="AA55">
        <v>59.18</v>
      </c>
      <c r="AB55">
        <v>67.64</v>
      </c>
      <c r="AC55" s="1">
        <f>(Table2[[#This Row],[Close Price]]/Table2[[#This Row],[Day Low]])-1</f>
        <v>2.0000000000000018E-3</v>
      </c>
      <c r="AD55" s="1">
        <f>(Table2[[#This Row],[Day High]]/Table2[[#This Row],[Close Price]])-1</f>
        <v>2.345309381237537E-2</v>
      </c>
      <c r="AE55" s="1">
        <f>(Table2[[#This Row],[Close Price]]/Table2[[#This Row],[Current Week Low]])-1</f>
        <v>2.0000000000000018E-3</v>
      </c>
      <c r="AF55" s="1">
        <f>(Table2[[#This Row],[Current Week High]]/Table2[[#This Row],[Close Price]])-1</f>
        <v>2.345309381237537E-2</v>
      </c>
      <c r="AG55" s="1">
        <f>(Table2[[#This Row],[Close Price]]/Table2[[#This Row],[Current Month Low]])-1</f>
        <v>1.5883744508279785E-2</v>
      </c>
      <c r="AH55" s="1">
        <f>(Table2[[#This Row],[Current Month High]]/Table2[[#This Row],[Close Price]])-1</f>
        <v>0.12508316699933464</v>
      </c>
      <c r="AI55">
        <v>52.0292747837658</v>
      </c>
      <c r="AJ55">
        <v>194.70588235294099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-0.31</v>
      </c>
      <c r="AM55" t="s">
        <v>3181</v>
      </c>
      <c r="AN55">
        <v>-11.48</v>
      </c>
      <c r="AO55" t="s">
        <v>3181</v>
      </c>
      <c r="AP55">
        <v>0.13828744108157101</v>
      </c>
      <c r="AQ55">
        <f>(Table2[[#This Row],[Sharpe Ratio]]-AVERAGE(Table2[Sharpe Ratio]))/_xlfn.STDEV.P(Table2[Sharpe Ratio])</f>
        <v>0.84596642269126598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55</v>
      </c>
      <c r="AT55">
        <f>_xlfn.RANK.AVG(Table2[[#This Row],[6M Return vs Nifty Z-Score]],Table2[6M Return vs Nifty Z-Score])</f>
        <v>134</v>
      </c>
      <c r="AU55">
        <f>_xlfn.RANK.AVG(Table2[[#This Row],[Sharpe Ratio Z-Score]],Table2[Sharpe Ratio Z-Score])</f>
        <v>135</v>
      </c>
      <c r="AV55">
        <f>(Table2[[#This Row],[Rank 1Y]]+Table2[[#This Row],[Rank 6M]]+Table2[[#This Row],[Rank Sharpe]])/3</f>
        <v>108</v>
      </c>
    </row>
    <row r="56" spans="1:48" x14ac:dyDescent="0.3">
      <c r="A56" t="s">
        <v>899</v>
      </c>
      <c r="B56" t="s">
        <v>900</v>
      </c>
      <c r="C56" t="s">
        <v>3147</v>
      </c>
      <c r="D56" t="s">
        <v>274</v>
      </c>
      <c r="E56">
        <v>17380.92149076</v>
      </c>
      <c r="F56">
        <v>1197.8</v>
      </c>
      <c r="G56">
        <v>94.920554105386998</v>
      </c>
      <c r="H56">
        <f>(Table2[[#This Row],[1Y Return vs Nifty]]-AVERAGE(Table2[1Y Return vs Nifty]))/_xlfn.STDEV.P(Table2[1Y Return vs Nifty])</f>
        <v>1.2107988603133133</v>
      </c>
      <c r="I56">
        <v>-8.7509544927799894</v>
      </c>
      <c r="J56">
        <f>(Table2[[#This Row],[1M Return vs Nifty]]-AVERAGE(Table2[1M Return vs Nifty]))/_xlfn.STDEV.P(Table2[1M Return vs Nifty])</f>
        <v>-0.86217594135361486</v>
      </c>
      <c r="K56">
        <v>26.515238764233899</v>
      </c>
      <c r="L56">
        <f>(Table2[[#This Row],[6M Return vs Nifty]]-AVERAGE(Table2[6M Return vs Nifty]))/_xlfn.STDEV.P(Table2[6M Return vs Nifty])</f>
        <v>0.47960618923050513</v>
      </c>
      <c r="M56">
        <v>-1.2201387170000699</v>
      </c>
      <c r="N56">
        <f>(Table2[[#This Row],[1W Return vs Nifty]]-AVERAGE(Table2[1W Return vs Nifty]))/_xlfn.STDEV.P(Table2[1W Return vs Nifty])</f>
        <v>-5.2824930883961792E-2</v>
      </c>
      <c r="O56">
        <v>1201.57</v>
      </c>
      <c r="P56">
        <v>1234.3700169234201</v>
      </c>
      <c r="Q56">
        <v>1072.88525777625</v>
      </c>
      <c r="R56">
        <v>54.243441509649799</v>
      </c>
      <c r="S56" s="1">
        <f>(Table2[[#This Row],[Close Price]]-Table2[[#This Row],[20D EMA]])/Table2[[#This Row],[20D EMA]]</f>
        <v>-3.1375616901220755E-3</v>
      </c>
      <c r="T56" s="1">
        <f>(Table2[[#This Row],[Close Price]]-Table2[[#This Row],[50D EMA]])/Table2[[#This Row],[50D EMA]]</f>
        <v>-2.9626462423778147E-2</v>
      </c>
      <c r="U56" s="1">
        <f>(Table2[[#This Row],[Close Price]]-Table2[[#This Row],[200D EMA]])/Table2[[#This Row],[200D EMA]]</f>
        <v>0.11642879918273692</v>
      </c>
      <c r="V56">
        <v>0.96676948671290197</v>
      </c>
      <c r="W56">
        <v>1170.05</v>
      </c>
      <c r="X56">
        <v>1200</v>
      </c>
      <c r="Y56">
        <v>1170.05</v>
      </c>
      <c r="Z56">
        <v>1200</v>
      </c>
      <c r="AA56">
        <v>1107.1500000000001</v>
      </c>
      <c r="AB56">
        <v>1219.95</v>
      </c>
      <c r="AC56" s="1">
        <f>(Table2[[#This Row],[Close Price]]/Table2[[#This Row],[Day Low]])-1</f>
        <v>2.371693517371054E-2</v>
      </c>
      <c r="AD56" s="1">
        <f>(Table2[[#This Row],[Day High]]/Table2[[#This Row],[Close Price]])-1</f>
        <v>1.8367006177992806E-3</v>
      </c>
      <c r="AE56" s="1">
        <f>(Table2[[#This Row],[Close Price]]/Table2[[#This Row],[Current Week Low]])-1</f>
        <v>2.371693517371054E-2</v>
      </c>
      <c r="AF56" s="1">
        <f>(Table2[[#This Row],[Current Week High]]/Table2[[#This Row],[Close Price]])-1</f>
        <v>1.8367006177992806E-3</v>
      </c>
      <c r="AG56" s="1">
        <f>(Table2[[#This Row],[Close Price]]/Table2[[#This Row],[Current Month Low]])-1</f>
        <v>8.1876891116831274E-2</v>
      </c>
      <c r="AH56" s="1">
        <f>(Table2[[#This Row],[Current Month High]]/Table2[[#This Row],[Close Price]])-1</f>
        <v>1.8492235765570353E-2</v>
      </c>
      <c r="AI56">
        <v>21.0552679913174</v>
      </c>
      <c r="AJ56">
        <v>141.686844229217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-0.02</v>
      </c>
      <c r="AM56" t="s">
        <v>3181</v>
      </c>
      <c r="AN56">
        <v>-1.31</v>
      </c>
      <c r="AO56" t="s">
        <v>3181</v>
      </c>
      <c r="AP56">
        <v>0.178300400778452</v>
      </c>
      <c r="AQ56">
        <f>(Table2[[#This Row],[Sharpe Ratio]]-AVERAGE(Table2[Sharpe Ratio]))/_xlfn.STDEV.P(Table2[Sharpe Ratio])</f>
        <v>1.3142896207627131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83</v>
      </c>
      <c r="AT56">
        <f>_xlfn.RANK.AVG(Table2[[#This Row],[6M Return vs Nifty Z-Score]],Table2[6M Return vs Nifty Z-Score])</f>
        <v>176</v>
      </c>
      <c r="AU56">
        <f>_xlfn.RANK.AVG(Table2[[#This Row],[Sharpe Ratio Z-Score]],Table2[Sharpe Ratio Z-Score])</f>
        <v>75</v>
      </c>
      <c r="AV56">
        <f>(Table2[[#This Row],[Rank 1Y]]+Table2[[#This Row],[Rank 6M]]+Table2[[#This Row],[Rank Sharpe]])/3</f>
        <v>111.33333333333333</v>
      </c>
    </row>
    <row r="57" spans="1:48" x14ac:dyDescent="0.3">
      <c r="A57" t="s">
        <v>1134</v>
      </c>
      <c r="B57" t="s">
        <v>1135</v>
      </c>
      <c r="C57" t="s">
        <v>3138</v>
      </c>
      <c r="D57" t="s">
        <v>125</v>
      </c>
      <c r="E57">
        <v>11298.793827019999</v>
      </c>
      <c r="F57">
        <v>1922.3</v>
      </c>
      <c r="G57">
        <v>42.478689718476403</v>
      </c>
      <c r="H57">
        <f>(Table2[[#This Row],[1Y Return vs Nifty]]-AVERAGE(Table2[1Y Return vs Nifty]))/_xlfn.STDEV.P(Table2[1Y Return vs Nifty])</f>
        <v>0.31593033644837687</v>
      </c>
      <c r="I57">
        <v>0.56699783145890004</v>
      </c>
      <c r="J57">
        <f>(Table2[[#This Row],[1M Return vs Nifty]]-AVERAGE(Table2[1M Return vs Nifty]))/_xlfn.STDEV.P(Table2[1M Return vs Nifty])</f>
        <v>0.19252567710296567</v>
      </c>
      <c r="K57">
        <v>61.129819295829101</v>
      </c>
      <c r="L57">
        <f>(Table2[[#This Row],[6M Return vs Nifty]]-AVERAGE(Table2[6M Return vs Nifty]))/_xlfn.STDEV.P(Table2[6M Return vs Nifty])</f>
        <v>1.5566239104455886</v>
      </c>
      <c r="M57">
        <v>-0.95136983988079704</v>
      </c>
      <c r="N57">
        <f>(Table2[[#This Row],[1W Return vs Nifty]]-AVERAGE(Table2[1W Return vs Nifty]))/_xlfn.STDEV.P(Table2[1W Return vs Nifty])</f>
        <v>7.1056171285811039E-3</v>
      </c>
      <c r="O57">
        <v>1856.68</v>
      </c>
      <c r="P57">
        <v>1733.79475190888</v>
      </c>
      <c r="Q57">
        <v>1401.2467771773599</v>
      </c>
      <c r="R57">
        <v>61.179719078601103</v>
      </c>
      <c r="S57" s="1">
        <f>(Table2[[#This Row],[Close Price]]-Table2[[#This Row],[20D EMA]])/Table2[[#This Row],[20D EMA]]</f>
        <v>3.5342654630846397E-2</v>
      </c>
      <c r="T57" s="1">
        <f>(Table2[[#This Row],[Close Price]]-Table2[[#This Row],[50D EMA]])/Table2[[#This Row],[50D EMA]]</f>
        <v>0.10872408506461258</v>
      </c>
      <c r="U57" s="1">
        <f>(Table2[[#This Row],[Close Price]]-Table2[[#This Row],[200D EMA]])/Table2[[#This Row],[200D EMA]]</f>
        <v>0.37184972076955491</v>
      </c>
      <c r="V57">
        <v>0.61502730597269395</v>
      </c>
      <c r="W57">
        <v>1822.2</v>
      </c>
      <c r="X57">
        <v>1938</v>
      </c>
      <c r="Y57">
        <v>1822.2</v>
      </c>
      <c r="Z57">
        <v>1938</v>
      </c>
      <c r="AA57">
        <v>1780.05</v>
      </c>
      <c r="AB57">
        <v>1938</v>
      </c>
      <c r="AC57" s="1">
        <f>(Table2[[#This Row],[Close Price]]/Table2[[#This Row],[Day Low]])-1</f>
        <v>5.4933596751179925E-2</v>
      </c>
      <c r="AD57" s="1">
        <f>(Table2[[#This Row],[Day High]]/Table2[[#This Row],[Close Price]])-1</f>
        <v>8.1672995890340605E-3</v>
      </c>
      <c r="AE57" s="1">
        <f>(Table2[[#This Row],[Close Price]]/Table2[[#This Row],[Current Week Low]])-1</f>
        <v>5.4933596751179925E-2</v>
      </c>
      <c r="AF57" s="1">
        <f>(Table2[[#This Row],[Current Week High]]/Table2[[#This Row],[Close Price]])-1</f>
        <v>8.1672995890340605E-3</v>
      </c>
      <c r="AG57" s="1">
        <f>(Table2[[#This Row],[Close Price]]/Table2[[#This Row],[Current Month Low]])-1</f>
        <v>7.9913485576247778E-2</v>
      </c>
      <c r="AH57" s="1">
        <f>(Table2[[#This Row],[Current Month High]]/Table2[[#This Row],[Close Price]])-1</f>
        <v>8.1672995890340605E-3</v>
      </c>
      <c r="AI57">
        <v>14.446236279456899</v>
      </c>
      <c r="AJ57">
        <v>99.5950576264147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0.37</v>
      </c>
      <c r="AM57" t="s">
        <v>3182</v>
      </c>
      <c r="AN57">
        <v>-0.04</v>
      </c>
      <c r="AO57" t="s">
        <v>3181</v>
      </c>
      <c r="AP57">
        <v>0.18123739390455401</v>
      </c>
      <c r="AQ57">
        <f>(Table2[[#This Row],[Sharpe Ratio]]-AVERAGE(Table2[Sharpe Ratio]))/_xlfn.STDEV.P(Table2[Sharpe Ratio])</f>
        <v>1.3486650337276573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3.4208505748531697</v>
      </c>
      <c r="AS57">
        <f>_xlfn.RANK.AVG(Table2[[#This Row],[1Y Return vs Nifty Z-Score]],Table2[1Y Return vs Nifty Z-Score])</f>
        <v>212</v>
      </c>
      <c r="AT57">
        <f>_xlfn.RANK.AVG(Table2[[#This Row],[6M Return vs Nifty Z-Score]],Table2[6M Return vs Nifty Z-Score])</f>
        <v>57</v>
      </c>
      <c r="AU57">
        <f>_xlfn.RANK.AVG(Table2[[#This Row],[Sharpe Ratio Z-Score]],Table2[Sharpe Ratio Z-Score])</f>
        <v>69</v>
      </c>
      <c r="AV57">
        <f>(Table2[[#This Row],[Rank 1Y]]+Table2[[#This Row],[Rank 6M]]+Table2[[#This Row],[Rank Sharpe]])/3</f>
        <v>112.66666666666667</v>
      </c>
    </row>
    <row r="58" spans="1:48" x14ac:dyDescent="0.3">
      <c r="A58" t="s">
        <v>500</v>
      </c>
      <c r="B58" t="s">
        <v>501</v>
      </c>
      <c r="C58" t="s">
        <v>3147</v>
      </c>
      <c r="D58" t="s">
        <v>95</v>
      </c>
      <c r="E58">
        <v>43591.612500000003</v>
      </c>
      <c r="F58">
        <v>1189.2</v>
      </c>
      <c r="G58">
        <v>110.189294408449</v>
      </c>
      <c r="H58">
        <f>(Table2[[#This Row],[1Y Return vs Nifty]]-AVERAGE(Table2[1Y Return vs Nifty]))/_xlfn.STDEV.P(Table2[1Y Return vs Nifty])</f>
        <v>1.4713448049706233</v>
      </c>
      <c r="I58">
        <v>-0.67336121979111796</v>
      </c>
      <c r="J58">
        <f>(Table2[[#This Row],[1M Return vs Nifty]]-AVERAGE(Table2[1M Return vs Nifty]))/_xlfn.STDEV.P(Table2[1M Return vs Nifty])</f>
        <v>5.2129090675107966E-2</v>
      </c>
      <c r="K58">
        <v>23.215797277445301</v>
      </c>
      <c r="L58">
        <f>(Table2[[#This Row],[6M Return vs Nifty]]-AVERAGE(Table2[6M Return vs Nifty]))/_xlfn.STDEV.P(Table2[6M Return vs Nifty])</f>
        <v>0.37694549258736715</v>
      </c>
      <c r="M58">
        <v>8.7557583769151499</v>
      </c>
      <c r="N58">
        <f>(Table2[[#This Row],[1W Return vs Nifty]]-AVERAGE(Table2[1W Return vs Nifty]))/_xlfn.STDEV.P(Table2[1W Return vs Nifty])</f>
        <v>2.1716178177076375</v>
      </c>
      <c r="O58">
        <v>1178.71</v>
      </c>
      <c r="P58">
        <v>1242.9692043894399</v>
      </c>
      <c r="Q58">
        <v>1139.96676186119</v>
      </c>
      <c r="R58">
        <v>56.376257290564901</v>
      </c>
      <c r="S58" s="1">
        <f>(Table2[[#This Row],[Close Price]]-Table2[[#This Row],[20D EMA]])/Table2[[#This Row],[20D EMA]]</f>
        <v>8.8995596881336451E-3</v>
      </c>
      <c r="T58" s="1">
        <f>(Table2[[#This Row],[Close Price]]-Table2[[#This Row],[50D EMA]])/Table2[[#This Row],[50D EMA]]</f>
        <v>-4.3258677849425817E-2</v>
      </c>
      <c r="U58" s="1">
        <f>(Table2[[#This Row],[Close Price]]-Table2[[#This Row],[200D EMA]])/Table2[[#This Row],[200D EMA]]</f>
        <v>4.3188310208648904E-2</v>
      </c>
      <c r="V58">
        <v>0.73987336716627905</v>
      </c>
      <c r="W58">
        <v>1186.8499999999999</v>
      </c>
      <c r="X58">
        <v>1226</v>
      </c>
      <c r="Y58">
        <v>1186.8499999999999</v>
      </c>
      <c r="Z58">
        <v>1226</v>
      </c>
      <c r="AA58">
        <v>1040.5999999999999</v>
      </c>
      <c r="AB58">
        <v>1230</v>
      </c>
      <c r="AC58" s="1">
        <f>(Table2[[#This Row],[Close Price]]/Table2[[#This Row],[Day Low]])-1</f>
        <v>1.9800311749589294E-3</v>
      </c>
      <c r="AD58" s="1">
        <f>(Table2[[#This Row],[Day High]]/Table2[[#This Row],[Close Price]])-1</f>
        <v>3.0945173225698008E-2</v>
      </c>
      <c r="AE58" s="1">
        <f>(Table2[[#This Row],[Close Price]]/Table2[[#This Row],[Current Week Low]])-1</f>
        <v>1.9800311749589294E-3</v>
      </c>
      <c r="AF58" s="1">
        <f>(Table2[[#This Row],[Current Week High]]/Table2[[#This Row],[Close Price]])-1</f>
        <v>3.0945173225698008E-2</v>
      </c>
      <c r="AG58" s="1">
        <f>(Table2[[#This Row],[Close Price]]/Table2[[#This Row],[Current Month Low]])-1</f>
        <v>0.14280222948299071</v>
      </c>
      <c r="AH58" s="1">
        <f>(Table2[[#This Row],[Current Month High]]/Table2[[#This Row],[Close Price]])-1</f>
        <v>3.4308779011099855E-2</v>
      </c>
      <c r="AI58">
        <v>50.916582576522003</v>
      </c>
      <c r="AJ58">
        <v>164.266666666666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0</v>
      </c>
      <c r="AM58">
        <v>0</v>
      </c>
      <c r="AN58">
        <v>6.33</v>
      </c>
      <c r="AO58" t="s">
        <v>3182</v>
      </c>
      <c r="AP58">
        <v>0.17218439397989699</v>
      </c>
      <c r="AQ58">
        <f>(Table2[[#This Row],[Sharpe Ratio]]-AVERAGE(Table2[Sharpe Ratio]))/_xlfn.STDEV.P(Table2[Sharpe Ratio])</f>
        <v>1.242706116692424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58</v>
      </c>
      <c r="AT58">
        <f>_xlfn.RANK.AVG(Table2[[#This Row],[6M Return vs Nifty Z-Score]],Table2[6M Return vs Nifty Z-Score])</f>
        <v>197</v>
      </c>
      <c r="AU58">
        <f>_xlfn.RANK.AVG(Table2[[#This Row],[Sharpe Ratio Z-Score]],Table2[Sharpe Ratio Z-Score])</f>
        <v>88</v>
      </c>
      <c r="AV58">
        <f>(Table2[[#This Row],[Rank 1Y]]+Table2[[#This Row],[Rank 6M]]+Table2[[#This Row],[Rank Sharpe]])/3</f>
        <v>114.33333333333333</v>
      </c>
    </row>
    <row r="59" spans="1:48" x14ac:dyDescent="0.3">
      <c r="A59" t="s">
        <v>1285</v>
      </c>
      <c r="B59" t="s">
        <v>1286</v>
      </c>
      <c r="C59" t="s">
        <v>3147</v>
      </c>
      <c r="D59" t="s">
        <v>274</v>
      </c>
      <c r="E59">
        <v>9109.714917112</v>
      </c>
      <c r="F59">
        <v>79.61</v>
      </c>
      <c r="G59">
        <v>50.187820995537002</v>
      </c>
      <c r="H59">
        <f>(Table2[[#This Row],[1Y Return vs Nifty]]-AVERAGE(Table2[1Y Return vs Nifty]))/_xlfn.STDEV.P(Table2[1Y Return vs Nifty])</f>
        <v>0.44747903340710138</v>
      </c>
      <c r="I59">
        <v>4.9515538340449297</v>
      </c>
      <c r="J59">
        <f>(Table2[[#This Row],[1M Return vs Nifty]]-AVERAGE(Table2[1M Return vs Nifty]))/_xlfn.STDEV.P(Table2[1M Return vs Nifty])</f>
        <v>0.68881479205277096</v>
      </c>
      <c r="K59">
        <v>32.899190674829597</v>
      </c>
      <c r="L59">
        <f>(Table2[[#This Row],[6M Return vs Nifty]]-AVERAGE(Table2[6M Return vs Nifty]))/_xlfn.STDEV.P(Table2[6M Return vs Nifty])</f>
        <v>0.67824009533318286</v>
      </c>
      <c r="M59">
        <v>-0.688850741954945</v>
      </c>
      <c r="N59">
        <f>(Table2[[#This Row],[1W Return vs Nifty]]-AVERAGE(Table2[1W Return vs Nifty]))/_xlfn.STDEV.P(Table2[1W Return vs Nifty])</f>
        <v>6.5642578591841791E-2</v>
      </c>
      <c r="O59">
        <v>78.64</v>
      </c>
      <c r="P59">
        <v>78.219113367831298</v>
      </c>
      <c r="Q59">
        <v>66.328434019623799</v>
      </c>
      <c r="R59">
        <v>54.063927228186301</v>
      </c>
      <c r="S59" s="1">
        <f>(Table2[[#This Row],[Close Price]]-Table2[[#This Row],[20D EMA]])/Table2[[#This Row],[20D EMA]]</f>
        <v>1.2334689725330606E-2</v>
      </c>
      <c r="T59" s="1">
        <f>(Table2[[#This Row],[Close Price]]-Table2[[#This Row],[50D EMA]])/Table2[[#This Row],[50D EMA]]</f>
        <v>1.7781927872640949E-2</v>
      </c>
      <c r="U59" s="1">
        <f>(Table2[[#This Row],[Close Price]]-Table2[[#This Row],[200D EMA]])/Table2[[#This Row],[200D EMA]]</f>
        <v>0.20023940225163075</v>
      </c>
      <c r="V59">
        <v>1.09803818674278</v>
      </c>
      <c r="W59">
        <v>79.2</v>
      </c>
      <c r="X59">
        <v>81.78</v>
      </c>
      <c r="Y59">
        <v>79.2</v>
      </c>
      <c r="Z59">
        <v>81.78</v>
      </c>
      <c r="AA59">
        <v>70.63</v>
      </c>
      <c r="AB59">
        <v>83.6</v>
      </c>
      <c r="AC59" s="1">
        <f>(Table2[[#This Row],[Close Price]]/Table2[[#This Row],[Day Low]])-1</f>
        <v>5.1767676767675574E-3</v>
      </c>
      <c r="AD59" s="1">
        <f>(Table2[[#This Row],[Day High]]/Table2[[#This Row],[Close Price]])-1</f>
        <v>2.7257882175606207E-2</v>
      </c>
      <c r="AE59" s="1">
        <f>(Table2[[#This Row],[Close Price]]/Table2[[#This Row],[Current Week Low]])-1</f>
        <v>5.1767676767675574E-3</v>
      </c>
      <c r="AF59" s="1">
        <f>(Table2[[#This Row],[Current Week High]]/Table2[[#This Row],[Close Price]])-1</f>
        <v>2.7257882175606207E-2</v>
      </c>
      <c r="AG59" s="1">
        <f>(Table2[[#This Row],[Close Price]]/Table2[[#This Row],[Current Month Low]])-1</f>
        <v>0.12714144131388938</v>
      </c>
      <c r="AH59" s="1">
        <f>(Table2[[#This Row],[Current Month High]]/Table2[[#This Row],[Close Price]])-1</f>
        <v>5.0119331742243478E-2</v>
      </c>
      <c r="AI59">
        <v>17.3219444793367</v>
      </c>
      <c r="AJ59">
        <v>101.035353535353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-0.11</v>
      </c>
      <c r="AM59" t="s">
        <v>3181</v>
      </c>
      <c r="AN59">
        <v>1.43</v>
      </c>
      <c r="AO59" t="s">
        <v>3182</v>
      </c>
      <c r="AP59">
        <v>0.19929157068408601</v>
      </c>
      <c r="AQ59">
        <f>(Table2[[#This Row],[Sharpe Ratio]]-AVERAGE(Table2[Sharpe Ratio]))/_xlfn.STDEV.P(Table2[Sharpe Ratio])</f>
        <v>1.5599763156720612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3.4401528150569587</v>
      </c>
      <c r="AS59">
        <f>_xlfn.RANK.AVG(Table2[[#This Row],[1Y Return vs Nifty Z-Score]],Table2[1Y Return vs Nifty Z-Score])</f>
        <v>175</v>
      </c>
      <c r="AT59">
        <f>_xlfn.RANK.AVG(Table2[[#This Row],[6M Return vs Nifty Z-Score]],Table2[6M Return vs Nifty Z-Score])</f>
        <v>128</v>
      </c>
      <c r="AU59">
        <f>_xlfn.RANK.AVG(Table2[[#This Row],[Sharpe Ratio Z-Score]],Table2[Sharpe Ratio Z-Score])</f>
        <v>40</v>
      </c>
      <c r="AV59">
        <f>(Table2[[#This Row],[Rank 1Y]]+Table2[[#This Row],[Rank 6M]]+Table2[[#This Row],[Rank Sharpe]])/3</f>
        <v>114.33333333333333</v>
      </c>
    </row>
    <row r="60" spans="1:48" x14ac:dyDescent="0.3">
      <c r="A60" t="s">
        <v>75</v>
      </c>
      <c r="B60" t="s">
        <v>76</v>
      </c>
      <c r="C60" t="s">
        <v>3142</v>
      </c>
      <c r="D60" t="s">
        <v>77</v>
      </c>
      <c r="E60">
        <v>332297.00548743998</v>
      </c>
      <c r="F60">
        <v>11899.3</v>
      </c>
      <c r="G60">
        <v>107.167087680931</v>
      </c>
      <c r="H60">
        <f>(Table2[[#This Row],[1Y Return vs Nifty]]-AVERAGE(Table2[1Y Return vs Nifty]))/_xlfn.STDEV.P(Table2[1Y Return vs Nifty])</f>
        <v>1.419773837677863</v>
      </c>
      <c r="I60">
        <v>2.1196014393299301</v>
      </c>
      <c r="J60">
        <f>(Table2[[#This Row],[1M Return vs Nifty]]-AVERAGE(Table2[1M Return vs Nifty]))/_xlfn.STDEV.P(Table2[1M Return vs Nifty])</f>
        <v>0.3682653118490426</v>
      </c>
      <c r="K60">
        <v>20.6742276649235</v>
      </c>
      <c r="L60">
        <f>(Table2[[#This Row],[6M Return vs Nifty]]-AVERAGE(Table2[6M Return vs Nifty]))/_xlfn.STDEV.P(Table2[6M Return vs Nifty])</f>
        <v>0.29786565194364795</v>
      </c>
      <c r="M60">
        <v>-0.67568388470809104</v>
      </c>
      <c r="N60">
        <f>(Table2[[#This Row],[1W Return vs Nifty]]-AVERAGE(Table2[1W Return vs Nifty]))/_xlfn.STDEV.P(Table2[1W Return vs Nifty])</f>
        <v>6.8578547141714852E-2</v>
      </c>
      <c r="O60">
        <v>11825.45</v>
      </c>
      <c r="P60">
        <v>11219.0524702845</v>
      </c>
      <c r="Q60">
        <v>9292.9772523219399</v>
      </c>
      <c r="R60">
        <v>49.807215177520298</v>
      </c>
      <c r="S60" s="1">
        <f>(Table2[[#This Row],[Close Price]]-Table2[[#This Row],[20D EMA]])/Table2[[#This Row],[20D EMA]]</f>
        <v>6.245005475478611E-3</v>
      </c>
      <c r="T60" s="1">
        <f>(Table2[[#This Row],[Close Price]]-Table2[[#This Row],[50D EMA]])/Table2[[#This Row],[50D EMA]]</f>
        <v>6.0633242559230992E-2</v>
      </c>
      <c r="U60" s="1">
        <f>(Table2[[#This Row],[Close Price]]-Table2[[#This Row],[200D EMA]])/Table2[[#This Row],[200D EMA]]</f>
        <v>0.2804615439069158</v>
      </c>
      <c r="V60">
        <v>0.94197622981536999</v>
      </c>
      <c r="W60">
        <v>11861.6</v>
      </c>
      <c r="X60">
        <v>11990.1</v>
      </c>
      <c r="Y60">
        <v>11861.6</v>
      </c>
      <c r="Z60">
        <v>11990.1</v>
      </c>
      <c r="AA60">
        <v>11525</v>
      </c>
      <c r="AB60">
        <v>12500</v>
      </c>
      <c r="AC60" s="1">
        <f>(Table2[[#This Row],[Close Price]]/Table2[[#This Row],[Day Low]])-1</f>
        <v>3.1783233290616497E-3</v>
      </c>
      <c r="AD60" s="1">
        <f>(Table2[[#This Row],[Day High]]/Table2[[#This Row],[Close Price]])-1</f>
        <v>7.6307009656031433E-3</v>
      </c>
      <c r="AE60" s="1">
        <f>(Table2[[#This Row],[Close Price]]/Table2[[#This Row],[Current Week Low]])-1</f>
        <v>3.1783233290616497E-3</v>
      </c>
      <c r="AF60" s="1">
        <f>(Table2[[#This Row],[Current Week High]]/Table2[[#This Row],[Close Price]])-1</f>
        <v>7.6307009656031433E-3</v>
      </c>
      <c r="AG60" s="1">
        <f>(Table2[[#This Row],[Close Price]]/Table2[[#This Row],[Current Month Low]])-1</f>
        <v>3.2477223427331836E-2</v>
      </c>
      <c r="AH60" s="1">
        <f>(Table2[[#This Row],[Current Month High]]/Table2[[#This Row],[Close Price]])-1</f>
        <v>5.0481961123763686E-2</v>
      </c>
      <c r="AI60">
        <v>7.3508525711596597</v>
      </c>
      <c r="AJ60">
        <v>136.47257551669301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0.24</v>
      </c>
      <c r="AM60" t="s">
        <v>3182</v>
      </c>
      <c r="AN60">
        <v>-4.0199999999999996</v>
      </c>
      <c r="AO60" t="s">
        <v>3181</v>
      </c>
      <c r="AP60">
        <v>0.186185182853086</v>
      </c>
      <c r="AQ60">
        <f>(Table2[[#This Row],[Sharpe Ratio]]-AVERAGE(Table2[Sharpe Ratio]))/_xlfn.STDEV.P(Table2[Sharpe Ratio])</f>
        <v>1.4065753798083469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3.5610587284206154</v>
      </c>
      <c r="AS60">
        <f>_xlfn.RANK.AVG(Table2[[#This Row],[1Y Return vs Nifty Z-Score]],Table2[1Y Return vs Nifty Z-Score])</f>
        <v>62</v>
      </c>
      <c r="AT60">
        <f>_xlfn.RANK.AVG(Table2[[#This Row],[6M Return vs Nifty Z-Score]],Table2[6M Return vs Nifty Z-Score])</f>
        <v>224</v>
      </c>
      <c r="AU60">
        <f>_xlfn.RANK.AVG(Table2[[#This Row],[Sharpe Ratio Z-Score]],Table2[Sharpe Ratio Z-Score])</f>
        <v>61</v>
      </c>
      <c r="AV60">
        <f>(Table2[[#This Row],[Rank 1Y]]+Table2[[#This Row],[Rank 6M]]+Table2[[#This Row],[Rank Sharpe]])/3</f>
        <v>115.66666666666667</v>
      </c>
    </row>
    <row r="61" spans="1:48" x14ac:dyDescent="0.3">
      <c r="A61" t="s">
        <v>193</v>
      </c>
      <c r="B61" t="s">
        <v>194</v>
      </c>
      <c r="C61" t="s">
        <v>3142</v>
      </c>
      <c r="D61" t="s">
        <v>77</v>
      </c>
      <c r="E61">
        <v>134468.65674656001</v>
      </c>
      <c r="F61">
        <v>2830.4</v>
      </c>
      <c r="G61">
        <v>47.238146837441498</v>
      </c>
      <c r="H61">
        <f>(Table2[[#This Row],[1Y Return vs Nifty]]-AVERAGE(Table2[1Y Return vs Nifty]))/_xlfn.STDEV.P(Table2[1Y Return vs Nifty])</f>
        <v>0.39714576263962831</v>
      </c>
      <c r="I61">
        <v>-0.732024674094787</v>
      </c>
      <c r="J61">
        <f>(Table2[[#This Row],[1M Return vs Nifty]]-AVERAGE(Table2[1M Return vs Nifty]))/_xlfn.STDEV.P(Table2[1M Return vs Nifty])</f>
        <v>4.5488957945797479E-2</v>
      </c>
      <c r="K61">
        <v>29.925818850130199</v>
      </c>
      <c r="L61">
        <f>(Table2[[#This Row],[6M Return vs Nifty]]-AVERAGE(Table2[6M Return vs Nifty]))/_xlfn.STDEV.P(Table2[6M Return vs Nifty])</f>
        <v>0.58572491537773475</v>
      </c>
      <c r="M61">
        <v>2.73287997577075</v>
      </c>
      <c r="N61">
        <f>(Table2[[#This Row],[1W Return vs Nifty]]-AVERAGE(Table2[1W Return vs Nifty]))/_xlfn.STDEV.P(Table2[1W Return vs Nifty])</f>
        <v>0.82862599863139264</v>
      </c>
      <c r="O61">
        <v>2786.25</v>
      </c>
      <c r="P61">
        <v>2717.3511476736298</v>
      </c>
      <c r="Q61">
        <v>2331.4492124027402</v>
      </c>
      <c r="R61">
        <v>58.293801877119201</v>
      </c>
      <c r="S61" s="1">
        <f>(Table2[[#This Row],[Close Price]]-Table2[[#This Row],[20D EMA]])/Table2[[#This Row],[20D EMA]]</f>
        <v>1.584567070435176E-2</v>
      </c>
      <c r="T61" s="1">
        <f>(Table2[[#This Row],[Close Price]]-Table2[[#This Row],[50D EMA]])/Table2[[#This Row],[50D EMA]]</f>
        <v>4.1602592444908444E-2</v>
      </c>
      <c r="U61" s="1">
        <f>(Table2[[#This Row],[Close Price]]-Table2[[#This Row],[200D EMA]])/Table2[[#This Row],[200D EMA]]</f>
        <v>0.21400885978685003</v>
      </c>
      <c r="V61">
        <v>0.90001366560296803</v>
      </c>
      <c r="W61">
        <v>2789</v>
      </c>
      <c r="X61">
        <v>2845</v>
      </c>
      <c r="Y61">
        <v>2789</v>
      </c>
      <c r="Z61">
        <v>2845</v>
      </c>
      <c r="AA61">
        <v>2621.15</v>
      </c>
      <c r="AB61">
        <v>2875.25</v>
      </c>
      <c r="AC61" s="1">
        <f>(Table2[[#This Row],[Close Price]]/Table2[[#This Row],[Day Low]])-1</f>
        <v>1.4844030118321916E-2</v>
      </c>
      <c r="AD61" s="1">
        <f>(Table2[[#This Row],[Day High]]/Table2[[#This Row],[Close Price]])-1</f>
        <v>5.1582815149802119E-3</v>
      </c>
      <c r="AE61" s="1">
        <f>(Table2[[#This Row],[Close Price]]/Table2[[#This Row],[Current Week Low]])-1</f>
        <v>1.4844030118321916E-2</v>
      </c>
      <c r="AF61" s="1">
        <f>(Table2[[#This Row],[Current Week High]]/Table2[[#This Row],[Close Price]])-1</f>
        <v>5.1582815149802119E-3</v>
      </c>
      <c r="AG61" s="1">
        <f>(Table2[[#This Row],[Close Price]]/Table2[[#This Row],[Current Month Low]])-1</f>
        <v>7.9831371726150735E-2</v>
      </c>
      <c r="AH61" s="1">
        <f>(Table2[[#This Row],[Current Month High]]/Table2[[#This Row],[Close Price]])-1</f>
        <v>1.5845816845675431E-2</v>
      </c>
      <c r="AI61">
        <v>4.5081967213114602</v>
      </c>
      <c r="AJ61">
        <v>82.783338714885303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0.12</v>
      </c>
      <c r="AM61" t="s">
        <v>3182</v>
      </c>
      <c r="AN61">
        <v>-1.43</v>
      </c>
      <c r="AO61" t="s">
        <v>3181</v>
      </c>
      <c r="AP61">
        <v>0.25530093593146902</v>
      </c>
      <c r="AQ61">
        <f>(Table2[[#This Row],[Sharpe Ratio]]-AVERAGE(Table2[Sharpe Ratio]))/_xlfn.STDEV.P(Table2[Sharpe Ratio])</f>
        <v>2.2155260488913924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4.0725116834859456</v>
      </c>
      <c r="AS61">
        <f>_xlfn.RANK.AVG(Table2[[#This Row],[1Y Return vs Nifty Z-Score]],Table2[1Y Return vs Nifty Z-Score])</f>
        <v>191</v>
      </c>
      <c r="AT61">
        <f>_xlfn.RANK.AVG(Table2[[#This Row],[6M Return vs Nifty Z-Score]],Table2[6M Return vs Nifty Z-Score])</f>
        <v>149</v>
      </c>
      <c r="AU61">
        <f>_xlfn.RANK.AVG(Table2[[#This Row],[Sharpe Ratio Z-Score]],Table2[Sharpe Ratio Z-Score])</f>
        <v>10</v>
      </c>
      <c r="AV61">
        <f>(Table2[[#This Row],[Rank 1Y]]+Table2[[#This Row],[Rank 6M]]+Table2[[#This Row],[Rank Sharpe]])/3</f>
        <v>116.66666666666667</v>
      </c>
    </row>
    <row r="62" spans="1:48" x14ac:dyDescent="0.3">
      <c r="A62" t="s">
        <v>758</v>
      </c>
      <c r="B62" t="s">
        <v>759</v>
      </c>
      <c r="C62" t="s">
        <v>3147</v>
      </c>
      <c r="D62" t="s">
        <v>760</v>
      </c>
      <c r="E62">
        <v>22152.430687065</v>
      </c>
      <c r="F62">
        <v>521.85</v>
      </c>
      <c r="G62">
        <v>44.043457014216898</v>
      </c>
      <c r="H62">
        <f>(Table2[[#This Row],[1Y Return vs Nifty]]-AVERAGE(Table2[1Y Return vs Nifty]))/_xlfn.STDEV.P(Table2[1Y Return vs Nifty])</f>
        <v>0.34263154199287171</v>
      </c>
      <c r="I62">
        <v>-9.2913194576231692</v>
      </c>
      <c r="J62">
        <f>(Table2[[#This Row],[1M Return vs Nifty]]-AVERAGE(Table2[1M Return vs Nifty]))/_xlfn.STDEV.P(Table2[1M Return vs Nifty])</f>
        <v>-0.9233400022057815</v>
      </c>
      <c r="K62">
        <v>30.9205281764775</v>
      </c>
      <c r="L62">
        <f>(Table2[[#This Row],[6M Return vs Nifty]]-AVERAGE(Table2[6M Return vs Nifty]))/_xlfn.STDEV.P(Table2[6M Return vs Nifty])</f>
        <v>0.61667486639493951</v>
      </c>
      <c r="M62">
        <v>2.3400410753147098</v>
      </c>
      <c r="N62">
        <f>(Table2[[#This Row],[1W Return vs Nifty]]-AVERAGE(Table2[1W Return vs Nifty]))/_xlfn.STDEV.P(Table2[1W Return vs Nifty])</f>
        <v>0.74103010271771719</v>
      </c>
      <c r="O62">
        <v>513.98</v>
      </c>
      <c r="P62">
        <v>537.90946864230796</v>
      </c>
      <c r="Q62">
        <v>488.38004958153903</v>
      </c>
      <c r="R62">
        <v>59.310831767566903</v>
      </c>
      <c r="S62" s="1">
        <f>(Table2[[#This Row],[Close Price]]-Table2[[#This Row],[20D EMA]])/Table2[[#This Row],[20D EMA]]</f>
        <v>1.5311879839682485E-2</v>
      </c>
      <c r="T62" s="1">
        <f>(Table2[[#This Row],[Close Price]]-Table2[[#This Row],[50D EMA]])/Table2[[#This Row],[50D EMA]]</f>
        <v>-2.9855337335559992E-2</v>
      </c>
      <c r="U62" s="1">
        <f>(Table2[[#This Row],[Close Price]]-Table2[[#This Row],[200D EMA]])/Table2[[#This Row],[200D EMA]]</f>
        <v>6.8532591466705511E-2</v>
      </c>
      <c r="V62">
        <v>0.78200271921041797</v>
      </c>
      <c r="W62">
        <v>506.2</v>
      </c>
      <c r="X62">
        <v>526.65</v>
      </c>
      <c r="Y62">
        <v>506.2</v>
      </c>
      <c r="Z62">
        <v>526.65</v>
      </c>
      <c r="AA62">
        <v>456.45</v>
      </c>
      <c r="AB62">
        <v>526.65</v>
      </c>
      <c r="AC62" s="1">
        <f>(Table2[[#This Row],[Close Price]]/Table2[[#This Row],[Day Low]])-1</f>
        <v>3.0916633741604249E-2</v>
      </c>
      <c r="AD62" s="1">
        <f>(Table2[[#This Row],[Day High]]/Table2[[#This Row],[Close Price]])-1</f>
        <v>9.1980454153490765E-3</v>
      </c>
      <c r="AE62" s="1">
        <f>(Table2[[#This Row],[Close Price]]/Table2[[#This Row],[Current Week Low]])-1</f>
        <v>3.0916633741604249E-2</v>
      </c>
      <c r="AF62" s="1">
        <f>(Table2[[#This Row],[Current Week High]]/Table2[[#This Row],[Close Price]])-1</f>
        <v>9.1980454153490765E-3</v>
      </c>
      <c r="AG62" s="1">
        <f>(Table2[[#This Row],[Close Price]]/Table2[[#This Row],[Current Month Low]])-1</f>
        <v>0.14327965823200794</v>
      </c>
      <c r="AH62" s="1">
        <f>(Table2[[#This Row],[Current Month High]]/Table2[[#This Row],[Close Price]])-1</f>
        <v>9.1980454153490765E-3</v>
      </c>
      <c r="AI62">
        <v>43.355370317140903</v>
      </c>
      <c r="AJ62">
        <v>95.595952023988005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-0.19</v>
      </c>
      <c r="AM62" t="s">
        <v>3181</v>
      </c>
      <c r="AN62">
        <v>-1.81</v>
      </c>
      <c r="AO62" t="s">
        <v>3181</v>
      </c>
      <c r="AP62">
        <v>0.25373457526858001</v>
      </c>
      <c r="AQ62">
        <f>(Table2[[#This Row],[Sharpe Ratio]]-AVERAGE(Table2[Sharpe Ratio]))/_xlfn.STDEV.P(Table2[Sharpe Ratio])</f>
        <v>2.1971929128141161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204</v>
      </c>
      <c r="AT62">
        <f>_xlfn.RANK.AVG(Table2[[#This Row],[6M Return vs Nifty Z-Score]],Table2[6M Return vs Nifty Z-Score])</f>
        <v>141</v>
      </c>
      <c r="AU62">
        <f>_xlfn.RANK.AVG(Table2[[#This Row],[Sharpe Ratio Z-Score]],Table2[Sharpe Ratio Z-Score])</f>
        <v>11</v>
      </c>
      <c r="AV62">
        <f>(Table2[[#This Row],[Rank 1Y]]+Table2[[#This Row],[Rank 6M]]+Table2[[#This Row],[Rank Sharpe]])/3</f>
        <v>118.66666666666667</v>
      </c>
    </row>
    <row r="63" spans="1:48" x14ac:dyDescent="0.3">
      <c r="A63" t="s">
        <v>1148</v>
      </c>
      <c r="B63" t="s">
        <v>1149</v>
      </c>
      <c r="C63" t="s">
        <v>3147</v>
      </c>
      <c r="D63" t="s">
        <v>274</v>
      </c>
      <c r="E63">
        <v>11003.8242132</v>
      </c>
      <c r="F63">
        <v>5421.65</v>
      </c>
      <c r="G63">
        <v>36.167933677487099</v>
      </c>
      <c r="H63">
        <f>(Table2[[#This Row],[1Y Return vs Nifty]]-AVERAGE(Table2[1Y Return vs Nifty]))/_xlfn.STDEV.P(Table2[1Y Return vs Nifty])</f>
        <v>0.20824352918297032</v>
      </c>
      <c r="I63">
        <v>1.5367485568883501</v>
      </c>
      <c r="J63">
        <f>(Table2[[#This Row],[1M Return vs Nifty]]-AVERAGE(Table2[1M Return vs Nifty]))/_xlfn.STDEV.P(Table2[1M Return vs Nifty])</f>
        <v>0.30229203177182029</v>
      </c>
      <c r="K63">
        <v>51.574168402866199</v>
      </c>
      <c r="L63">
        <f>(Table2[[#This Row],[6M Return vs Nifty]]-AVERAGE(Table2[6M Return vs Nifty]))/_xlfn.STDEV.P(Table2[6M Return vs Nifty])</f>
        <v>1.2593039605455199</v>
      </c>
      <c r="M63">
        <v>-1.2208095921917601</v>
      </c>
      <c r="N63">
        <f>(Table2[[#This Row],[1W Return vs Nifty]]-AVERAGE(Table2[1W Return vs Nifty]))/_xlfn.STDEV.P(Table2[1W Return vs Nifty])</f>
        <v>-5.2974523791879356E-2</v>
      </c>
      <c r="O63">
        <v>5381.45</v>
      </c>
      <c r="P63">
        <v>5316.8963695394696</v>
      </c>
      <c r="Q63">
        <v>4603.7180544965604</v>
      </c>
      <c r="R63">
        <v>53.588164838151698</v>
      </c>
      <c r="S63" s="1">
        <f>(Table2[[#This Row],[Close Price]]-Table2[[#This Row],[20D EMA]])/Table2[[#This Row],[20D EMA]]</f>
        <v>7.4701056406730193E-3</v>
      </c>
      <c r="T63" s="1">
        <f>(Table2[[#This Row],[Close Price]]-Table2[[#This Row],[50D EMA]])/Table2[[#This Row],[50D EMA]]</f>
        <v>1.9702025990324775E-2</v>
      </c>
      <c r="U63" s="1">
        <f>(Table2[[#This Row],[Close Price]]-Table2[[#This Row],[200D EMA]])/Table2[[#This Row],[200D EMA]]</f>
        <v>0.17766768855545917</v>
      </c>
      <c r="V63">
        <v>0.5215790324706</v>
      </c>
      <c r="W63">
        <v>5291</v>
      </c>
      <c r="X63">
        <v>5438.15</v>
      </c>
      <c r="Y63">
        <v>5291</v>
      </c>
      <c r="Z63">
        <v>5438.15</v>
      </c>
      <c r="AA63">
        <v>4971.1000000000004</v>
      </c>
      <c r="AB63">
        <v>5579</v>
      </c>
      <c r="AC63" s="1">
        <f>(Table2[[#This Row],[Close Price]]/Table2[[#This Row],[Day Low]])-1</f>
        <v>2.4692874692874733E-2</v>
      </c>
      <c r="AD63" s="1">
        <f>(Table2[[#This Row],[Day High]]/Table2[[#This Row],[Close Price]])-1</f>
        <v>3.0433539605101423E-3</v>
      </c>
      <c r="AE63" s="1">
        <f>(Table2[[#This Row],[Close Price]]/Table2[[#This Row],[Current Week Low]])-1</f>
        <v>2.4692874692874733E-2</v>
      </c>
      <c r="AF63" s="1">
        <f>(Table2[[#This Row],[Current Week High]]/Table2[[#This Row],[Close Price]])-1</f>
        <v>3.0433539605101423E-3</v>
      </c>
      <c r="AG63" s="1">
        <f>(Table2[[#This Row],[Close Price]]/Table2[[#This Row],[Current Month Low]])-1</f>
        <v>9.0633863732372921E-2</v>
      </c>
      <c r="AH63" s="1">
        <f>(Table2[[#This Row],[Current Month High]]/Table2[[#This Row],[Close Price]])-1</f>
        <v>2.9022530041592498E-2</v>
      </c>
      <c r="AI63">
        <v>10.6489721763669</v>
      </c>
      <c r="AJ63">
        <v>80.001660026560401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0.06</v>
      </c>
      <c r="AM63" t="s">
        <v>3182</v>
      </c>
      <c r="AN63">
        <v>-4.9000000000000004</v>
      </c>
      <c r="AO63" t="s">
        <v>3181</v>
      </c>
      <c r="AP63">
        <v>0.19190265202503701</v>
      </c>
      <c r="AQ63">
        <f>(Table2[[#This Row],[Sharpe Ratio]]-AVERAGE(Table2[Sharpe Ratio]))/_xlfn.STDEV.P(Table2[Sharpe Ratio])</f>
        <v>1.473494284777322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3.190359282485753</v>
      </c>
      <c r="AS63">
        <f>_xlfn.RANK.AVG(Table2[[#This Row],[1Y Return vs Nifty Z-Score]],Table2[1Y Return vs Nifty Z-Score])</f>
        <v>233</v>
      </c>
      <c r="AT63">
        <f>_xlfn.RANK.AVG(Table2[[#This Row],[6M Return vs Nifty Z-Score]],Table2[6M Return vs Nifty Z-Score])</f>
        <v>69</v>
      </c>
      <c r="AU63">
        <f>_xlfn.RANK.AVG(Table2[[#This Row],[Sharpe Ratio Z-Score]],Table2[Sharpe Ratio Z-Score])</f>
        <v>54</v>
      </c>
      <c r="AV63">
        <f>(Table2[[#This Row],[Rank 1Y]]+Table2[[#This Row],[Rank 6M]]+Table2[[#This Row],[Rank Sharpe]])/3</f>
        <v>118.66666666666667</v>
      </c>
    </row>
    <row r="64" spans="1:48" x14ac:dyDescent="0.3">
      <c r="A64" t="s">
        <v>1632</v>
      </c>
      <c r="B64" t="s">
        <v>1633</v>
      </c>
      <c r="C64" t="s">
        <v>3138</v>
      </c>
      <c r="D64" t="s">
        <v>125</v>
      </c>
      <c r="E64">
        <v>5726.9051399999998</v>
      </c>
      <c r="F64">
        <v>617.15</v>
      </c>
      <c r="G64">
        <v>124.726014615404</v>
      </c>
      <c r="H64">
        <f>(Table2[[#This Row],[1Y Return vs Nifty]]-AVERAGE(Table2[1Y Return vs Nifty]))/_xlfn.STDEV.P(Table2[1Y Return vs Nifty])</f>
        <v>1.7193995510311444</v>
      </c>
      <c r="I64">
        <v>9.2632565810435405</v>
      </c>
      <c r="J64">
        <f>(Table2[[#This Row],[1M Return vs Nifty]]-AVERAGE(Table2[1M Return vs Nifty]))/_xlfn.STDEV.P(Table2[1M Return vs Nifty])</f>
        <v>1.1768576267143631</v>
      </c>
      <c r="K64">
        <v>94.614226908800802</v>
      </c>
      <c r="L64">
        <f>(Table2[[#This Row],[6M Return vs Nifty]]-AVERAGE(Table2[6M Return vs Nifty]))/_xlfn.STDEV.P(Table2[6M Return vs Nifty])</f>
        <v>2.5984767894842999</v>
      </c>
      <c r="M64">
        <v>-0.27364764152980797</v>
      </c>
      <c r="N64">
        <f>(Table2[[#This Row],[1W Return vs Nifty]]-AVERAGE(Table2[1W Return vs Nifty]))/_xlfn.STDEV.P(Table2[1W Return vs Nifty])</f>
        <v>0.15822528240669884</v>
      </c>
      <c r="O64">
        <v>605.16</v>
      </c>
      <c r="P64">
        <v>581.41416771501395</v>
      </c>
      <c r="Q64">
        <v>463.33065881370698</v>
      </c>
      <c r="R64">
        <v>54.502691396075797</v>
      </c>
      <c r="S64" s="1">
        <f>(Table2[[#This Row],[Close Price]]-Table2[[#This Row],[20D EMA]])/Table2[[#This Row],[20D EMA]]</f>
        <v>1.9812942031859359E-2</v>
      </c>
      <c r="T64" s="1">
        <f>(Table2[[#This Row],[Close Price]]-Table2[[#This Row],[50D EMA]])/Table2[[#This Row],[50D EMA]]</f>
        <v>6.1463642046133131E-2</v>
      </c>
      <c r="U64" s="1">
        <f>(Table2[[#This Row],[Close Price]]-Table2[[#This Row],[200D EMA]])/Table2[[#This Row],[200D EMA]]</f>
        <v>0.33198610594888284</v>
      </c>
      <c r="V64">
        <v>0.87872000481424495</v>
      </c>
      <c r="W64">
        <v>604.04999999999995</v>
      </c>
      <c r="X64">
        <v>624.9</v>
      </c>
      <c r="Y64">
        <v>604.04999999999995</v>
      </c>
      <c r="Z64">
        <v>624.9</v>
      </c>
      <c r="AA64">
        <v>576</v>
      </c>
      <c r="AB64">
        <v>650.20000000000005</v>
      </c>
      <c r="AC64" s="1">
        <f>(Table2[[#This Row],[Close Price]]/Table2[[#This Row],[Day Low]])-1</f>
        <v>2.1686946444830824E-2</v>
      </c>
      <c r="AD64" s="1">
        <f>(Table2[[#This Row],[Day High]]/Table2[[#This Row],[Close Price]])-1</f>
        <v>1.2557725026330679E-2</v>
      </c>
      <c r="AE64" s="1">
        <f>(Table2[[#This Row],[Close Price]]/Table2[[#This Row],[Current Week Low]])-1</f>
        <v>2.1686946444830824E-2</v>
      </c>
      <c r="AF64" s="1">
        <f>(Table2[[#This Row],[Current Week High]]/Table2[[#This Row],[Close Price]])-1</f>
        <v>1.2557725026330679E-2</v>
      </c>
      <c r="AG64" s="1">
        <f>(Table2[[#This Row],[Close Price]]/Table2[[#This Row],[Current Month Low]])-1</f>
        <v>7.1440972222222232E-2</v>
      </c>
      <c r="AH64" s="1">
        <f>(Table2[[#This Row],[Current Month High]]/Table2[[#This Row],[Close Price]])-1</f>
        <v>5.355262091873958E-2</v>
      </c>
      <c r="AI64">
        <v>17.856274811634101</v>
      </c>
      <c r="AJ64">
        <v>194.863831820353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0.05</v>
      </c>
      <c r="AM64" t="s">
        <v>3182</v>
      </c>
      <c r="AN64">
        <v>0.1</v>
      </c>
      <c r="AO64" t="s">
        <v>3182</v>
      </c>
      <c r="AP64">
        <v>8.3582785892477002E-2</v>
      </c>
      <c r="AQ64">
        <f>(Table2[[#This Row],[Sharpe Ratio]]-AVERAGE(Table2[Sharpe Ratio]))/_xlfn.STDEV.P(Table2[Sharpe Ratio])</f>
        <v>0.20568739155652752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5.858646641193034</v>
      </c>
      <c r="AS64">
        <f>_xlfn.RANK.AVG(Table2[[#This Row],[1Y Return vs Nifty Z-Score]],Table2[1Y Return vs Nifty Z-Score])</f>
        <v>49</v>
      </c>
      <c r="AT64">
        <f>_xlfn.RANK.AVG(Table2[[#This Row],[6M Return vs Nifty Z-Score]],Table2[6M Return vs Nifty Z-Score])</f>
        <v>18</v>
      </c>
      <c r="AU64">
        <f>_xlfn.RANK.AVG(Table2[[#This Row],[Sharpe Ratio Z-Score]],Table2[Sharpe Ratio Z-Score])</f>
        <v>289</v>
      </c>
      <c r="AV64">
        <f>(Table2[[#This Row],[Rank 1Y]]+Table2[[#This Row],[Rank 6M]]+Table2[[#This Row],[Rank Sharpe]])/3</f>
        <v>118.66666666666667</v>
      </c>
    </row>
    <row r="65" spans="1:48" x14ac:dyDescent="0.3">
      <c r="A65" t="s">
        <v>1586</v>
      </c>
      <c r="B65" t="s">
        <v>1587</v>
      </c>
      <c r="C65" t="s">
        <v>3137</v>
      </c>
      <c r="D65" t="s">
        <v>1011</v>
      </c>
      <c r="E65">
        <v>6115.1784289750003</v>
      </c>
      <c r="F65">
        <v>712.25</v>
      </c>
      <c r="G65">
        <v>110.035131528549</v>
      </c>
      <c r="H65">
        <f>(Table2[[#This Row],[1Y Return vs Nifty]]-AVERAGE(Table2[1Y Return vs Nifty]))/_xlfn.STDEV.P(Table2[1Y Return vs Nifty])</f>
        <v>1.4687141679712772</v>
      </c>
      <c r="I65">
        <v>12.3387852929286</v>
      </c>
      <c r="J65">
        <f>(Table2[[#This Row],[1M Return vs Nifty]]-AVERAGE(Table2[1M Return vs Nifty]))/_xlfn.STDEV.P(Table2[1M Return vs Nifty])</f>
        <v>1.5249775780900332</v>
      </c>
      <c r="K65">
        <v>149.696696177397</v>
      </c>
      <c r="L65">
        <f>(Table2[[#This Row],[6M Return vs Nifty]]-AVERAGE(Table2[6M Return vs Nifty]))/_xlfn.STDEV.P(Table2[6M Return vs Nifty])</f>
        <v>4.3123440274944027</v>
      </c>
      <c r="M65">
        <v>2.55580826474384</v>
      </c>
      <c r="N65">
        <f>(Table2[[#This Row],[1W Return vs Nifty]]-AVERAGE(Table2[1W Return vs Nifty]))/_xlfn.STDEV.P(Table2[1W Return vs Nifty])</f>
        <v>0.78914224294843083</v>
      </c>
      <c r="O65">
        <v>705.25</v>
      </c>
      <c r="P65">
        <v>625.06892826760497</v>
      </c>
      <c r="Q65">
        <v>435.27950728059801</v>
      </c>
      <c r="R65">
        <v>48.8415842481648</v>
      </c>
      <c r="S65" s="1">
        <f>(Table2[[#This Row],[Close Price]]-Table2[[#This Row],[20D EMA]])/Table2[[#This Row],[20D EMA]]</f>
        <v>9.9255583126550868E-3</v>
      </c>
      <c r="T65" s="1">
        <f>(Table2[[#This Row],[Close Price]]-Table2[[#This Row],[50D EMA]])/Table2[[#This Row],[50D EMA]]</f>
        <v>0.13947433281321417</v>
      </c>
      <c r="U65" s="1">
        <f>(Table2[[#This Row],[Close Price]]-Table2[[#This Row],[200D EMA]])/Table2[[#This Row],[200D EMA]]</f>
        <v>0.63630492151990081</v>
      </c>
      <c r="V65">
        <v>0.385372634676657</v>
      </c>
      <c r="W65">
        <v>700</v>
      </c>
      <c r="X65">
        <v>752</v>
      </c>
      <c r="Y65">
        <v>700</v>
      </c>
      <c r="Z65">
        <v>752</v>
      </c>
      <c r="AA65">
        <v>609.54999999999995</v>
      </c>
      <c r="AB65">
        <v>825.05</v>
      </c>
      <c r="AC65" s="1">
        <f>(Table2[[#This Row],[Close Price]]/Table2[[#This Row],[Day Low]])-1</f>
        <v>1.7500000000000071E-2</v>
      </c>
      <c r="AD65" s="1">
        <f>(Table2[[#This Row],[Day High]]/Table2[[#This Row],[Close Price]])-1</f>
        <v>5.5809055809055819E-2</v>
      </c>
      <c r="AE65" s="1">
        <f>(Table2[[#This Row],[Close Price]]/Table2[[#This Row],[Current Week Low]])-1</f>
        <v>1.7500000000000071E-2</v>
      </c>
      <c r="AF65" s="1">
        <f>(Table2[[#This Row],[Current Week High]]/Table2[[#This Row],[Close Price]])-1</f>
        <v>5.5809055809055819E-2</v>
      </c>
      <c r="AG65" s="1">
        <f>(Table2[[#This Row],[Close Price]]/Table2[[#This Row],[Current Month Low]])-1</f>
        <v>0.16848494791239443</v>
      </c>
      <c r="AH65" s="1">
        <f>(Table2[[#This Row],[Current Month High]]/Table2[[#This Row],[Close Price]])-1</f>
        <v>0.15837135837135841</v>
      </c>
      <c r="AI65">
        <v>22.6816426816426</v>
      </c>
      <c r="AJ65">
        <v>230.050973123262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0.52</v>
      </c>
      <c r="AM65" t="s">
        <v>3182</v>
      </c>
      <c r="AN65">
        <v>-15.34</v>
      </c>
      <c r="AO65" t="s">
        <v>3181</v>
      </c>
      <c r="AP65">
        <v>7.9339819294885996E-2</v>
      </c>
      <c r="AQ65">
        <f>(Table2[[#This Row],[Sharpe Ratio]]-AVERAGE(Table2[Sharpe Ratio]))/_xlfn.STDEV.P(Table2[Sharpe Ratio])</f>
        <v>0.15602648915522277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8.2512045056593664</v>
      </c>
      <c r="AS65">
        <f>_xlfn.RANK.AVG(Table2[[#This Row],[1Y Return vs Nifty Z-Score]],Table2[1Y Return vs Nifty Z-Score])</f>
        <v>59</v>
      </c>
      <c r="AT65">
        <f>_xlfn.RANK.AVG(Table2[[#This Row],[6M Return vs Nifty Z-Score]],Table2[6M Return vs Nifty Z-Score])</f>
        <v>3</v>
      </c>
      <c r="AU65">
        <f>_xlfn.RANK.AVG(Table2[[#This Row],[Sharpe Ratio Z-Score]],Table2[Sharpe Ratio Z-Score])</f>
        <v>296</v>
      </c>
      <c r="AV65">
        <f>(Table2[[#This Row],[Rank 1Y]]+Table2[[#This Row],[Rank 6M]]+Table2[[#This Row],[Rank Sharpe]])/3</f>
        <v>119.33333333333333</v>
      </c>
    </row>
    <row r="66" spans="1:48" x14ac:dyDescent="0.3">
      <c r="A66" t="s">
        <v>596</v>
      </c>
      <c r="B66" t="s">
        <v>597</v>
      </c>
      <c r="C66" t="s">
        <v>3136</v>
      </c>
      <c r="D66" t="s">
        <v>382</v>
      </c>
      <c r="E66">
        <v>33007.370000000003</v>
      </c>
      <c r="F66">
        <v>1579.3</v>
      </c>
      <c r="G66">
        <v>103.365044258165</v>
      </c>
      <c r="H66">
        <f>(Table2[[#This Row],[1Y Return vs Nifty]]-AVERAGE(Table2[1Y Return vs Nifty]))/_xlfn.STDEV.P(Table2[1Y Return vs Nifty])</f>
        <v>1.3548957288391124</v>
      </c>
      <c r="I66">
        <v>7.0297305097932599</v>
      </c>
      <c r="J66">
        <f>(Table2[[#This Row],[1M Return vs Nifty]]-AVERAGE(Table2[1M Return vs Nifty]))/_xlfn.STDEV.P(Table2[1M Return vs Nifty])</f>
        <v>0.92404418871417926</v>
      </c>
      <c r="K66">
        <v>48.268655035490703</v>
      </c>
      <c r="L66">
        <f>(Table2[[#This Row],[6M Return vs Nifty]]-AVERAGE(Table2[6M Return vs Nifty]))/_xlfn.STDEV.P(Table2[6M Return vs Nifty])</f>
        <v>1.1564543399607146</v>
      </c>
      <c r="M66">
        <v>3.7996766703902498</v>
      </c>
      <c r="N66">
        <f>(Table2[[#This Row],[1W Return vs Nifty]]-AVERAGE(Table2[1W Return vs Nifty]))/_xlfn.STDEV.P(Table2[1W Return vs Nifty])</f>
        <v>1.0665021664815257</v>
      </c>
      <c r="O66">
        <v>1452.68</v>
      </c>
      <c r="P66">
        <v>1394.0493229199899</v>
      </c>
      <c r="Q66">
        <v>1141.42891364003</v>
      </c>
      <c r="R66">
        <v>76.392799567867598</v>
      </c>
      <c r="S66" s="1">
        <f>(Table2[[#This Row],[Close Price]]-Table2[[#This Row],[20D EMA]])/Table2[[#This Row],[20D EMA]]</f>
        <v>8.716303659443228E-2</v>
      </c>
      <c r="T66" s="1">
        <f>(Table2[[#This Row],[Close Price]]-Table2[[#This Row],[50D EMA]])/Table2[[#This Row],[50D EMA]]</f>
        <v>0.13288674513465715</v>
      </c>
      <c r="U66" s="1">
        <f>(Table2[[#This Row],[Close Price]]-Table2[[#This Row],[200D EMA]])/Table2[[#This Row],[200D EMA]]</f>
        <v>0.38361660645479356</v>
      </c>
      <c r="V66">
        <v>1.3474490782603401</v>
      </c>
      <c r="W66">
        <v>1480.35</v>
      </c>
      <c r="X66">
        <v>1615</v>
      </c>
      <c r="Y66">
        <v>1480.35</v>
      </c>
      <c r="Z66">
        <v>1615</v>
      </c>
      <c r="AA66">
        <v>1344.6</v>
      </c>
      <c r="AB66">
        <v>1615</v>
      </c>
      <c r="AC66" s="1">
        <f>(Table2[[#This Row],[Close Price]]/Table2[[#This Row],[Day Low]])-1</f>
        <v>6.6842300807241628E-2</v>
      </c>
      <c r="AD66" s="1">
        <f>(Table2[[#This Row],[Day High]]/Table2[[#This Row],[Close Price]])-1</f>
        <v>2.2604951560818209E-2</v>
      </c>
      <c r="AE66" s="1">
        <f>(Table2[[#This Row],[Close Price]]/Table2[[#This Row],[Current Week Low]])-1</f>
        <v>6.6842300807241628E-2</v>
      </c>
      <c r="AF66" s="1">
        <f>(Table2[[#This Row],[Current Week High]]/Table2[[#This Row],[Close Price]])-1</f>
        <v>2.2604951560818209E-2</v>
      </c>
      <c r="AG66" s="1">
        <f>(Table2[[#This Row],[Close Price]]/Table2[[#This Row],[Current Month Low]])-1</f>
        <v>0.17455005206009222</v>
      </c>
      <c r="AH66" s="1">
        <f>(Table2[[#This Row],[Current Month High]]/Table2[[#This Row],[Close Price]])-1</f>
        <v>2.2604951560818209E-2</v>
      </c>
      <c r="AI66">
        <v>5.3884632432090296</v>
      </c>
      <c r="AJ66">
        <v>150.285261489698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0.26</v>
      </c>
      <c r="AM66" t="s">
        <v>3182</v>
      </c>
      <c r="AN66">
        <v>5.55</v>
      </c>
      <c r="AO66" t="s">
        <v>3182</v>
      </c>
      <c r="AP66">
        <v>0.10345736980746199</v>
      </c>
      <c r="AQ66">
        <f>(Table2[[#This Row],[Sharpe Ratio]]-AVERAGE(Table2[Sharpe Ratio]))/_xlfn.STDEV.P(Table2[Sharpe Ratio])</f>
        <v>0.43830524262068293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4.9402016666162147</v>
      </c>
      <c r="AS66">
        <f>_xlfn.RANK.AVG(Table2[[#This Row],[1Y Return vs Nifty Z-Score]],Table2[1Y Return vs Nifty Z-Score])</f>
        <v>64</v>
      </c>
      <c r="AT66">
        <f>_xlfn.RANK.AVG(Table2[[#This Row],[6M Return vs Nifty Z-Score]],Table2[6M Return vs Nifty Z-Score])</f>
        <v>75</v>
      </c>
      <c r="AU66">
        <f>_xlfn.RANK.AVG(Table2[[#This Row],[Sharpe Ratio Z-Score]],Table2[Sharpe Ratio Z-Score])</f>
        <v>224</v>
      </c>
      <c r="AV66">
        <f>(Table2[[#This Row],[Rank 1Y]]+Table2[[#This Row],[Rank 6M]]+Table2[[#This Row],[Rank Sharpe]])/3</f>
        <v>121</v>
      </c>
    </row>
    <row r="67" spans="1:48" x14ac:dyDescent="0.3">
      <c r="A67" t="s">
        <v>269</v>
      </c>
      <c r="B67" t="s">
        <v>270</v>
      </c>
      <c r="C67" t="s">
        <v>3135</v>
      </c>
      <c r="D67" t="s">
        <v>271</v>
      </c>
      <c r="E67">
        <v>101763.62305318</v>
      </c>
      <c r="F67">
        <v>11731.45</v>
      </c>
      <c r="G67">
        <v>158.45665667275</v>
      </c>
      <c r="H67">
        <f>(Table2[[#This Row],[1Y Return vs Nifty]]-AVERAGE(Table2[1Y Return vs Nifty]))/_xlfn.STDEV.P(Table2[1Y Return vs Nifty])</f>
        <v>2.2949795808366402</v>
      </c>
      <c r="I67">
        <v>-4.58091743030828</v>
      </c>
      <c r="J67">
        <f>(Table2[[#This Row],[1M Return vs Nifty]]-AVERAGE(Table2[1M Return vs Nifty]))/_xlfn.STDEV.P(Table2[1M Return vs Nifty])</f>
        <v>-0.39016828497487432</v>
      </c>
      <c r="K67">
        <v>34.012177659193597</v>
      </c>
      <c r="L67">
        <f>(Table2[[#This Row],[6M Return vs Nifty]]-AVERAGE(Table2[6M Return vs Nifty]))/_xlfn.STDEV.P(Table2[6M Return vs Nifty])</f>
        <v>0.71287020458866313</v>
      </c>
      <c r="M67">
        <v>2.9881408893452601</v>
      </c>
      <c r="N67">
        <f>(Table2[[#This Row],[1W Return vs Nifty]]-AVERAGE(Table2[1W Return vs Nifty]))/_xlfn.STDEV.P(Table2[1W Return vs Nifty])</f>
        <v>0.88554451762313557</v>
      </c>
      <c r="O67">
        <v>11381.72</v>
      </c>
      <c r="P67">
        <v>11088.7686885775</v>
      </c>
      <c r="Q67">
        <v>8971.6809378755097</v>
      </c>
      <c r="R67">
        <v>62.374339649112599</v>
      </c>
      <c r="S67" s="1">
        <f>(Table2[[#This Row],[Close Price]]-Table2[[#This Row],[20D EMA]])/Table2[[#This Row],[20D EMA]]</f>
        <v>3.0727341737452809E-2</v>
      </c>
      <c r="T67" s="1">
        <f>(Table2[[#This Row],[Close Price]]-Table2[[#This Row],[50D EMA]])/Table2[[#This Row],[50D EMA]]</f>
        <v>5.7957860739265329E-2</v>
      </c>
      <c r="U67" s="1">
        <f>(Table2[[#This Row],[Close Price]]-Table2[[#This Row],[200D EMA]])/Table2[[#This Row],[200D EMA]]</f>
        <v>0.30760891757459258</v>
      </c>
      <c r="V67">
        <v>0.38548174897557802</v>
      </c>
      <c r="W67">
        <v>11515.5</v>
      </c>
      <c r="X67">
        <v>11800</v>
      </c>
      <c r="Y67">
        <v>11515.5</v>
      </c>
      <c r="Z67">
        <v>11800</v>
      </c>
      <c r="AA67">
        <v>10723</v>
      </c>
      <c r="AB67">
        <v>11845</v>
      </c>
      <c r="AC67" s="1">
        <f>(Table2[[#This Row],[Close Price]]/Table2[[#This Row],[Day Low]])-1</f>
        <v>1.8752985107029829E-2</v>
      </c>
      <c r="AD67" s="1">
        <f>(Table2[[#This Row],[Day High]]/Table2[[#This Row],[Close Price]])-1</f>
        <v>5.843267456282053E-3</v>
      </c>
      <c r="AE67" s="1">
        <f>(Table2[[#This Row],[Close Price]]/Table2[[#This Row],[Current Week Low]])-1</f>
        <v>1.8752985107029829E-2</v>
      </c>
      <c r="AF67" s="1">
        <f>(Table2[[#This Row],[Current Week High]]/Table2[[#This Row],[Close Price]])-1</f>
        <v>5.843267456282053E-3</v>
      </c>
      <c r="AG67" s="1">
        <f>(Table2[[#This Row],[Close Price]]/Table2[[#This Row],[Current Month Low]])-1</f>
        <v>9.404550965214975E-2</v>
      </c>
      <c r="AH67" s="1">
        <f>(Table2[[#This Row],[Current Month High]]/Table2[[#This Row],[Close Price]])-1</f>
        <v>9.6791104253948212E-3</v>
      </c>
      <c r="AI67">
        <v>7.5655609494137401</v>
      </c>
      <c r="AJ67">
        <v>203.23226840363901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-0.01</v>
      </c>
      <c r="AM67" t="s">
        <v>3181</v>
      </c>
      <c r="AN67">
        <v>4.8600000000000003</v>
      </c>
      <c r="AO67" t="s">
        <v>3182</v>
      </c>
      <c r="AP67">
        <v>0.105400551934468</v>
      </c>
      <c r="AQ67">
        <f>(Table2[[#This Row],[Sharpe Ratio]]-AVERAGE(Table2[Sharpe Ratio]))/_xlfn.STDEV.P(Table2[Sharpe Ratio])</f>
        <v>0.46104880558250166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3.9642748236560656</v>
      </c>
      <c r="AS67">
        <f>_xlfn.RANK.AVG(Table2[[#This Row],[1Y Return vs Nifty Z-Score]],Table2[1Y Return vs Nifty Z-Score])</f>
        <v>27</v>
      </c>
      <c r="AT67">
        <f>_xlfn.RANK.AVG(Table2[[#This Row],[6M Return vs Nifty Z-Score]],Table2[6M Return vs Nifty Z-Score])</f>
        <v>121</v>
      </c>
      <c r="AU67">
        <f>_xlfn.RANK.AVG(Table2[[#This Row],[Sharpe Ratio Z-Score]],Table2[Sharpe Ratio Z-Score])</f>
        <v>219</v>
      </c>
      <c r="AV67">
        <f>(Table2[[#This Row],[Rank 1Y]]+Table2[[#This Row],[Rank 6M]]+Table2[[#This Row],[Rank Sharpe]])/3</f>
        <v>122.33333333333333</v>
      </c>
    </row>
    <row r="68" spans="1:48" x14ac:dyDescent="0.3">
      <c r="A68" t="s">
        <v>93</v>
      </c>
      <c r="B68" t="s">
        <v>94</v>
      </c>
      <c r="C68" t="s">
        <v>3147</v>
      </c>
      <c r="D68" t="s">
        <v>95</v>
      </c>
      <c r="E68">
        <v>301453.67512500001</v>
      </c>
      <c r="F68">
        <v>4507.55</v>
      </c>
      <c r="G68">
        <v>102.36712259866199</v>
      </c>
      <c r="H68">
        <f>(Table2[[#This Row],[1Y Return vs Nifty]]-AVERAGE(Table2[1Y Return vs Nifty]))/_xlfn.STDEV.P(Table2[1Y Return vs Nifty])</f>
        <v>1.3378671831759799</v>
      </c>
      <c r="I68">
        <v>-3.32186633699733</v>
      </c>
      <c r="J68">
        <f>(Table2[[#This Row],[1M Return vs Nifty]]-AVERAGE(Table2[1M Return vs Nifty]))/_xlfn.STDEV.P(Table2[1M Return vs Nifty])</f>
        <v>-0.24765594110075453</v>
      </c>
      <c r="K68">
        <v>12.6170244630399</v>
      </c>
      <c r="L68">
        <f>(Table2[[#This Row],[6M Return vs Nifty]]-AVERAGE(Table2[6M Return vs Nifty]))/_xlfn.STDEV.P(Table2[6M Return vs Nifty])</f>
        <v>4.7169254685887015E-2</v>
      </c>
      <c r="M68">
        <v>2.3387823998233799</v>
      </c>
      <c r="N68">
        <f>(Table2[[#This Row],[1W Return vs Nifty]]-AVERAGE(Table2[1W Return vs Nifty]))/_xlfn.STDEV.P(Table2[1W Return vs Nifty])</f>
        <v>0.740749441084667</v>
      </c>
      <c r="O68">
        <v>4437.25</v>
      </c>
      <c r="P68">
        <v>4564.9593845833297</v>
      </c>
      <c r="Q68">
        <v>4079.0169347316801</v>
      </c>
      <c r="R68">
        <v>59.9830359903114</v>
      </c>
      <c r="S68" s="1">
        <f>(Table2[[#This Row],[Close Price]]-Table2[[#This Row],[20D EMA]])/Table2[[#This Row],[20D EMA]]</f>
        <v>1.584314609273766E-2</v>
      </c>
      <c r="T68" s="1">
        <f>(Table2[[#This Row],[Close Price]]-Table2[[#This Row],[50D EMA]])/Table2[[#This Row],[50D EMA]]</f>
        <v>-1.2576099751776778E-2</v>
      </c>
      <c r="U68" s="1">
        <f>(Table2[[#This Row],[Close Price]]-Table2[[#This Row],[200D EMA]])/Table2[[#This Row],[200D EMA]]</f>
        <v>0.10505792746764099</v>
      </c>
      <c r="V68">
        <v>0.69255055707095603</v>
      </c>
      <c r="W68">
        <v>4488.45</v>
      </c>
      <c r="X68">
        <v>4544.8</v>
      </c>
      <c r="Y68">
        <v>4488.45</v>
      </c>
      <c r="Z68">
        <v>4544.8</v>
      </c>
      <c r="AA68">
        <v>4120.3500000000004</v>
      </c>
      <c r="AB68">
        <v>4544.8</v>
      </c>
      <c r="AC68" s="1">
        <f>(Table2[[#This Row],[Close Price]]/Table2[[#This Row],[Day Low]])-1</f>
        <v>4.2553665519278194E-3</v>
      </c>
      <c r="AD68" s="1">
        <f>(Table2[[#This Row],[Day High]]/Table2[[#This Row],[Close Price]])-1</f>
        <v>8.2639127685770752E-3</v>
      </c>
      <c r="AE68" s="1">
        <f>(Table2[[#This Row],[Close Price]]/Table2[[#This Row],[Current Week Low]])-1</f>
        <v>4.2553665519278194E-3</v>
      </c>
      <c r="AF68" s="1">
        <f>(Table2[[#This Row],[Current Week High]]/Table2[[#This Row],[Close Price]])-1</f>
        <v>8.2639127685770752E-3</v>
      </c>
      <c r="AG68" s="1">
        <f>(Table2[[#This Row],[Close Price]]/Table2[[#This Row],[Current Month Low]])-1</f>
        <v>9.3972599415098168E-2</v>
      </c>
      <c r="AH68" s="1">
        <f>(Table2[[#This Row],[Current Month High]]/Table2[[#This Row],[Close Price]])-1</f>
        <v>8.2639127685770752E-3</v>
      </c>
      <c r="AI68">
        <v>25.894332841565799</v>
      </c>
      <c r="AJ68">
        <v>154.98076705509601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0</v>
      </c>
      <c r="AM68">
        <v>0</v>
      </c>
      <c r="AN68">
        <v>2.7</v>
      </c>
      <c r="AO68" t="s">
        <v>3182</v>
      </c>
      <c r="AP68">
        <v>0.25629931513819398</v>
      </c>
      <c r="AQ68">
        <f>(Table2[[#This Row],[Sharpe Ratio]]-AVERAGE(Table2[Sharpe Ratio]))/_xlfn.STDEV.P(Table2[Sharpe Ratio])</f>
        <v>2.2272113665115714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66</v>
      </c>
      <c r="AT68">
        <f>_xlfn.RANK.AVG(Table2[[#This Row],[6M Return vs Nifty Z-Score]],Table2[6M Return vs Nifty Z-Score])</f>
        <v>299</v>
      </c>
      <c r="AU68">
        <f>_xlfn.RANK.AVG(Table2[[#This Row],[Sharpe Ratio Z-Score]],Table2[Sharpe Ratio Z-Score])</f>
        <v>9</v>
      </c>
      <c r="AV68">
        <f>(Table2[[#This Row],[Rank 1Y]]+Table2[[#This Row],[Rank 6M]]+Table2[[#This Row],[Rank Sharpe]])/3</f>
        <v>124.66666666666667</v>
      </c>
    </row>
    <row r="69" spans="1:48" x14ac:dyDescent="0.3">
      <c r="A69" t="s">
        <v>1580</v>
      </c>
      <c r="B69" t="s">
        <v>1581</v>
      </c>
      <c r="C69" t="s">
        <v>3142</v>
      </c>
      <c r="D69" t="s">
        <v>182</v>
      </c>
      <c r="E69">
        <v>6152.67089055</v>
      </c>
      <c r="F69">
        <v>2143.5</v>
      </c>
      <c r="G69">
        <v>91.646295638369494</v>
      </c>
      <c r="H69">
        <f>(Table2[[#This Row],[1Y Return vs Nifty]]-AVERAGE(Table2[1Y Return vs Nifty]))/_xlfn.STDEV.P(Table2[1Y Return vs Nifty])</f>
        <v>1.1549268794944245</v>
      </c>
      <c r="I69">
        <v>-15.1886390342958</v>
      </c>
      <c r="J69">
        <f>(Table2[[#This Row],[1M Return vs Nifty]]-AVERAGE(Table2[1M Return vs Nifty]))/_xlfn.STDEV.P(Table2[1M Return vs Nifty])</f>
        <v>-1.5908592473828977</v>
      </c>
      <c r="K69">
        <v>28.973809103320299</v>
      </c>
      <c r="L69">
        <f>(Table2[[#This Row],[6M Return vs Nifty]]-AVERAGE(Table2[6M Return vs Nifty]))/_xlfn.STDEV.P(Table2[6M Return vs Nifty])</f>
        <v>0.55610354333343526</v>
      </c>
      <c r="M69">
        <v>-7.9937131424166203</v>
      </c>
      <c r="N69">
        <f>(Table2[[#This Row],[1W Return vs Nifty]]-AVERAGE(Table2[1W Return vs Nifty]))/_xlfn.STDEV.P(Table2[1W Return vs Nifty])</f>
        <v>-1.5632082448671931</v>
      </c>
      <c r="O69">
        <v>2316.6999999999998</v>
      </c>
      <c r="P69">
        <v>2389.9708326051</v>
      </c>
      <c r="Q69">
        <v>1947.48315803368</v>
      </c>
      <c r="R69">
        <v>22.127704861761099</v>
      </c>
      <c r="S69" s="1">
        <f>(Table2[[#This Row],[Close Price]]-Table2[[#This Row],[20D EMA]])/Table2[[#This Row],[20D EMA]]</f>
        <v>-7.4761514222816863E-2</v>
      </c>
      <c r="T69" s="1">
        <f>(Table2[[#This Row],[Close Price]]-Table2[[#This Row],[50D EMA]])/Table2[[#This Row],[50D EMA]]</f>
        <v>-0.10312712993925684</v>
      </c>
      <c r="U69" s="1">
        <f>(Table2[[#This Row],[Close Price]]-Table2[[#This Row],[200D EMA]])/Table2[[#This Row],[200D EMA]]</f>
        <v>0.1006513669490384</v>
      </c>
      <c r="V69">
        <v>1.0907312405903899</v>
      </c>
      <c r="W69">
        <v>2116.0500000000002</v>
      </c>
      <c r="X69">
        <v>2159.9499999999998</v>
      </c>
      <c r="Y69">
        <v>2116.0500000000002</v>
      </c>
      <c r="Z69">
        <v>2159.9499999999998</v>
      </c>
      <c r="AA69">
        <v>2012.05</v>
      </c>
      <c r="AB69">
        <v>2480</v>
      </c>
      <c r="AC69" s="1">
        <f>(Table2[[#This Row],[Close Price]]/Table2[[#This Row],[Day Low]])-1</f>
        <v>1.2972283263627871E-2</v>
      </c>
      <c r="AD69" s="1">
        <f>(Table2[[#This Row],[Day High]]/Table2[[#This Row],[Close Price]])-1</f>
        <v>7.6743643573593534E-3</v>
      </c>
      <c r="AE69" s="1">
        <f>(Table2[[#This Row],[Close Price]]/Table2[[#This Row],[Current Week Low]])-1</f>
        <v>1.2972283263627871E-2</v>
      </c>
      <c r="AF69" s="1">
        <f>(Table2[[#This Row],[Current Week High]]/Table2[[#This Row],[Close Price]])-1</f>
        <v>7.6743643573593534E-3</v>
      </c>
      <c r="AG69" s="1">
        <f>(Table2[[#This Row],[Close Price]]/Table2[[#This Row],[Current Month Low]])-1</f>
        <v>6.5331378444869692E-2</v>
      </c>
      <c r="AH69" s="1">
        <f>(Table2[[#This Row],[Current Month High]]/Table2[[#This Row],[Close Price]])-1</f>
        <v>0.15698623746209472</v>
      </c>
      <c r="AI69">
        <v>37.723349661768097</v>
      </c>
      <c r="AJ69">
        <v>147.91811242192901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-0.14000000000000001</v>
      </c>
      <c r="AM69" t="s">
        <v>3181</v>
      </c>
      <c r="AN69">
        <v>-13.83</v>
      </c>
      <c r="AO69" t="s">
        <v>3181</v>
      </c>
      <c r="AP69">
        <v>0.14054073867365199</v>
      </c>
      <c r="AQ69">
        <f>(Table2[[#This Row],[Sharpe Ratio]]-AVERAGE(Table2[Sharpe Ratio]))/_xlfn.STDEV.P(Table2[Sharpe Ratio])</f>
        <v>0.87233966632343629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88</v>
      </c>
      <c r="AT69">
        <f>_xlfn.RANK.AVG(Table2[[#This Row],[6M Return vs Nifty Z-Score]],Table2[6M Return vs Nifty Z-Score])</f>
        <v>156</v>
      </c>
      <c r="AU69">
        <f>_xlfn.RANK.AVG(Table2[[#This Row],[Sharpe Ratio Z-Score]],Table2[Sharpe Ratio Z-Score])</f>
        <v>130</v>
      </c>
      <c r="AV69">
        <f>(Table2[[#This Row],[Rank 1Y]]+Table2[[#This Row],[Rank 6M]]+Table2[[#This Row],[Rank Sharpe]])/3</f>
        <v>124.66666666666667</v>
      </c>
    </row>
    <row r="70" spans="1:48" x14ac:dyDescent="0.3">
      <c r="A70" t="s">
        <v>630</v>
      </c>
      <c r="B70" t="s">
        <v>631</v>
      </c>
      <c r="C70" t="s">
        <v>3140</v>
      </c>
      <c r="D70" t="s">
        <v>51</v>
      </c>
      <c r="E70">
        <v>30697.988044040001</v>
      </c>
      <c r="F70">
        <v>1205.9000000000001</v>
      </c>
      <c r="G70">
        <v>79.815868026705203</v>
      </c>
      <c r="H70">
        <f>(Table2[[#This Row],[1Y Return vs Nifty]]-AVERAGE(Table2[1Y Return vs Nifty]))/_xlfn.STDEV.P(Table2[1Y Return vs Nifty])</f>
        <v>0.95305233866129158</v>
      </c>
      <c r="I70">
        <v>-0.49702451400356101</v>
      </c>
      <c r="J70">
        <f>(Table2[[#This Row],[1M Return vs Nifty]]-AVERAGE(Table2[1M Return vs Nifty]))/_xlfn.STDEV.P(Table2[1M Return vs Nifty])</f>
        <v>7.2088691509686151E-2</v>
      </c>
      <c r="K70">
        <v>80.561110193082001</v>
      </c>
      <c r="L70">
        <f>(Table2[[#This Row],[6M Return vs Nifty]]-AVERAGE(Table2[6M Return vs Nifty]))/_xlfn.STDEV.P(Table2[6M Return vs Nifty])</f>
        <v>2.1612201332229928</v>
      </c>
      <c r="M70">
        <v>-0.26891941563926203</v>
      </c>
      <c r="N70">
        <f>(Table2[[#This Row],[1W Return vs Nifty]]-AVERAGE(Table2[1W Return vs Nifty]))/_xlfn.STDEV.P(Table2[1W Return vs Nifty])</f>
        <v>0.15927959037488579</v>
      </c>
      <c r="O70">
        <v>1181.17</v>
      </c>
      <c r="P70">
        <v>1106.3988373689201</v>
      </c>
      <c r="Q70">
        <v>856.73880853019602</v>
      </c>
      <c r="R70">
        <v>56.958092857748902</v>
      </c>
      <c r="S70" s="1">
        <f>(Table2[[#This Row],[Close Price]]-Table2[[#This Row],[20D EMA]])/Table2[[#This Row],[20D EMA]]</f>
        <v>2.0936867682044089E-2</v>
      </c>
      <c r="T70" s="1">
        <f>(Table2[[#This Row],[Close Price]]-Table2[[#This Row],[50D EMA]])/Table2[[#This Row],[50D EMA]]</f>
        <v>8.9932454075692489E-2</v>
      </c>
      <c r="U70" s="1">
        <f>(Table2[[#This Row],[Close Price]]-Table2[[#This Row],[200D EMA]])/Table2[[#This Row],[200D EMA]]</f>
        <v>0.40754683690449139</v>
      </c>
      <c r="V70">
        <v>0.55620297472855895</v>
      </c>
      <c r="W70">
        <v>1182.4000000000001</v>
      </c>
      <c r="X70">
        <v>1228.5</v>
      </c>
      <c r="Y70">
        <v>1182.4000000000001</v>
      </c>
      <c r="Z70">
        <v>1228.5</v>
      </c>
      <c r="AA70">
        <v>1140.0999999999999</v>
      </c>
      <c r="AB70">
        <v>1228.5</v>
      </c>
      <c r="AC70" s="1">
        <f>(Table2[[#This Row],[Close Price]]/Table2[[#This Row],[Day Low]])-1</f>
        <v>1.9874830852503411E-2</v>
      </c>
      <c r="AD70" s="1">
        <f>(Table2[[#This Row],[Day High]]/Table2[[#This Row],[Close Price]])-1</f>
        <v>1.8741189153329341E-2</v>
      </c>
      <c r="AE70" s="1">
        <f>(Table2[[#This Row],[Close Price]]/Table2[[#This Row],[Current Week Low]])-1</f>
        <v>1.9874830852503411E-2</v>
      </c>
      <c r="AF70" s="1">
        <f>(Table2[[#This Row],[Current Week High]]/Table2[[#This Row],[Close Price]])-1</f>
        <v>1.8741189153329341E-2</v>
      </c>
      <c r="AG70" s="1">
        <f>(Table2[[#This Row],[Close Price]]/Table2[[#This Row],[Current Month Low]])-1</f>
        <v>5.7714235593369079E-2</v>
      </c>
      <c r="AH70" s="1">
        <f>(Table2[[#This Row],[Current Month High]]/Table2[[#This Row],[Close Price]])-1</f>
        <v>1.8741189153329341E-2</v>
      </c>
      <c r="AI70">
        <v>6.7999004892611303</v>
      </c>
      <c r="AJ70">
        <v>122.90203327171901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0.18</v>
      </c>
      <c r="AM70" t="s">
        <v>3182</v>
      </c>
      <c r="AN70">
        <v>0.71</v>
      </c>
      <c r="AO70" t="s">
        <v>3182</v>
      </c>
      <c r="AP70">
        <v>0.10185906215613399</v>
      </c>
      <c r="AQ70">
        <f>(Table2[[#This Row],[Sharpe Ratio]]-AVERAGE(Table2[Sharpe Ratio]))/_xlfn.STDEV.P(Table2[Sharpe Ratio])</f>
        <v>0.41959818979473718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3.7652389435635936</v>
      </c>
      <c r="AS70">
        <f>_xlfn.RANK.AVG(Table2[[#This Row],[1Y Return vs Nifty Z-Score]],Table2[1Y Return vs Nifty Z-Score])</f>
        <v>111</v>
      </c>
      <c r="AT70">
        <f>_xlfn.RANK.AVG(Table2[[#This Row],[6M Return vs Nifty Z-Score]],Table2[6M Return vs Nifty Z-Score])</f>
        <v>32</v>
      </c>
      <c r="AU70">
        <f>_xlfn.RANK.AVG(Table2[[#This Row],[Sharpe Ratio Z-Score]],Table2[Sharpe Ratio Z-Score])</f>
        <v>233</v>
      </c>
      <c r="AV70">
        <f>(Table2[[#This Row],[Rank 1Y]]+Table2[[#This Row],[Rank 6M]]+Table2[[#This Row],[Rank Sharpe]])/3</f>
        <v>125.33333333333333</v>
      </c>
    </row>
    <row r="71" spans="1:48" x14ac:dyDescent="0.3">
      <c r="A71" t="s">
        <v>632</v>
      </c>
      <c r="B71" t="s">
        <v>633</v>
      </c>
      <c r="C71" t="s">
        <v>3139</v>
      </c>
      <c r="D71" t="s">
        <v>48</v>
      </c>
      <c r="E71">
        <v>30569.4</v>
      </c>
      <c r="F71">
        <v>113.22</v>
      </c>
      <c r="G71">
        <v>138.13601219143999</v>
      </c>
      <c r="H71">
        <f>(Table2[[#This Row],[1Y Return vs Nifty]]-AVERAGE(Table2[1Y Return vs Nifty]))/_xlfn.STDEV.P(Table2[1Y Return vs Nifty])</f>
        <v>1.9482278903015335</v>
      </c>
      <c r="I71">
        <v>-3.9376320139025598</v>
      </c>
      <c r="J71">
        <f>(Table2[[#This Row],[1M Return vs Nifty]]-AVERAGE(Table2[1M Return vs Nifty]))/_xlfn.STDEV.P(Table2[1M Return vs Nifty])</f>
        <v>-0.31735462954891702</v>
      </c>
      <c r="K71">
        <v>23.255653967597699</v>
      </c>
      <c r="L71">
        <f>(Table2[[#This Row],[6M Return vs Nifty]]-AVERAGE(Table2[6M Return vs Nifty]))/_xlfn.STDEV.P(Table2[6M Return vs Nifty])</f>
        <v>0.37818561628506531</v>
      </c>
      <c r="M71">
        <v>-3.0968516657057101</v>
      </c>
      <c r="N71">
        <f>(Table2[[#This Row],[1W Return vs Nifty]]-AVERAGE(Table2[1W Return vs Nifty]))/_xlfn.STDEV.P(Table2[1W Return vs Nifty])</f>
        <v>-0.47129762267651587</v>
      </c>
      <c r="O71">
        <v>116.29</v>
      </c>
      <c r="P71">
        <v>116.703225098235</v>
      </c>
      <c r="Q71">
        <v>97.623855158680399</v>
      </c>
      <c r="R71">
        <v>39.755858572327398</v>
      </c>
      <c r="S71" s="1">
        <f>(Table2[[#This Row],[Close Price]]-Table2[[#This Row],[20D EMA]])/Table2[[#This Row],[20D EMA]]</f>
        <v>-2.6399518445266206E-2</v>
      </c>
      <c r="T71" s="1">
        <f>(Table2[[#This Row],[Close Price]]-Table2[[#This Row],[50D EMA]])/Table2[[#This Row],[50D EMA]]</f>
        <v>-2.9846862375079952E-2</v>
      </c>
      <c r="U71" s="1">
        <f>(Table2[[#This Row],[Close Price]]-Table2[[#This Row],[200D EMA]])/Table2[[#This Row],[200D EMA]]</f>
        <v>0.15975751844637986</v>
      </c>
      <c r="V71">
        <v>0.323143326009037</v>
      </c>
      <c r="W71">
        <v>112</v>
      </c>
      <c r="X71">
        <v>114.59</v>
      </c>
      <c r="Y71">
        <v>112</v>
      </c>
      <c r="Z71">
        <v>114.59</v>
      </c>
      <c r="AA71">
        <v>101.5</v>
      </c>
      <c r="AB71">
        <v>121.13</v>
      </c>
      <c r="AC71" s="1">
        <f>(Table2[[#This Row],[Close Price]]/Table2[[#This Row],[Day Low]])-1</f>
        <v>1.0892857142857038E-2</v>
      </c>
      <c r="AD71" s="1">
        <f>(Table2[[#This Row],[Day High]]/Table2[[#This Row],[Close Price]])-1</f>
        <v>1.2100335629747327E-2</v>
      </c>
      <c r="AE71" s="1">
        <f>(Table2[[#This Row],[Close Price]]/Table2[[#This Row],[Current Week Low]])-1</f>
        <v>1.0892857142857038E-2</v>
      </c>
      <c r="AF71" s="1">
        <f>(Table2[[#This Row],[Current Week High]]/Table2[[#This Row],[Close Price]])-1</f>
        <v>1.2100335629747327E-2</v>
      </c>
      <c r="AG71" s="1">
        <f>(Table2[[#This Row],[Close Price]]/Table2[[#This Row],[Current Month Low]])-1</f>
        <v>0.11546798029556649</v>
      </c>
      <c r="AH71" s="1">
        <f>(Table2[[#This Row],[Current Month High]]/Table2[[#This Row],[Close Price]])-1</f>
        <v>6.9863981628687455E-2</v>
      </c>
      <c r="AI71">
        <v>23.505858799976401</v>
      </c>
      <c r="AJ71">
        <v>179.555555555555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-0.02</v>
      </c>
      <c r="AM71" t="s">
        <v>3181</v>
      </c>
      <c r="AN71">
        <v>-1.44</v>
      </c>
      <c r="AO71" t="s">
        <v>3181</v>
      </c>
      <c r="AP71">
        <v>0.13332221851617199</v>
      </c>
      <c r="AQ71">
        <f>(Table2[[#This Row],[Sharpe Ratio]]-AVERAGE(Table2[Sharpe Ratio]))/_xlfn.STDEV.P(Table2[Sharpe Ratio])</f>
        <v>0.78785202854047665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37</v>
      </c>
      <c r="AT71">
        <f>_xlfn.RANK.AVG(Table2[[#This Row],[6M Return vs Nifty Z-Score]],Table2[6M Return vs Nifty Z-Score])</f>
        <v>196</v>
      </c>
      <c r="AU71">
        <f>_xlfn.RANK.AVG(Table2[[#This Row],[Sharpe Ratio Z-Score]],Table2[Sharpe Ratio Z-Score])</f>
        <v>145</v>
      </c>
      <c r="AV71">
        <f>(Table2[[#This Row],[Rank 1Y]]+Table2[[#This Row],[Rank 6M]]+Table2[[#This Row],[Rank Sharpe]])/3</f>
        <v>126</v>
      </c>
    </row>
    <row r="72" spans="1:48" x14ac:dyDescent="0.3">
      <c r="A72" t="s">
        <v>950</v>
      </c>
      <c r="B72" t="s">
        <v>951</v>
      </c>
      <c r="C72" t="s">
        <v>3147</v>
      </c>
      <c r="D72" t="s">
        <v>156</v>
      </c>
      <c r="E72">
        <v>15610.38113045</v>
      </c>
      <c r="F72">
        <v>695.65</v>
      </c>
      <c r="G72">
        <v>43.929300495659902</v>
      </c>
      <c r="H72">
        <f>(Table2[[#This Row],[1Y Return vs Nifty]]-AVERAGE(Table2[1Y Return vs Nifty]))/_xlfn.STDEV.P(Table2[1Y Return vs Nifty])</f>
        <v>0.34068357396303645</v>
      </c>
      <c r="I72">
        <v>8.8440653172835599</v>
      </c>
      <c r="J72">
        <f>(Table2[[#This Row],[1M Return vs Nifty]]-AVERAGE(Table2[1M Return vs Nifty]))/_xlfn.STDEV.P(Table2[1M Return vs Nifty])</f>
        <v>1.1294092508324203</v>
      </c>
      <c r="K72">
        <v>29.200646574757201</v>
      </c>
      <c r="L72">
        <f>(Table2[[#This Row],[6M Return vs Nifty]]-AVERAGE(Table2[6M Return vs Nifty]))/_xlfn.STDEV.P(Table2[6M Return vs Nifty])</f>
        <v>0.56316149327306164</v>
      </c>
      <c r="M72">
        <v>1.4854499539282899</v>
      </c>
      <c r="N72">
        <f>(Table2[[#This Row],[1W Return vs Nifty]]-AVERAGE(Table2[1W Return vs Nifty]))/_xlfn.STDEV.P(Table2[1W Return vs Nifty])</f>
        <v>0.55047189977291233</v>
      </c>
      <c r="O72">
        <v>665.32</v>
      </c>
      <c r="P72">
        <v>644.29573997441503</v>
      </c>
      <c r="Q72">
        <v>566.83993331243801</v>
      </c>
      <c r="R72">
        <v>60.8101343719906</v>
      </c>
      <c r="S72" s="1">
        <f>(Table2[[#This Row],[Close Price]]-Table2[[#This Row],[20D EMA]])/Table2[[#This Row],[20D EMA]]</f>
        <v>4.5587085913545246E-2</v>
      </c>
      <c r="T72" s="1">
        <f>(Table2[[#This Row],[Close Price]]-Table2[[#This Row],[50D EMA]])/Table2[[#This Row],[50D EMA]]</f>
        <v>7.9706036901042096E-2</v>
      </c>
      <c r="U72" s="1">
        <f>(Table2[[#This Row],[Close Price]]-Table2[[#This Row],[200D EMA]])/Table2[[#This Row],[200D EMA]]</f>
        <v>0.22724239969268856</v>
      </c>
      <c r="V72">
        <v>0.996527027190522</v>
      </c>
      <c r="W72">
        <v>688.35</v>
      </c>
      <c r="X72">
        <v>711.65</v>
      </c>
      <c r="Y72">
        <v>688.35</v>
      </c>
      <c r="Z72">
        <v>711.65</v>
      </c>
      <c r="AA72">
        <v>618</v>
      </c>
      <c r="AB72">
        <v>719.8</v>
      </c>
      <c r="AC72" s="1">
        <f>(Table2[[#This Row],[Close Price]]/Table2[[#This Row],[Day Low]])-1</f>
        <v>1.0605070095154989E-2</v>
      </c>
      <c r="AD72" s="1">
        <f>(Table2[[#This Row],[Day High]]/Table2[[#This Row],[Close Price]])-1</f>
        <v>2.300007187522457E-2</v>
      </c>
      <c r="AE72" s="1">
        <f>(Table2[[#This Row],[Close Price]]/Table2[[#This Row],[Current Week Low]])-1</f>
        <v>1.0605070095154989E-2</v>
      </c>
      <c r="AF72" s="1">
        <f>(Table2[[#This Row],[Current Week High]]/Table2[[#This Row],[Close Price]])-1</f>
        <v>2.300007187522457E-2</v>
      </c>
      <c r="AG72" s="1">
        <f>(Table2[[#This Row],[Close Price]]/Table2[[#This Row],[Current Month Low]])-1</f>
        <v>0.12564724919093839</v>
      </c>
      <c r="AH72" s="1">
        <f>(Table2[[#This Row],[Current Month High]]/Table2[[#This Row],[Close Price]])-1</f>
        <v>3.4715733486667011E-2</v>
      </c>
      <c r="AI72">
        <v>3.4715733486667002</v>
      </c>
      <c r="AJ72">
        <v>95.064844023834496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0.15</v>
      </c>
      <c r="AM72" t="s">
        <v>3182</v>
      </c>
      <c r="AN72">
        <v>4.83</v>
      </c>
      <c r="AO72" t="s">
        <v>3182</v>
      </c>
      <c r="AP72">
        <v>0.22591684079176499</v>
      </c>
      <c r="AQ72">
        <f>(Table2[[#This Row],[Sharpe Ratio]]-AVERAGE(Table2[Sharpe Ratio]))/_xlfn.STDEV.P(Table2[Sharpe Ratio])</f>
        <v>1.8716061411287446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4.4553323589701748</v>
      </c>
      <c r="AS72">
        <f>_xlfn.RANK.AVG(Table2[[#This Row],[1Y Return vs Nifty Z-Score]],Table2[1Y Return vs Nifty Z-Score])</f>
        <v>205</v>
      </c>
      <c r="AT72">
        <f>_xlfn.RANK.AVG(Table2[[#This Row],[6M Return vs Nifty Z-Score]],Table2[6M Return vs Nifty Z-Score])</f>
        <v>153</v>
      </c>
      <c r="AU72">
        <f>_xlfn.RANK.AVG(Table2[[#This Row],[Sharpe Ratio Z-Score]],Table2[Sharpe Ratio Z-Score])</f>
        <v>20</v>
      </c>
      <c r="AV72">
        <f>(Table2[[#This Row],[Rank 1Y]]+Table2[[#This Row],[Rank 6M]]+Table2[[#This Row],[Rank Sharpe]])/3</f>
        <v>126</v>
      </c>
    </row>
    <row r="73" spans="1:48" x14ac:dyDescent="0.3">
      <c r="A73" t="s">
        <v>1112</v>
      </c>
      <c r="B73" t="s">
        <v>1113</v>
      </c>
      <c r="C73" t="s">
        <v>3136</v>
      </c>
      <c r="D73" t="s">
        <v>405</v>
      </c>
      <c r="E73">
        <v>11602.992681936001</v>
      </c>
      <c r="F73">
        <v>129.02000000000001</v>
      </c>
      <c r="G73">
        <v>60.578675037146397</v>
      </c>
      <c r="H73">
        <f>(Table2[[#This Row],[1Y Return vs Nifty]]-AVERAGE(Table2[1Y Return vs Nifty]))/_xlfn.STDEV.P(Table2[1Y Return vs Nifty])</f>
        <v>0.6247886757437664</v>
      </c>
      <c r="I73">
        <v>-0.35734046397978603</v>
      </c>
      <c r="J73">
        <f>(Table2[[#This Row],[1M Return vs Nifty]]-AVERAGE(Table2[1M Return vs Nifty]))/_xlfn.STDEV.P(Table2[1M Return vs Nifty])</f>
        <v>8.7899568031280628E-2</v>
      </c>
      <c r="K73">
        <v>61.018438743103196</v>
      </c>
      <c r="L73">
        <f>(Table2[[#This Row],[6M Return vs Nifty]]-AVERAGE(Table2[6M Return vs Nifty]))/_xlfn.STDEV.P(Table2[6M Return vs Nifty])</f>
        <v>1.5531583526591803</v>
      </c>
      <c r="M73">
        <v>1.9645037523215101</v>
      </c>
      <c r="N73">
        <f>(Table2[[#This Row],[1W Return vs Nifty]]-AVERAGE(Table2[1W Return vs Nifty]))/_xlfn.STDEV.P(Table2[1W Return vs Nifty])</f>
        <v>0.65729214240262412</v>
      </c>
      <c r="O73">
        <v>125.32</v>
      </c>
      <c r="P73">
        <v>113.074295326293</v>
      </c>
      <c r="Q73">
        <v>85.618164416005399</v>
      </c>
      <c r="R73">
        <v>54.995686533186102</v>
      </c>
      <c r="S73" s="1">
        <f>(Table2[[#This Row],[Close Price]]-Table2[[#This Row],[20D EMA]])/Table2[[#This Row],[20D EMA]]</f>
        <v>2.9524417491222608E-2</v>
      </c>
      <c r="T73" s="1">
        <f>(Table2[[#This Row],[Close Price]]-Table2[[#This Row],[50D EMA]])/Table2[[#This Row],[50D EMA]]</f>
        <v>0.14101971299218155</v>
      </c>
      <c r="U73" s="1">
        <f>(Table2[[#This Row],[Close Price]]-Table2[[#This Row],[200D EMA]])/Table2[[#This Row],[200D EMA]]</f>
        <v>0.50692321985684974</v>
      </c>
      <c r="V73">
        <v>0.63232603583521896</v>
      </c>
      <c r="W73">
        <v>125.8</v>
      </c>
      <c r="X73">
        <v>133.19999999999999</v>
      </c>
      <c r="Y73">
        <v>125.8</v>
      </c>
      <c r="Z73">
        <v>133.19999999999999</v>
      </c>
      <c r="AA73">
        <v>113.93</v>
      </c>
      <c r="AB73">
        <v>143.94999999999999</v>
      </c>
      <c r="AC73" s="1">
        <f>(Table2[[#This Row],[Close Price]]/Table2[[#This Row],[Day Low]])-1</f>
        <v>2.5596184419713897E-2</v>
      </c>
      <c r="AD73" s="1">
        <f>(Table2[[#This Row],[Day High]]/Table2[[#This Row],[Close Price]])-1</f>
        <v>3.2398077817392457E-2</v>
      </c>
      <c r="AE73" s="1">
        <f>(Table2[[#This Row],[Close Price]]/Table2[[#This Row],[Current Week Low]])-1</f>
        <v>2.5596184419713897E-2</v>
      </c>
      <c r="AF73" s="1">
        <f>(Table2[[#This Row],[Current Week High]]/Table2[[#This Row],[Close Price]])-1</f>
        <v>3.2398077817392457E-2</v>
      </c>
      <c r="AG73" s="1">
        <f>(Table2[[#This Row],[Close Price]]/Table2[[#This Row],[Current Month Low]])-1</f>
        <v>0.13244974984639701</v>
      </c>
      <c r="AH73" s="1">
        <f>(Table2[[#This Row],[Current Month High]]/Table2[[#This Row],[Close Price]])-1</f>
        <v>0.11571849325685912</v>
      </c>
      <c r="AI73">
        <v>12.796465664237999</v>
      </c>
      <c r="AJ73">
        <v>117.388374052232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0.93</v>
      </c>
      <c r="AM73" t="s">
        <v>3182</v>
      </c>
      <c r="AN73">
        <v>-3.74</v>
      </c>
      <c r="AO73" t="s">
        <v>3181</v>
      </c>
      <c r="AP73">
        <v>0.117679381179459</v>
      </c>
      <c r="AQ73">
        <f>(Table2[[#This Row],[Sharpe Ratio]]-AVERAGE(Table2[Sharpe Ratio]))/_xlfn.STDEV.P(Table2[Sharpe Ratio])</f>
        <v>0.60476375754182021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3.5279024963786716</v>
      </c>
      <c r="AS73">
        <f>_xlfn.RANK.AVG(Table2[[#This Row],[1Y Return vs Nifty Z-Score]],Table2[1Y Return vs Nifty Z-Score])</f>
        <v>142</v>
      </c>
      <c r="AT73">
        <f>_xlfn.RANK.AVG(Table2[[#This Row],[6M Return vs Nifty Z-Score]],Table2[6M Return vs Nifty Z-Score])</f>
        <v>58</v>
      </c>
      <c r="AU73">
        <f>_xlfn.RANK.AVG(Table2[[#This Row],[Sharpe Ratio Z-Score]],Table2[Sharpe Ratio Z-Score])</f>
        <v>188</v>
      </c>
      <c r="AV73">
        <f>(Table2[[#This Row],[Rank 1Y]]+Table2[[#This Row],[Rank 6M]]+Table2[[#This Row],[Rank Sharpe]])/3</f>
        <v>129.33333333333334</v>
      </c>
    </row>
    <row r="74" spans="1:48" x14ac:dyDescent="0.3">
      <c r="A74" t="s">
        <v>260</v>
      </c>
      <c r="B74" t="s">
        <v>261</v>
      </c>
      <c r="C74" t="s">
        <v>3150</v>
      </c>
      <c r="D74" t="s">
        <v>262</v>
      </c>
      <c r="E74">
        <v>102236.56903955</v>
      </c>
      <c r="F74">
        <v>11298.1</v>
      </c>
      <c r="G74">
        <v>87.966245404304402</v>
      </c>
      <c r="H74">
        <f>(Table2[[#This Row],[1Y Return vs Nifty]]-AVERAGE(Table2[1Y Return vs Nifty]))/_xlfn.STDEV.P(Table2[1Y Return vs Nifty])</f>
        <v>1.0921304637070293</v>
      </c>
      <c r="I74">
        <v>2.0054259025115</v>
      </c>
      <c r="J74">
        <f>(Table2[[#This Row],[1M Return vs Nifty]]-AVERAGE(Table2[1M Return vs Nifty]))/_xlfn.STDEV.P(Table2[1M Return vs Nifty])</f>
        <v>0.35534175104080645</v>
      </c>
      <c r="K74">
        <v>19.749982376135598</v>
      </c>
      <c r="L74">
        <f>(Table2[[#This Row],[6M Return vs Nifty]]-AVERAGE(Table2[6M Return vs Nifty]))/_xlfn.STDEV.P(Table2[6M Return vs Nifty])</f>
        <v>0.26910815901763885</v>
      </c>
      <c r="M74">
        <v>2.9643072107088102</v>
      </c>
      <c r="N74">
        <f>(Table2[[#This Row],[1W Return vs Nifty]]-AVERAGE(Table2[1W Return vs Nifty]))/_xlfn.STDEV.P(Table2[1W Return vs Nifty])</f>
        <v>0.88023004283294837</v>
      </c>
      <c r="O74">
        <v>11200.56</v>
      </c>
      <c r="P74">
        <v>10956.047667369599</v>
      </c>
      <c r="Q74">
        <v>9304.7915171660807</v>
      </c>
      <c r="R74">
        <v>52.955983615360097</v>
      </c>
      <c r="S74" s="1">
        <f>(Table2[[#This Row],[Close Price]]-Table2[[#This Row],[20D EMA]])/Table2[[#This Row],[20D EMA]]</f>
        <v>8.7084931467713116E-3</v>
      </c>
      <c r="T74" s="1">
        <f>(Table2[[#This Row],[Close Price]]-Table2[[#This Row],[50D EMA]])/Table2[[#This Row],[50D EMA]]</f>
        <v>3.1220412964169147E-2</v>
      </c>
      <c r="U74" s="1">
        <f>(Table2[[#This Row],[Close Price]]-Table2[[#This Row],[200D EMA]])/Table2[[#This Row],[200D EMA]]</f>
        <v>0.21422387370598636</v>
      </c>
      <c r="V74">
        <v>0.64009543167923599</v>
      </c>
      <c r="W74">
        <v>11150</v>
      </c>
      <c r="X74">
        <v>11340.95</v>
      </c>
      <c r="Y74">
        <v>11150</v>
      </c>
      <c r="Z74">
        <v>11340.95</v>
      </c>
      <c r="AA74">
        <v>10349.049999999999</v>
      </c>
      <c r="AB74">
        <v>11680</v>
      </c>
      <c r="AC74" s="1">
        <f>(Table2[[#This Row],[Close Price]]/Table2[[#This Row],[Day Low]])-1</f>
        <v>1.3282511210762404E-2</v>
      </c>
      <c r="AD74" s="1">
        <f>(Table2[[#This Row],[Day High]]/Table2[[#This Row],[Close Price]])-1</f>
        <v>3.7926731043274042E-3</v>
      </c>
      <c r="AE74" s="1">
        <f>(Table2[[#This Row],[Close Price]]/Table2[[#This Row],[Current Week Low]])-1</f>
        <v>1.3282511210762404E-2</v>
      </c>
      <c r="AF74" s="1">
        <f>(Table2[[#This Row],[Current Week High]]/Table2[[#This Row],[Close Price]])-1</f>
        <v>3.7926731043274042E-3</v>
      </c>
      <c r="AG74" s="1">
        <f>(Table2[[#This Row],[Close Price]]/Table2[[#This Row],[Current Month Low]])-1</f>
        <v>9.1704069455650572E-2</v>
      </c>
      <c r="AH74" s="1">
        <f>(Table2[[#This Row],[Current Month High]]/Table2[[#This Row],[Close Price]])-1</f>
        <v>3.3802143723280942E-2</v>
      </c>
      <c r="AI74">
        <v>17.701206397535799</v>
      </c>
      <c r="AJ74">
        <v>126.149704254531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</v>
      </c>
      <c r="AM74" t="s">
        <v>3182</v>
      </c>
      <c r="AN74">
        <v>-2.95</v>
      </c>
      <c r="AO74" t="s">
        <v>3181</v>
      </c>
      <c r="AP74">
        <v>0.18179312400081701</v>
      </c>
      <c r="AQ74">
        <f>(Table2[[#This Row],[Sharpe Ratio]]-AVERAGE(Table2[Sharpe Ratio]))/_xlfn.STDEV.P(Table2[Sharpe Ratio])</f>
        <v>1.3551694587419041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3.951979875340327</v>
      </c>
      <c r="AS74">
        <f>_xlfn.RANK.AVG(Table2[[#This Row],[1Y Return vs Nifty Z-Score]],Table2[1Y Return vs Nifty Z-Score])</f>
        <v>94</v>
      </c>
      <c r="AT74">
        <f>_xlfn.RANK.AVG(Table2[[#This Row],[6M Return vs Nifty Z-Score]],Table2[6M Return vs Nifty Z-Score])</f>
        <v>228</v>
      </c>
      <c r="AU74">
        <f>_xlfn.RANK.AVG(Table2[[#This Row],[Sharpe Ratio Z-Score]],Table2[Sharpe Ratio Z-Score])</f>
        <v>67</v>
      </c>
      <c r="AV74">
        <f>(Table2[[#This Row],[Rank 1Y]]+Table2[[#This Row],[Rank 6M]]+Table2[[#This Row],[Rank Sharpe]])/3</f>
        <v>129.66666666666666</v>
      </c>
    </row>
    <row r="75" spans="1:48" x14ac:dyDescent="0.3">
      <c r="A75" t="s">
        <v>870</v>
      </c>
      <c r="B75" t="s">
        <v>871</v>
      </c>
      <c r="C75" t="s">
        <v>3138</v>
      </c>
      <c r="D75" t="s">
        <v>245</v>
      </c>
      <c r="E75">
        <v>18510.136210500001</v>
      </c>
      <c r="F75">
        <v>2652.95</v>
      </c>
      <c r="G75">
        <v>96.758232024485196</v>
      </c>
      <c r="H75">
        <f>(Table2[[#This Row],[1Y Return vs Nifty]]-AVERAGE(Table2[1Y Return vs Nifty]))/_xlfn.STDEV.P(Table2[1Y Return vs Nifty])</f>
        <v>1.2421570155968436</v>
      </c>
      <c r="I75">
        <v>-2.2614251633908302</v>
      </c>
      <c r="J75">
        <f>(Table2[[#This Row],[1M Return vs Nifty]]-AVERAGE(Table2[1M Return vs Nifty]))/_xlfn.STDEV.P(Table2[1M Return vs Nifty])</f>
        <v>-0.12762430934714086</v>
      </c>
      <c r="K75">
        <v>59.475172140541403</v>
      </c>
      <c r="L75">
        <f>(Table2[[#This Row],[6M Return vs Nifty]]-AVERAGE(Table2[6M Return vs Nifty]))/_xlfn.STDEV.P(Table2[6M Return vs Nifty])</f>
        <v>1.5051402789459571</v>
      </c>
      <c r="M75">
        <v>-4.8453481168012296</v>
      </c>
      <c r="N75">
        <f>(Table2[[#This Row],[1W Return vs Nifty]]-AVERAGE(Table2[1W Return vs Nifty]))/_xlfn.STDEV.P(Table2[1W Return vs Nifty])</f>
        <v>-0.86118037857923313</v>
      </c>
      <c r="O75">
        <v>2676.36</v>
      </c>
      <c r="P75">
        <v>2548.0601343899398</v>
      </c>
      <c r="Q75">
        <v>2012.66739990623</v>
      </c>
      <c r="R75">
        <v>46.308152409179698</v>
      </c>
      <c r="S75" s="1">
        <f>(Table2[[#This Row],[Close Price]]-Table2[[#This Row],[20D EMA]])/Table2[[#This Row],[20D EMA]]</f>
        <v>-8.7469548192322059E-3</v>
      </c>
      <c r="T75" s="1">
        <f>(Table2[[#This Row],[Close Price]]-Table2[[#This Row],[50D EMA]])/Table2[[#This Row],[50D EMA]]</f>
        <v>4.1164595840738637E-2</v>
      </c>
      <c r="U75" s="1">
        <f>(Table2[[#This Row],[Close Price]]-Table2[[#This Row],[200D EMA]])/Table2[[#This Row],[200D EMA]]</f>
        <v>0.3181263829898574</v>
      </c>
      <c r="V75">
        <v>0.87236780783955703</v>
      </c>
      <c r="W75">
        <v>2550</v>
      </c>
      <c r="X75">
        <v>2745</v>
      </c>
      <c r="Y75">
        <v>2550</v>
      </c>
      <c r="Z75">
        <v>2745</v>
      </c>
      <c r="AA75">
        <v>2450</v>
      </c>
      <c r="AB75">
        <v>2975</v>
      </c>
      <c r="AC75" s="1">
        <f>(Table2[[#This Row],[Close Price]]/Table2[[#This Row],[Day Low]])-1</f>
        <v>4.0372549019607851E-2</v>
      </c>
      <c r="AD75" s="1">
        <f>(Table2[[#This Row],[Day High]]/Table2[[#This Row],[Close Price]])-1</f>
        <v>3.4697223845153502E-2</v>
      </c>
      <c r="AE75" s="1">
        <f>(Table2[[#This Row],[Close Price]]/Table2[[#This Row],[Current Week Low]])-1</f>
        <v>4.0372549019607851E-2</v>
      </c>
      <c r="AF75" s="1">
        <f>(Table2[[#This Row],[Current Week High]]/Table2[[#This Row],[Close Price]])-1</f>
        <v>3.4697223845153502E-2</v>
      </c>
      <c r="AG75" s="1">
        <f>(Table2[[#This Row],[Close Price]]/Table2[[#This Row],[Current Month Low]])-1</f>
        <v>8.2836734693877423E-2</v>
      </c>
      <c r="AH75" s="1">
        <f>(Table2[[#This Row],[Current Month High]]/Table2[[#This Row],[Close Price]])-1</f>
        <v>0.12139316609811734</v>
      </c>
      <c r="AI75">
        <v>12.139316609811701</v>
      </c>
      <c r="AJ75">
        <v>127.398962842326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0.17</v>
      </c>
      <c r="AM75" t="s">
        <v>3182</v>
      </c>
      <c r="AN75">
        <v>-2.29</v>
      </c>
      <c r="AO75" t="s">
        <v>3181</v>
      </c>
      <c r="AP75">
        <v>9.5659692697369E-2</v>
      </c>
      <c r="AQ75">
        <f>(Table2[[#This Row],[Sharpe Ratio]]-AVERAGE(Table2[Sharpe Ratio]))/_xlfn.STDEV.P(Table2[Sharpe Ratio])</f>
        <v>0.34703898515330711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2.1055315917697337</v>
      </c>
      <c r="AS75">
        <f>_xlfn.RANK.AVG(Table2[[#This Row],[1Y Return vs Nifty Z-Score]],Table2[1Y Return vs Nifty Z-Score])</f>
        <v>79</v>
      </c>
      <c r="AT75">
        <f>_xlfn.RANK.AVG(Table2[[#This Row],[6M Return vs Nifty Z-Score]],Table2[6M Return vs Nifty Z-Score])</f>
        <v>59</v>
      </c>
      <c r="AU75">
        <f>_xlfn.RANK.AVG(Table2[[#This Row],[Sharpe Ratio Z-Score]],Table2[Sharpe Ratio Z-Score])</f>
        <v>251</v>
      </c>
      <c r="AV75">
        <f>(Table2[[#This Row],[Rank 1Y]]+Table2[[#This Row],[Rank 6M]]+Table2[[#This Row],[Rank Sharpe]])/3</f>
        <v>129.66666666666666</v>
      </c>
    </row>
    <row r="76" spans="1:48" x14ac:dyDescent="0.3">
      <c r="A76" t="s">
        <v>1024</v>
      </c>
      <c r="B76" t="s">
        <v>1025</v>
      </c>
      <c r="C76" t="s">
        <v>3147</v>
      </c>
      <c r="D76" t="s">
        <v>274</v>
      </c>
      <c r="E76">
        <v>13664.290941450001</v>
      </c>
      <c r="F76">
        <v>1720.75</v>
      </c>
      <c r="G76">
        <v>57.584928459832597</v>
      </c>
      <c r="H76">
        <f>(Table2[[#This Row],[1Y Return vs Nifty]]-AVERAGE(Table2[1Y Return vs Nifty]))/_xlfn.STDEV.P(Table2[1Y Return vs Nifty])</f>
        <v>0.57370335275255746</v>
      </c>
      <c r="I76">
        <v>8.1703829429363992</v>
      </c>
      <c r="J76">
        <f>(Table2[[#This Row],[1M Return vs Nifty]]-AVERAGE(Table2[1M Return vs Nifty]))/_xlfn.STDEV.P(Table2[1M Return vs Nifty])</f>
        <v>1.0531549552720854</v>
      </c>
      <c r="K76">
        <v>34.310704808389801</v>
      </c>
      <c r="L76">
        <f>(Table2[[#This Row],[6M Return vs Nifty]]-AVERAGE(Table2[6M Return vs Nifty]))/_xlfn.STDEV.P(Table2[6M Return vs Nifty])</f>
        <v>0.72215874788488066</v>
      </c>
      <c r="M76">
        <v>-2.4735705661636298</v>
      </c>
      <c r="N76">
        <f>(Table2[[#This Row],[1W Return vs Nifty]]-AVERAGE(Table2[1W Return vs Nifty]))/_xlfn.STDEV.P(Table2[1W Return vs Nifty])</f>
        <v>-0.33231732755536392</v>
      </c>
      <c r="O76">
        <v>1739.06</v>
      </c>
      <c r="P76">
        <v>1794.69246144611</v>
      </c>
      <c r="Q76">
        <v>1572.0794420719001</v>
      </c>
      <c r="R76">
        <v>46.324992177280897</v>
      </c>
      <c r="S76" s="1">
        <f>(Table2[[#This Row],[Close Price]]-Table2[[#This Row],[20D EMA]])/Table2[[#This Row],[20D EMA]]</f>
        <v>-1.0528676411394631E-2</v>
      </c>
      <c r="T76" s="1">
        <f>(Table2[[#This Row],[Close Price]]-Table2[[#This Row],[50D EMA]])/Table2[[#This Row],[50D EMA]]</f>
        <v>-4.1200630767975331E-2</v>
      </c>
      <c r="U76" s="1">
        <f>(Table2[[#This Row],[Close Price]]-Table2[[#This Row],[200D EMA]])/Table2[[#This Row],[200D EMA]]</f>
        <v>9.4569367138445395E-2</v>
      </c>
      <c r="V76">
        <v>1.32939533770117</v>
      </c>
      <c r="W76">
        <v>1702</v>
      </c>
      <c r="X76">
        <v>1762.55</v>
      </c>
      <c r="Y76">
        <v>1702</v>
      </c>
      <c r="Z76">
        <v>1762.55</v>
      </c>
      <c r="AA76">
        <v>1645.35</v>
      </c>
      <c r="AB76">
        <v>1890</v>
      </c>
      <c r="AC76" s="1">
        <f>(Table2[[#This Row],[Close Price]]/Table2[[#This Row],[Day Low]])-1</f>
        <v>1.1016451233842428E-2</v>
      </c>
      <c r="AD76" s="1">
        <f>(Table2[[#This Row],[Day High]]/Table2[[#This Row],[Close Price]])-1</f>
        <v>2.4291733255847658E-2</v>
      </c>
      <c r="AE76" s="1">
        <f>(Table2[[#This Row],[Close Price]]/Table2[[#This Row],[Current Week Low]])-1</f>
        <v>1.1016451233842428E-2</v>
      </c>
      <c r="AF76" s="1">
        <f>(Table2[[#This Row],[Current Week High]]/Table2[[#This Row],[Close Price]])-1</f>
        <v>2.4291733255847658E-2</v>
      </c>
      <c r="AG76" s="1">
        <f>(Table2[[#This Row],[Close Price]]/Table2[[#This Row],[Current Month Low]])-1</f>
        <v>4.5826116023946373E-2</v>
      </c>
      <c r="AH76" s="1">
        <f>(Table2[[#This Row],[Current Month High]]/Table2[[#This Row],[Close Price]])-1</f>
        <v>9.8358274008426561E-2</v>
      </c>
      <c r="AI76">
        <v>55.978497748074901</v>
      </c>
      <c r="AJ76">
        <v>114.223467164643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-0.22</v>
      </c>
      <c r="AM76" t="s">
        <v>3181</v>
      </c>
      <c r="AN76">
        <v>0.83</v>
      </c>
      <c r="AO76" t="s">
        <v>3182</v>
      </c>
      <c r="AP76">
        <v>0.14367911567893099</v>
      </c>
      <c r="AQ76">
        <f>(Table2[[#This Row],[Sharpe Ratio]]-AVERAGE(Table2[Sharpe Ratio]))/_xlfn.STDEV.P(Table2[Sharpe Ratio])</f>
        <v>0.90907213417886268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152</v>
      </c>
      <c r="AT76">
        <f>_xlfn.RANK.AVG(Table2[[#This Row],[6M Return vs Nifty Z-Score]],Table2[6M Return vs Nifty Z-Score])</f>
        <v>118</v>
      </c>
      <c r="AU76">
        <f>_xlfn.RANK.AVG(Table2[[#This Row],[Sharpe Ratio Z-Score]],Table2[Sharpe Ratio Z-Score])</f>
        <v>125</v>
      </c>
      <c r="AV76">
        <f>(Table2[[#This Row],[Rank 1Y]]+Table2[[#This Row],[Rank 6M]]+Table2[[#This Row],[Rank Sharpe]])/3</f>
        <v>131.66666666666666</v>
      </c>
    </row>
    <row r="77" spans="1:48" x14ac:dyDescent="0.3">
      <c r="A77" t="s">
        <v>541</v>
      </c>
      <c r="B77" t="s">
        <v>542</v>
      </c>
      <c r="C77" t="s">
        <v>3136</v>
      </c>
      <c r="D77" t="s">
        <v>543</v>
      </c>
      <c r="E77">
        <v>38882.860338719998</v>
      </c>
      <c r="F77">
        <v>1063.5999999999999</v>
      </c>
      <c r="G77">
        <v>65.074594161246907</v>
      </c>
      <c r="H77">
        <f>(Table2[[#This Row],[1Y Return vs Nifty]]-AVERAGE(Table2[1Y Return vs Nifty]))/_xlfn.STDEV.P(Table2[1Y Return vs Nifty])</f>
        <v>0.70150708682688112</v>
      </c>
      <c r="I77">
        <v>-3.8781477771200801</v>
      </c>
      <c r="J77">
        <f>(Table2[[#This Row],[1M Return vs Nifty]]-AVERAGE(Table2[1M Return vs Nifty]))/_xlfn.STDEV.P(Table2[1M Return vs Nifty])</f>
        <v>-0.31062159222225733</v>
      </c>
      <c r="K77">
        <v>32.165587345395501</v>
      </c>
      <c r="L77">
        <f>(Table2[[#This Row],[6M Return vs Nifty]]-AVERAGE(Table2[6M Return vs Nifty]))/_xlfn.STDEV.P(Table2[6M Return vs Nifty])</f>
        <v>0.65541434462325521</v>
      </c>
      <c r="M77">
        <v>3.2520405218801902</v>
      </c>
      <c r="N77">
        <f>(Table2[[#This Row],[1W Return vs Nifty]]-AVERAGE(Table2[1W Return vs Nifty]))/_xlfn.STDEV.P(Table2[1W Return vs Nifty])</f>
        <v>0.9443893130758042</v>
      </c>
      <c r="O77">
        <v>1038.72</v>
      </c>
      <c r="P77">
        <v>1035.7605346002199</v>
      </c>
      <c r="Q77">
        <v>871.28996118674399</v>
      </c>
      <c r="R77">
        <v>59.066721572923903</v>
      </c>
      <c r="S77" s="1">
        <f>(Table2[[#This Row],[Close Price]]-Table2[[#This Row],[20D EMA]])/Table2[[#This Row],[20D EMA]]</f>
        <v>2.3952556993222313E-2</v>
      </c>
      <c r="T77" s="1">
        <f>(Table2[[#This Row],[Close Price]]-Table2[[#This Row],[50D EMA]])/Table2[[#This Row],[50D EMA]]</f>
        <v>2.6878283608793237E-2</v>
      </c>
      <c r="U77" s="1">
        <f>(Table2[[#This Row],[Close Price]]-Table2[[#This Row],[200D EMA]])/Table2[[#This Row],[200D EMA]]</f>
        <v>0.22071875882894285</v>
      </c>
      <c r="V77">
        <v>1.41850228443875</v>
      </c>
      <c r="W77">
        <v>1050.2</v>
      </c>
      <c r="X77">
        <v>1098.3499999999999</v>
      </c>
      <c r="Y77">
        <v>1050.2</v>
      </c>
      <c r="Z77">
        <v>1098.3499999999999</v>
      </c>
      <c r="AA77">
        <v>940</v>
      </c>
      <c r="AB77">
        <v>1098.3499999999999</v>
      </c>
      <c r="AC77" s="1">
        <f>(Table2[[#This Row],[Close Price]]/Table2[[#This Row],[Day Low]])-1</f>
        <v>1.2759474385831249E-2</v>
      </c>
      <c r="AD77" s="1">
        <f>(Table2[[#This Row],[Day High]]/Table2[[#This Row],[Close Price]])-1</f>
        <v>3.2672057164347512E-2</v>
      </c>
      <c r="AE77" s="1">
        <f>(Table2[[#This Row],[Close Price]]/Table2[[#This Row],[Current Week Low]])-1</f>
        <v>1.2759474385831249E-2</v>
      </c>
      <c r="AF77" s="1">
        <f>(Table2[[#This Row],[Current Week High]]/Table2[[#This Row],[Close Price]])-1</f>
        <v>3.2672057164347512E-2</v>
      </c>
      <c r="AG77" s="1">
        <f>(Table2[[#This Row],[Close Price]]/Table2[[#This Row],[Current Month Low]])-1</f>
        <v>0.13148936170212755</v>
      </c>
      <c r="AH77" s="1">
        <f>(Table2[[#This Row],[Current Month High]]/Table2[[#This Row],[Close Price]])-1</f>
        <v>3.2672057164347512E-2</v>
      </c>
      <c r="AI77">
        <v>14.2346746897329</v>
      </c>
      <c r="AJ77">
        <v>111.893614901882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0.03</v>
      </c>
      <c r="AM77" t="s">
        <v>3182</v>
      </c>
      <c r="AN77">
        <v>2.82</v>
      </c>
      <c r="AO77" t="s">
        <v>3182</v>
      </c>
      <c r="AP77">
        <v>0.139379456234872</v>
      </c>
      <c r="AQ77">
        <f>(Table2[[#This Row],[Sharpe Ratio]]-AVERAGE(Table2[Sharpe Ratio]))/_xlfn.STDEV.P(Table2[Sharpe Ratio])</f>
        <v>0.85874768238339172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2.8494368346870749</v>
      </c>
      <c r="AS77">
        <f>_xlfn.RANK.AVG(Table2[[#This Row],[1Y Return vs Nifty Z-Score]],Table2[1Y Return vs Nifty Z-Score])</f>
        <v>132</v>
      </c>
      <c r="AT77">
        <f>_xlfn.RANK.AVG(Table2[[#This Row],[6M Return vs Nifty Z-Score]],Table2[6M Return vs Nifty Z-Score])</f>
        <v>131</v>
      </c>
      <c r="AU77">
        <f>_xlfn.RANK.AVG(Table2[[#This Row],[Sharpe Ratio Z-Score]],Table2[Sharpe Ratio Z-Score])</f>
        <v>133</v>
      </c>
      <c r="AV77">
        <f>(Table2[[#This Row],[Rank 1Y]]+Table2[[#This Row],[Rank 6M]]+Table2[[#This Row],[Rank Sharpe]])/3</f>
        <v>132</v>
      </c>
    </row>
    <row r="78" spans="1:48" x14ac:dyDescent="0.3">
      <c r="A78" t="s">
        <v>299</v>
      </c>
      <c r="B78" t="s">
        <v>300</v>
      </c>
      <c r="C78" t="s">
        <v>3141</v>
      </c>
      <c r="D78" t="s">
        <v>86</v>
      </c>
      <c r="E78">
        <v>93251.671515599999</v>
      </c>
      <c r="F78">
        <v>1940.25</v>
      </c>
      <c r="G78">
        <v>129.63938228947899</v>
      </c>
      <c r="H78">
        <f>(Table2[[#This Row],[1Y Return vs Nifty]]-AVERAGE(Table2[1Y Return vs Nifty]))/_xlfn.STDEV.P(Table2[1Y Return vs Nifty])</f>
        <v>1.8032413085488772</v>
      </c>
      <c r="I78">
        <v>7.2882852939884</v>
      </c>
      <c r="J78">
        <f>(Table2[[#This Row],[1M Return vs Nifty]]-AVERAGE(Table2[1M Return vs Nifty]))/_xlfn.STDEV.P(Table2[1M Return vs Nifty])</f>
        <v>0.95331007673991353</v>
      </c>
      <c r="K78">
        <v>15.625086373104001</v>
      </c>
      <c r="L78">
        <f>(Table2[[#This Row],[6M Return vs Nifty]]-AVERAGE(Table2[6M Return vs Nifty]))/_xlfn.STDEV.P(Table2[6M Return vs Nifty])</f>
        <v>0.14076380166281746</v>
      </c>
      <c r="M78">
        <v>-0.81752468450572002</v>
      </c>
      <c r="N78">
        <f>(Table2[[#This Row],[1W Return vs Nifty]]-AVERAGE(Table2[1W Return vs Nifty]))/_xlfn.STDEV.P(Table2[1W Return vs Nifty])</f>
        <v>3.6950640839762572E-2</v>
      </c>
      <c r="O78">
        <v>1856.47</v>
      </c>
      <c r="P78">
        <v>1777.6780407997001</v>
      </c>
      <c r="Q78">
        <v>1458.22720478268</v>
      </c>
      <c r="R78">
        <v>61.9960583666426</v>
      </c>
      <c r="S78" s="1">
        <f>(Table2[[#This Row],[Close Price]]-Table2[[#This Row],[20D EMA]])/Table2[[#This Row],[20D EMA]]</f>
        <v>4.5128658152299779E-2</v>
      </c>
      <c r="T78" s="1">
        <f>(Table2[[#This Row],[Close Price]]-Table2[[#This Row],[50D EMA]])/Table2[[#This Row],[50D EMA]]</f>
        <v>9.1451857686876692E-2</v>
      </c>
      <c r="U78" s="1">
        <f>(Table2[[#This Row],[Close Price]]-Table2[[#This Row],[200D EMA]])/Table2[[#This Row],[200D EMA]]</f>
        <v>0.33055397241005113</v>
      </c>
      <c r="V78">
        <v>0.85864858086390194</v>
      </c>
      <c r="W78">
        <v>1890</v>
      </c>
      <c r="X78">
        <v>1978</v>
      </c>
      <c r="Y78">
        <v>1890</v>
      </c>
      <c r="Z78">
        <v>1978</v>
      </c>
      <c r="AA78">
        <v>1753.7</v>
      </c>
      <c r="AB78">
        <v>1984.7</v>
      </c>
      <c r="AC78" s="1">
        <f>(Table2[[#This Row],[Close Price]]/Table2[[#This Row],[Day Low]])-1</f>
        <v>2.6587301587301493E-2</v>
      </c>
      <c r="AD78" s="1">
        <f>(Table2[[#This Row],[Day High]]/Table2[[#This Row],[Close Price]])-1</f>
        <v>1.9456255637160247E-2</v>
      </c>
      <c r="AE78" s="1">
        <f>(Table2[[#This Row],[Close Price]]/Table2[[#This Row],[Current Week Low]])-1</f>
        <v>2.6587301587301493E-2</v>
      </c>
      <c r="AF78" s="1">
        <f>(Table2[[#This Row],[Current Week High]]/Table2[[#This Row],[Close Price]])-1</f>
        <v>1.9456255637160247E-2</v>
      </c>
      <c r="AG78" s="1">
        <f>(Table2[[#This Row],[Close Price]]/Table2[[#This Row],[Current Month Low]])-1</f>
        <v>0.10637509266123057</v>
      </c>
      <c r="AH78" s="1">
        <f>(Table2[[#This Row],[Current Month High]]/Table2[[#This Row],[Close Price]])-1</f>
        <v>2.2909418889318411E-2</v>
      </c>
      <c r="AI78">
        <v>2.2909418889318398</v>
      </c>
      <c r="AJ78">
        <v>180.40320832430001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0.3</v>
      </c>
      <c r="AM78" t="s">
        <v>3182</v>
      </c>
      <c r="AN78">
        <v>2.83</v>
      </c>
      <c r="AO78" t="s">
        <v>3182</v>
      </c>
      <c r="AP78">
        <v>0.17059338064219501</v>
      </c>
      <c r="AQ78">
        <f>(Table2[[#This Row],[Sharpe Ratio]]-AVERAGE(Table2[Sharpe Ratio]))/_xlfn.STDEV.P(Table2[Sharpe Ratio])</f>
        <v>1.2240844386128342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4.1583502664042049</v>
      </c>
      <c r="AS78">
        <f>_xlfn.RANK.AVG(Table2[[#This Row],[1Y Return vs Nifty Z-Score]],Table2[1Y Return vs Nifty Z-Score])</f>
        <v>45</v>
      </c>
      <c r="AT78">
        <f>_xlfn.RANK.AVG(Table2[[#This Row],[6M Return vs Nifty Z-Score]],Table2[6M Return vs Nifty Z-Score])</f>
        <v>270</v>
      </c>
      <c r="AU78">
        <f>_xlfn.RANK.AVG(Table2[[#This Row],[Sharpe Ratio Z-Score]],Table2[Sharpe Ratio Z-Score])</f>
        <v>89</v>
      </c>
      <c r="AV78">
        <f>(Table2[[#This Row],[Rank 1Y]]+Table2[[#This Row],[Rank 6M]]+Table2[[#This Row],[Rank Sharpe]])/3</f>
        <v>134.66666666666666</v>
      </c>
    </row>
    <row r="79" spans="1:48" x14ac:dyDescent="0.3">
      <c r="A79" t="s">
        <v>326</v>
      </c>
      <c r="B79" t="s">
        <v>327</v>
      </c>
      <c r="C79" t="s">
        <v>3135</v>
      </c>
      <c r="D79" t="s">
        <v>271</v>
      </c>
      <c r="E79">
        <v>85932.48316037</v>
      </c>
      <c r="F79">
        <v>5616.7</v>
      </c>
      <c r="G79">
        <v>67.770474959844606</v>
      </c>
      <c r="H79">
        <f>(Table2[[#This Row],[1Y Return vs Nifty]]-AVERAGE(Table2[1Y Return vs Nifty]))/_xlfn.STDEV.P(Table2[1Y Return vs Nifty])</f>
        <v>0.74750962504630969</v>
      </c>
      <c r="I79">
        <v>2.7362006394291201</v>
      </c>
      <c r="J79">
        <f>(Table2[[#This Row],[1M Return vs Nifty]]-AVERAGE(Table2[1M Return vs Nifty]))/_xlfn.STDEV.P(Table2[1M Return vs Nifty])</f>
        <v>0.43805834701965013</v>
      </c>
      <c r="K79">
        <v>30.512441161723299</v>
      </c>
      <c r="L79">
        <f>(Table2[[#This Row],[6M Return vs Nifty]]-AVERAGE(Table2[6M Return vs Nifty]))/_xlfn.STDEV.P(Table2[6M Return vs Nifty])</f>
        <v>0.60397741520708359</v>
      </c>
      <c r="M79">
        <v>4.53719849874195</v>
      </c>
      <c r="N79">
        <f>(Table2[[#This Row],[1W Return vs Nifty]]-AVERAGE(Table2[1W Return vs Nifty]))/_xlfn.STDEV.P(Table2[1W Return vs Nifty])</f>
        <v>1.2309560564485369</v>
      </c>
      <c r="O79">
        <v>5330.89</v>
      </c>
      <c r="P79">
        <v>5120.9460344831696</v>
      </c>
      <c r="Q79">
        <v>4316.5625832190899</v>
      </c>
      <c r="R79">
        <v>68.840373424628297</v>
      </c>
      <c r="S79" s="1">
        <f>(Table2[[#This Row],[Close Price]]-Table2[[#This Row],[20D EMA]])/Table2[[#This Row],[20D EMA]]</f>
        <v>5.3613936884835268E-2</v>
      </c>
      <c r="T79" s="1">
        <f>(Table2[[#This Row],[Close Price]]-Table2[[#This Row],[50D EMA]])/Table2[[#This Row],[50D EMA]]</f>
        <v>9.6809058751751539E-2</v>
      </c>
      <c r="U79" s="1">
        <f>(Table2[[#This Row],[Close Price]]-Table2[[#This Row],[200D EMA]])/Table2[[#This Row],[200D EMA]]</f>
        <v>0.30119739763192044</v>
      </c>
      <c r="V79">
        <v>0.95507233673028502</v>
      </c>
      <c r="W79">
        <v>5457.05</v>
      </c>
      <c r="X79">
        <v>5638.95</v>
      </c>
      <c r="Y79">
        <v>5457.05</v>
      </c>
      <c r="Z79">
        <v>5638.95</v>
      </c>
      <c r="AA79">
        <v>5078.5</v>
      </c>
      <c r="AB79">
        <v>5638.95</v>
      </c>
      <c r="AC79" s="1">
        <f>(Table2[[#This Row],[Close Price]]/Table2[[#This Row],[Day Low]])-1</f>
        <v>2.9255733409076168E-2</v>
      </c>
      <c r="AD79" s="1">
        <f>(Table2[[#This Row],[Day High]]/Table2[[#This Row],[Close Price]])-1</f>
        <v>3.9614008225470343E-3</v>
      </c>
      <c r="AE79" s="1">
        <f>(Table2[[#This Row],[Close Price]]/Table2[[#This Row],[Current Week Low]])-1</f>
        <v>2.9255733409076168E-2</v>
      </c>
      <c r="AF79" s="1">
        <f>(Table2[[#This Row],[Current Week High]]/Table2[[#This Row],[Close Price]])-1</f>
        <v>3.9614008225470343E-3</v>
      </c>
      <c r="AG79" s="1">
        <f>(Table2[[#This Row],[Close Price]]/Table2[[#This Row],[Current Month Low]])-1</f>
        <v>0.10597617406714588</v>
      </c>
      <c r="AH79" s="1">
        <f>(Table2[[#This Row],[Current Month High]]/Table2[[#This Row],[Close Price]])-1</f>
        <v>3.9614008225470343E-3</v>
      </c>
      <c r="AI79">
        <v>0.39614008225470299</v>
      </c>
      <c r="AJ79">
        <v>99.678265120206106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0.11</v>
      </c>
      <c r="AM79" t="s">
        <v>3182</v>
      </c>
      <c r="AN79">
        <v>5.52</v>
      </c>
      <c r="AO79" t="s">
        <v>3182</v>
      </c>
      <c r="AP79">
        <v>0.13866320183640099</v>
      </c>
      <c r="AQ79">
        <f>(Table2[[#This Row],[Sharpe Ratio]]-AVERAGE(Table2[Sharpe Ratio]))/_xlfn.STDEV.P(Table2[Sharpe Ratio])</f>
        <v>0.85036443472898671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3.8708658784505672</v>
      </c>
      <c r="AS79">
        <f>_xlfn.RANK.AVG(Table2[[#This Row],[1Y Return vs Nifty Z-Score]],Table2[1Y Return vs Nifty Z-Score])</f>
        <v>127</v>
      </c>
      <c r="AT79">
        <f>_xlfn.RANK.AVG(Table2[[#This Row],[6M Return vs Nifty Z-Score]],Table2[6M Return vs Nifty Z-Score])</f>
        <v>145</v>
      </c>
      <c r="AU79">
        <f>_xlfn.RANK.AVG(Table2[[#This Row],[Sharpe Ratio Z-Score]],Table2[Sharpe Ratio Z-Score])</f>
        <v>134</v>
      </c>
      <c r="AV79">
        <f>(Table2[[#This Row],[Rank 1Y]]+Table2[[#This Row],[Rank 6M]]+Table2[[#This Row],[Rank Sharpe]])/3</f>
        <v>135.33333333333334</v>
      </c>
    </row>
    <row r="80" spans="1:48" x14ac:dyDescent="0.3">
      <c r="A80" t="s">
        <v>1293</v>
      </c>
      <c r="B80" t="s">
        <v>1294</v>
      </c>
      <c r="C80" t="s">
        <v>3150</v>
      </c>
      <c r="D80" t="s">
        <v>262</v>
      </c>
      <c r="E80">
        <v>8983.7674119700005</v>
      </c>
      <c r="F80">
        <v>2162.15</v>
      </c>
      <c r="G80">
        <v>94.843088174853307</v>
      </c>
      <c r="H80">
        <f>(Table2[[#This Row],[1Y Return vs Nifty]]-AVERAGE(Table2[1Y Return vs Nifty]))/_xlfn.STDEV.P(Table2[1Y Return vs Nifty])</f>
        <v>1.2094769808622881</v>
      </c>
      <c r="I80">
        <v>9.8353321247808001</v>
      </c>
      <c r="J80">
        <f>(Table2[[#This Row],[1M Return vs Nifty]]-AVERAGE(Table2[1M Return vs Nifty]))/_xlfn.STDEV.P(Table2[1M Return vs Nifty])</f>
        <v>1.2416110168223555</v>
      </c>
      <c r="K80">
        <v>55.171792226899498</v>
      </c>
      <c r="L80">
        <f>(Table2[[#This Row],[6M Return vs Nifty]]-AVERAGE(Table2[6M Return vs Nifty]))/_xlfn.STDEV.P(Table2[6M Return vs Nifty])</f>
        <v>1.3712424718099485</v>
      </c>
      <c r="M80">
        <v>-0.99063876068475198</v>
      </c>
      <c r="N80">
        <f>(Table2[[#This Row],[1W Return vs Nifty]]-AVERAGE(Table2[1W Return vs Nifty]))/_xlfn.STDEV.P(Table2[1W Return vs Nifty])</f>
        <v>-1.6506345954523402E-3</v>
      </c>
      <c r="O80">
        <v>2156.65</v>
      </c>
      <c r="P80">
        <v>2002.6124597610701</v>
      </c>
      <c r="Q80">
        <v>1548.5380258052901</v>
      </c>
      <c r="R80">
        <v>47.600685341252301</v>
      </c>
      <c r="S80" s="1">
        <f>(Table2[[#This Row],[Close Price]]-Table2[[#This Row],[20D EMA]])/Table2[[#This Row],[20D EMA]]</f>
        <v>2.5502515475390071E-3</v>
      </c>
      <c r="T80" s="1">
        <f>(Table2[[#This Row],[Close Price]]-Table2[[#This Row],[50D EMA]])/Table2[[#This Row],[50D EMA]]</f>
        <v>7.9664709695236924E-2</v>
      </c>
      <c r="U80" s="1">
        <f>(Table2[[#This Row],[Close Price]]-Table2[[#This Row],[200D EMA]])/Table2[[#This Row],[200D EMA]]</f>
        <v>0.39625244196093401</v>
      </c>
      <c r="V80">
        <v>0.57349555582691403</v>
      </c>
      <c r="W80">
        <v>2149</v>
      </c>
      <c r="X80">
        <v>2249.85</v>
      </c>
      <c r="Y80">
        <v>2149</v>
      </c>
      <c r="Z80">
        <v>2249.85</v>
      </c>
      <c r="AA80">
        <v>2020.05</v>
      </c>
      <c r="AB80">
        <v>2406.75</v>
      </c>
      <c r="AC80" s="1">
        <f>(Table2[[#This Row],[Close Price]]/Table2[[#This Row],[Day Low]])-1</f>
        <v>6.119125174499862E-3</v>
      </c>
      <c r="AD80" s="1">
        <f>(Table2[[#This Row],[Day High]]/Table2[[#This Row],[Close Price]])-1</f>
        <v>4.0561478158314568E-2</v>
      </c>
      <c r="AE80" s="1">
        <f>(Table2[[#This Row],[Close Price]]/Table2[[#This Row],[Current Week Low]])-1</f>
        <v>6.119125174499862E-3</v>
      </c>
      <c r="AF80" s="1">
        <f>(Table2[[#This Row],[Current Week High]]/Table2[[#This Row],[Close Price]])-1</f>
        <v>4.0561478158314568E-2</v>
      </c>
      <c r="AG80" s="1">
        <f>(Table2[[#This Row],[Close Price]]/Table2[[#This Row],[Current Month Low]])-1</f>
        <v>7.0344793445706877E-2</v>
      </c>
      <c r="AH80" s="1">
        <f>(Table2[[#This Row],[Current Month High]]/Table2[[#This Row],[Close Price]])-1</f>
        <v>0.11312813634576679</v>
      </c>
      <c r="AI80">
        <v>11.312813634576599</v>
      </c>
      <c r="AJ80">
        <v>147.924549936933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0.24</v>
      </c>
      <c r="AM80" t="s">
        <v>3182</v>
      </c>
      <c r="AN80">
        <v>-5.0199999999999996</v>
      </c>
      <c r="AO80" t="s">
        <v>3181</v>
      </c>
      <c r="AP80">
        <v>9.2194154154942004E-2</v>
      </c>
      <c r="AQ80">
        <f>(Table2[[#This Row],[Sharpe Ratio]]-AVERAGE(Table2[Sharpe Ratio]))/_xlfn.STDEV.P(Table2[Sharpe Ratio])</f>
        <v>0.30647732449325393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4.1271571593923939</v>
      </c>
      <c r="AS80">
        <f>_xlfn.RANK.AVG(Table2[[#This Row],[1Y Return vs Nifty Z-Score]],Table2[1Y Return vs Nifty Z-Score])</f>
        <v>84</v>
      </c>
      <c r="AT80">
        <f>_xlfn.RANK.AVG(Table2[[#This Row],[6M Return vs Nifty Z-Score]],Table2[6M Return vs Nifty Z-Score])</f>
        <v>63</v>
      </c>
      <c r="AU80">
        <f>_xlfn.RANK.AVG(Table2[[#This Row],[Sharpe Ratio Z-Score]],Table2[Sharpe Ratio Z-Score])</f>
        <v>261</v>
      </c>
      <c r="AV80">
        <f>(Table2[[#This Row],[Rank 1Y]]+Table2[[#This Row],[Rank 6M]]+Table2[[#This Row],[Rank Sharpe]])/3</f>
        <v>136</v>
      </c>
    </row>
    <row r="81" spans="1:48" x14ac:dyDescent="0.3">
      <c r="A81" t="s">
        <v>1140</v>
      </c>
      <c r="B81" t="s">
        <v>1141</v>
      </c>
      <c r="C81" t="s">
        <v>3149</v>
      </c>
      <c r="D81" t="s">
        <v>455</v>
      </c>
      <c r="E81">
        <v>11206.595466089901</v>
      </c>
      <c r="F81">
        <v>1683.9</v>
      </c>
      <c r="G81">
        <v>28.5710163122559</v>
      </c>
      <c r="H81">
        <f>(Table2[[#This Row],[1Y Return vs Nifty]]-AVERAGE(Table2[1Y Return vs Nifty]))/_xlfn.STDEV.P(Table2[1Y Return vs Nifty])</f>
        <v>7.860965159250892E-2</v>
      </c>
      <c r="I81">
        <v>-13.3962025786055</v>
      </c>
      <c r="J81">
        <f>(Table2[[#This Row],[1M Return vs Nifty]]-AVERAGE(Table2[1M Return vs Nifty]))/_xlfn.STDEV.P(Table2[1M Return vs Nifty])</f>
        <v>-1.3879728658031816</v>
      </c>
      <c r="K81">
        <v>36.6727074929168</v>
      </c>
      <c r="L81">
        <f>(Table2[[#This Row],[6M Return vs Nifty]]-AVERAGE(Table2[6M Return vs Nifty]))/_xlfn.STDEV.P(Table2[6M Return vs Nifty])</f>
        <v>0.79565144112931163</v>
      </c>
      <c r="M81">
        <v>-5.3219008768991998</v>
      </c>
      <c r="N81">
        <f>(Table2[[#This Row],[1W Return vs Nifty]]-AVERAGE(Table2[1W Return vs Nifty]))/_xlfn.STDEV.P(Table2[1W Return vs Nifty])</f>
        <v>-0.96744293537403281</v>
      </c>
      <c r="O81">
        <v>1731.57</v>
      </c>
      <c r="P81">
        <v>1801.4987758524801</v>
      </c>
      <c r="Q81">
        <v>1550.11691321378</v>
      </c>
      <c r="R81">
        <v>47.560775769393501</v>
      </c>
      <c r="S81" s="1">
        <f>(Table2[[#This Row],[Close Price]]-Table2[[#This Row],[20D EMA]])/Table2[[#This Row],[20D EMA]]</f>
        <v>-2.7529929485957741E-2</v>
      </c>
      <c r="T81" s="1">
        <f>(Table2[[#This Row],[Close Price]]-Table2[[#This Row],[50D EMA]])/Table2[[#This Row],[50D EMA]]</f>
        <v>-6.5278299063418213E-2</v>
      </c>
      <c r="U81" s="1">
        <f>(Table2[[#This Row],[Close Price]]-Table2[[#This Row],[200D EMA]])/Table2[[#This Row],[200D EMA]]</f>
        <v>8.6305159079165403E-2</v>
      </c>
      <c r="V81">
        <v>0.94421131456462704</v>
      </c>
      <c r="W81">
        <v>1605.05</v>
      </c>
      <c r="X81">
        <v>1700</v>
      </c>
      <c r="Y81">
        <v>1605.05</v>
      </c>
      <c r="Z81">
        <v>1700</v>
      </c>
      <c r="AA81">
        <v>1567.65</v>
      </c>
      <c r="AB81">
        <v>1770.25</v>
      </c>
      <c r="AC81" s="1">
        <f>(Table2[[#This Row],[Close Price]]/Table2[[#This Row],[Day Low]])-1</f>
        <v>4.9126195445624798E-2</v>
      </c>
      <c r="AD81" s="1">
        <f>(Table2[[#This Row],[Day High]]/Table2[[#This Row],[Close Price]])-1</f>
        <v>9.5611378347881804E-3</v>
      </c>
      <c r="AE81" s="1">
        <f>(Table2[[#This Row],[Close Price]]/Table2[[#This Row],[Current Week Low]])-1</f>
        <v>4.9126195445624798E-2</v>
      </c>
      <c r="AF81" s="1">
        <f>(Table2[[#This Row],[Current Week High]]/Table2[[#This Row],[Close Price]])-1</f>
        <v>9.5611378347881804E-3</v>
      </c>
      <c r="AG81" s="1">
        <f>(Table2[[#This Row],[Close Price]]/Table2[[#This Row],[Current Month Low]])-1</f>
        <v>7.4155583197780039E-2</v>
      </c>
      <c r="AH81" s="1">
        <f>(Table2[[#This Row],[Current Month High]]/Table2[[#This Row],[Close Price]])-1</f>
        <v>5.127976720707883E-2</v>
      </c>
      <c r="AI81">
        <v>41.338559296870301</v>
      </c>
      <c r="AJ81">
        <v>87.438148717047298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-0.25</v>
      </c>
      <c r="AM81" t="s">
        <v>3181</v>
      </c>
      <c r="AN81">
        <v>-8.43</v>
      </c>
      <c r="AO81" t="s">
        <v>3181</v>
      </c>
      <c r="AP81">
        <v>0.19647351761658399</v>
      </c>
      <c r="AQ81">
        <f>(Table2[[#This Row],[Sharpe Ratio]]-AVERAGE(Table2[Sharpe Ratio]))/_xlfn.STDEV.P(Table2[Sharpe Ratio])</f>
        <v>1.5269930113900121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263</v>
      </c>
      <c r="AT81">
        <f>_xlfn.RANK.AVG(Table2[[#This Row],[6M Return vs Nifty Z-Score]],Table2[6M Return vs Nifty Z-Score])</f>
        <v>106</v>
      </c>
      <c r="AU81">
        <f>_xlfn.RANK.AVG(Table2[[#This Row],[Sharpe Ratio Z-Score]],Table2[Sharpe Ratio Z-Score])</f>
        <v>41</v>
      </c>
      <c r="AV81">
        <f>(Table2[[#This Row],[Rank 1Y]]+Table2[[#This Row],[Rank 6M]]+Table2[[#This Row],[Rank Sharpe]])/3</f>
        <v>136.66666666666666</v>
      </c>
    </row>
    <row r="82" spans="1:48" x14ac:dyDescent="0.3">
      <c r="A82" t="s">
        <v>154</v>
      </c>
      <c r="B82" t="s">
        <v>155</v>
      </c>
      <c r="C82" t="s">
        <v>3147</v>
      </c>
      <c r="D82" t="s">
        <v>156</v>
      </c>
      <c r="E82">
        <v>181616.07279375001</v>
      </c>
      <c r="F82">
        <v>8570.5</v>
      </c>
      <c r="G82">
        <v>72.954147147179697</v>
      </c>
      <c r="H82">
        <f>(Table2[[#This Row],[1Y Return vs Nifty]]-AVERAGE(Table2[1Y Return vs Nifty]))/_xlfn.STDEV.P(Table2[1Y Return vs Nifty])</f>
        <v>0.83596386161304193</v>
      </c>
      <c r="I82">
        <v>11.8025642356181</v>
      </c>
      <c r="J82">
        <f>(Table2[[#This Row],[1M Return vs Nifty]]-AVERAGE(Table2[1M Return vs Nifty]))/_xlfn.STDEV.P(Table2[1M Return vs Nifty])</f>
        <v>1.4642825672854916</v>
      </c>
      <c r="K82">
        <v>19.043389629528001</v>
      </c>
      <c r="L82">
        <f>(Table2[[#This Row],[6M Return vs Nifty]]-AVERAGE(Table2[6M Return vs Nifty]))/_xlfn.STDEV.P(Table2[6M Return vs Nifty])</f>
        <v>0.2471228309249355</v>
      </c>
      <c r="M82">
        <v>6.5933773058379099</v>
      </c>
      <c r="N82">
        <f>(Table2[[#This Row],[1W Return vs Nifty]]-AVERAGE(Table2[1W Return vs Nifty]))/_xlfn.STDEV.P(Table2[1W Return vs Nifty])</f>
        <v>1.6894463550345302</v>
      </c>
      <c r="O82">
        <v>8134.55</v>
      </c>
      <c r="P82">
        <v>7976.7859998436397</v>
      </c>
      <c r="Q82">
        <v>7016.0554365602702</v>
      </c>
      <c r="R82">
        <v>69.556069884431196</v>
      </c>
      <c r="S82" s="1">
        <f>(Table2[[#This Row],[Close Price]]-Table2[[#This Row],[20D EMA]])/Table2[[#This Row],[20D EMA]]</f>
        <v>5.3592392941219834E-2</v>
      </c>
      <c r="T82" s="1">
        <f>(Table2[[#This Row],[Close Price]]-Table2[[#This Row],[50D EMA]])/Table2[[#This Row],[50D EMA]]</f>
        <v>7.4430227934909901E-2</v>
      </c>
      <c r="U82" s="1">
        <f>(Table2[[#This Row],[Close Price]]-Table2[[#This Row],[200D EMA]])/Table2[[#This Row],[200D EMA]]</f>
        <v>0.22155534224253798</v>
      </c>
      <c r="V82">
        <v>0.93717449180375101</v>
      </c>
      <c r="W82">
        <v>8539.25</v>
      </c>
      <c r="X82">
        <v>8689</v>
      </c>
      <c r="Y82">
        <v>8539.25</v>
      </c>
      <c r="Z82">
        <v>8689</v>
      </c>
      <c r="AA82">
        <v>7672.15</v>
      </c>
      <c r="AB82">
        <v>8689</v>
      </c>
      <c r="AC82" s="1">
        <f>(Table2[[#This Row],[Close Price]]/Table2[[#This Row],[Day Low]])-1</f>
        <v>3.6595719764616064E-3</v>
      </c>
      <c r="AD82" s="1">
        <f>(Table2[[#This Row],[Day High]]/Table2[[#This Row],[Close Price]])-1</f>
        <v>1.3826497870602639E-2</v>
      </c>
      <c r="AE82" s="1">
        <f>(Table2[[#This Row],[Close Price]]/Table2[[#This Row],[Current Week Low]])-1</f>
        <v>3.6595719764616064E-3</v>
      </c>
      <c r="AF82" s="1">
        <f>(Table2[[#This Row],[Current Week High]]/Table2[[#This Row],[Close Price]])-1</f>
        <v>1.3826497870602639E-2</v>
      </c>
      <c r="AG82" s="1">
        <f>(Table2[[#This Row],[Close Price]]/Table2[[#This Row],[Current Month Low]])-1</f>
        <v>0.11709234047822314</v>
      </c>
      <c r="AH82" s="1">
        <f>(Table2[[#This Row],[Current Month High]]/Table2[[#This Row],[Close Price]])-1</f>
        <v>1.3826497870602639E-2</v>
      </c>
      <c r="AI82">
        <v>6.7609824397642999</v>
      </c>
      <c r="AJ82">
        <v>122.61038961038901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0.12</v>
      </c>
      <c r="AM82" t="s">
        <v>3182</v>
      </c>
      <c r="AN82">
        <v>4.79</v>
      </c>
      <c r="AO82" t="s">
        <v>3182</v>
      </c>
      <c r="AP82">
        <v>0.190619969943081</v>
      </c>
      <c r="AQ82">
        <f>(Table2[[#This Row],[Sharpe Ratio]]-AVERAGE(Table2[Sharpe Ratio]))/_xlfn.STDEV.P(Table2[Sharpe Ratio])</f>
        <v>1.4584814044685104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5.6952970193265093</v>
      </c>
      <c r="AS82">
        <f>_xlfn.RANK.AVG(Table2[[#This Row],[1Y Return vs Nifty Z-Score]],Table2[1Y Return vs Nifty Z-Score])</f>
        <v>120</v>
      </c>
      <c r="AT82">
        <f>_xlfn.RANK.AVG(Table2[[#This Row],[6M Return vs Nifty Z-Score]],Table2[6M Return vs Nifty Z-Score])</f>
        <v>235</v>
      </c>
      <c r="AU82">
        <f>_xlfn.RANK.AVG(Table2[[#This Row],[Sharpe Ratio Z-Score]],Table2[Sharpe Ratio Z-Score])</f>
        <v>56</v>
      </c>
      <c r="AV82">
        <f>(Table2[[#This Row],[Rank 1Y]]+Table2[[#This Row],[Rank 6M]]+Table2[[#This Row],[Rank Sharpe]])/3</f>
        <v>137</v>
      </c>
    </row>
    <row r="83" spans="1:48" x14ac:dyDescent="0.3">
      <c r="A83" t="s">
        <v>878</v>
      </c>
      <c r="B83" t="s">
        <v>879</v>
      </c>
      <c r="C83" t="s">
        <v>3140</v>
      </c>
      <c r="D83" t="s">
        <v>51</v>
      </c>
      <c r="E83">
        <v>18215.877030795</v>
      </c>
      <c r="F83">
        <v>1150.3499999999999</v>
      </c>
      <c r="G83">
        <v>156.21879562435799</v>
      </c>
      <c r="H83">
        <f>(Table2[[#This Row],[1Y Return vs Nifty]]-AVERAGE(Table2[1Y Return vs Nifty]))/_xlfn.STDEV.P(Table2[1Y Return vs Nifty])</f>
        <v>2.256792696438052</v>
      </c>
      <c r="I83">
        <v>-2.2744629945572901</v>
      </c>
      <c r="J83">
        <f>(Table2[[#This Row],[1M Return vs Nifty]]-AVERAGE(Table2[1M Return vs Nifty]))/_xlfn.STDEV.P(Table2[1M Return vs Nifty])</f>
        <v>-0.12910006508766533</v>
      </c>
      <c r="K83">
        <v>65.175805133427005</v>
      </c>
      <c r="L83">
        <f>(Table2[[#This Row],[6M Return vs Nifty]]-AVERAGE(Table2[6M Return vs Nifty]))/_xlfn.STDEV.P(Table2[6M Return vs Nifty])</f>
        <v>1.6825130120887737</v>
      </c>
      <c r="M83">
        <v>3.4598154604242901</v>
      </c>
      <c r="N83">
        <f>(Table2[[#This Row],[1W Return vs Nifty]]-AVERAGE(Table2[1W Return vs Nifty]))/_xlfn.STDEV.P(Table2[1W Return vs Nifty])</f>
        <v>0.99071932741259972</v>
      </c>
      <c r="O83">
        <v>1131.58</v>
      </c>
      <c r="P83">
        <v>1035.64051065526</v>
      </c>
      <c r="Q83">
        <v>782.03335548432301</v>
      </c>
      <c r="R83">
        <v>51.736968678829598</v>
      </c>
      <c r="S83" s="1">
        <f>(Table2[[#This Row],[Close Price]]-Table2[[#This Row],[20D EMA]])/Table2[[#This Row],[20D EMA]]</f>
        <v>1.6587426430300981E-2</v>
      </c>
      <c r="T83" s="1">
        <f>(Table2[[#This Row],[Close Price]]-Table2[[#This Row],[50D EMA]])/Table2[[#This Row],[50D EMA]]</f>
        <v>0.11076187940172612</v>
      </c>
      <c r="U83" s="1">
        <f>(Table2[[#This Row],[Close Price]]-Table2[[#This Row],[200D EMA]])/Table2[[#This Row],[200D EMA]]</f>
        <v>0.47097306263563887</v>
      </c>
      <c r="V83">
        <v>0.27593524355837701</v>
      </c>
      <c r="W83">
        <v>1142.45</v>
      </c>
      <c r="X83">
        <v>1170</v>
      </c>
      <c r="Y83">
        <v>1142.45</v>
      </c>
      <c r="Z83">
        <v>1170</v>
      </c>
      <c r="AA83">
        <v>1060.0999999999999</v>
      </c>
      <c r="AB83">
        <v>1192.6500000000001</v>
      </c>
      <c r="AC83" s="1">
        <f>(Table2[[#This Row],[Close Price]]/Table2[[#This Row],[Day Low]])-1</f>
        <v>6.9149634557310602E-3</v>
      </c>
      <c r="AD83" s="1">
        <f>(Table2[[#This Row],[Day High]]/Table2[[#This Row],[Close Price]])-1</f>
        <v>1.7081757725909696E-2</v>
      </c>
      <c r="AE83" s="1">
        <f>(Table2[[#This Row],[Close Price]]/Table2[[#This Row],[Current Week Low]])-1</f>
        <v>6.9149634557310602E-3</v>
      </c>
      <c r="AF83" s="1">
        <f>(Table2[[#This Row],[Current Week High]]/Table2[[#This Row],[Close Price]])-1</f>
        <v>1.7081757725909696E-2</v>
      </c>
      <c r="AG83" s="1">
        <f>(Table2[[#This Row],[Close Price]]/Table2[[#This Row],[Current Month Low]])-1</f>
        <v>8.5133477973776017E-2</v>
      </c>
      <c r="AH83" s="1">
        <f>(Table2[[#This Row],[Current Month High]]/Table2[[#This Row],[Close Price]])-1</f>
        <v>3.6771417394706019E-2</v>
      </c>
      <c r="AI83">
        <v>8.4148302690485597</v>
      </c>
      <c r="AJ83">
        <v>260.89411764705801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0.4</v>
      </c>
      <c r="AM83" t="s">
        <v>3182</v>
      </c>
      <c r="AN83">
        <v>-5.04</v>
      </c>
      <c r="AO83" t="s">
        <v>3181</v>
      </c>
      <c r="AP83">
        <v>6.8089955329941998E-2</v>
      </c>
      <c r="AQ83">
        <f>(Table2[[#This Row],[Sharpe Ratio]]-AVERAGE(Table2[Sharpe Ratio]))/_xlfn.STDEV.P(Table2[Sharpe Ratio])</f>
        <v>2.435484302248267E-2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4.8252798138742428</v>
      </c>
      <c r="AS83">
        <f>_xlfn.RANK.AVG(Table2[[#This Row],[1Y Return vs Nifty Z-Score]],Table2[1Y Return vs Nifty Z-Score])</f>
        <v>28</v>
      </c>
      <c r="AT83">
        <f>_xlfn.RANK.AVG(Table2[[#This Row],[6M Return vs Nifty Z-Score]],Table2[6M Return vs Nifty Z-Score])</f>
        <v>48</v>
      </c>
      <c r="AU83">
        <f>_xlfn.RANK.AVG(Table2[[#This Row],[Sharpe Ratio Z-Score]],Table2[Sharpe Ratio Z-Score])</f>
        <v>335</v>
      </c>
      <c r="AV83">
        <f>(Table2[[#This Row],[Rank 1Y]]+Table2[[#This Row],[Rank 6M]]+Table2[[#This Row],[Rank Sharpe]])/3</f>
        <v>137</v>
      </c>
    </row>
    <row r="84" spans="1:48" x14ac:dyDescent="0.3">
      <c r="A84" t="s">
        <v>1078</v>
      </c>
      <c r="B84" t="s">
        <v>1079</v>
      </c>
      <c r="C84" t="s">
        <v>3147</v>
      </c>
      <c r="D84" t="s">
        <v>274</v>
      </c>
      <c r="E84">
        <v>12444.13306876</v>
      </c>
      <c r="F84">
        <v>1870.3</v>
      </c>
      <c r="G84">
        <v>93.408936353879895</v>
      </c>
      <c r="H84">
        <f>(Table2[[#This Row],[1Y Return vs Nifty]]-AVERAGE(Table2[1Y Return vs Nifty]))/_xlfn.STDEV.P(Table2[1Y Return vs Nifty])</f>
        <v>1.185004599149005</v>
      </c>
      <c r="I84">
        <v>4.7646292186849504</v>
      </c>
      <c r="J84">
        <f>(Table2[[#This Row],[1M Return vs Nifty]]-AVERAGE(Table2[1M Return vs Nifty]))/_xlfn.STDEV.P(Table2[1M Return vs Nifty])</f>
        <v>0.66765674278515497</v>
      </c>
      <c r="K84">
        <v>26.782933496767701</v>
      </c>
      <c r="L84">
        <f>(Table2[[#This Row],[6M Return vs Nifty]]-AVERAGE(Table2[6M Return vs Nifty]))/_xlfn.STDEV.P(Table2[6M Return vs Nifty])</f>
        <v>0.48793539520056367</v>
      </c>
      <c r="M84">
        <v>-2.85528976400404</v>
      </c>
      <c r="N84">
        <f>(Table2[[#This Row],[1W Return vs Nifty]]-AVERAGE(Table2[1W Return vs Nifty]))/_xlfn.STDEV.P(Table2[1W Return vs Nifty])</f>
        <v>-0.41743373299144415</v>
      </c>
      <c r="O84">
        <v>1875.23</v>
      </c>
      <c r="P84">
        <v>1811.58631460641</v>
      </c>
      <c r="Q84">
        <v>1536.90025575964</v>
      </c>
      <c r="R84">
        <v>44.445290145564101</v>
      </c>
      <c r="S84" s="1">
        <f>(Table2[[#This Row],[Close Price]]-Table2[[#This Row],[20D EMA]])/Table2[[#This Row],[20D EMA]]</f>
        <v>-2.6290108413368298E-3</v>
      </c>
      <c r="T84" s="1">
        <f>(Table2[[#This Row],[Close Price]]-Table2[[#This Row],[50D EMA]])/Table2[[#This Row],[50D EMA]]</f>
        <v>3.2410095461747952E-2</v>
      </c>
      <c r="U84" s="1">
        <f>(Table2[[#This Row],[Close Price]]-Table2[[#This Row],[200D EMA]])/Table2[[#This Row],[200D EMA]]</f>
        <v>0.21692998162432556</v>
      </c>
      <c r="V84">
        <v>1.31360695282979</v>
      </c>
      <c r="W84">
        <v>1829.35</v>
      </c>
      <c r="X84">
        <v>1916</v>
      </c>
      <c r="Y84">
        <v>1829.35</v>
      </c>
      <c r="Z84">
        <v>1916</v>
      </c>
      <c r="AA84">
        <v>1819.55</v>
      </c>
      <c r="AB84">
        <v>2034.95</v>
      </c>
      <c r="AC84" s="1">
        <f>(Table2[[#This Row],[Close Price]]/Table2[[#This Row],[Day Low]])-1</f>
        <v>2.238500013666056E-2</v>
      </c>
      <c r="AD84" s="1">
        <f>(Table2[[#This Row],[Day High]]/Table2[[#This Row],[Close Price]])-1</f>
        <v>2.4434582687269391E-2</v>
      </c>
      <c r="AE84" s="1">
        <f>(Table2[[#This Row],[Close Price]]/Table2[[#This Row],[Current Week Low]])-1</f>
        <v>2.238500013666056E-2</v>
      </c>
      <c r="AF84" s="1">
        <f>(Table2[[#This Row],[Current Week High]]/Table2[[#This Row],[Close Price]])-1</f>
        <v>2.4434582687269391E-2</v>
      </c>
      <c r="AG84" s="1">
        <f>(Table2[[#This Row],[Close Price]]/Table2[[#This Row],[Current Month Low]])-1</f>
        <v>2.7891511637492705E-2</v>
      </c>
      <c r="AH84" s="1">
        <f>(Table2[[#This Row],[Current Month High]]/Table2[[#This Row],[Close Price]])-1</f>
        <v>8.8034005239801205E-2</v>
      </c>
      <c r="AI84">
        <v>8.8034005239801196</v>
      </c>
      <c r="AJ84">
        <v>122.205061185695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0.04</v>
      </c>
      <c r="AM84" t="s">
        <v>3182</v>
      </c>
      <c r="AN84">
        <v>2.73</v>
      </c>
      <c r="AO84" t="s">
        <v>3182</v>
      </c>
      <c r="AP84">
        <v>0.130527429947952</v>
      </c>
      <c r="AQ84">
        <f>(Table2[[#This Row],[Sharpe Ratio]]-AVERAGE(Table2[Sharpe Ratio]))/_xlfn.STDEV.P(Table2[Sharpe Ratio])</f>
        <v>0.7551410186547387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2.6783040227980184</v>
      </c>
      <c r="AS84">
        <f>_xlfn.RANK.AVG(Table2[[#This Row],[1Y Return vs Nifty Z-Score]],Table2[1Y Return vs Nifty Z-Score])</f>
        <v>86</v>
      </c>
      <c r="AT84">
        <f>_xlfn.RANK.AVG(Table2[[#This Row],[6M Return vs Nifty Z-Score]],Table2[6M Return vs Nifty Z-Score])</f>
        <v>175</v>
      </c>
      <c r="AU84">
        <f>_xlfn.RANK.AVG(Table2[[#This Row],[Sharpe Ratio Z-Score]],Table2[Sharpe Ratio Z-Score])</f>
        <v>153</v>
      </c>
      <c r="AV84">
        <f>(Table2[[#This Row],[Rank 1Y]]+Table2[[#This Row],[Rank 6M]]+Table2[[#This Row],[Rank Sharpe]])/3</f>
        <v>138</v>
      </c>
    </row>
    <row r="85" spans="1:48" x14ac:dyDescent="0.3">
      <c r="A85" t="s">
        <v>1796</v>
      </c>
      <c r="B85" t="s">
        <v>1797</v>
      </c>
      <c r="C85" t="s">
        <v>3142</v>
      </c>
      <c r="D85" t="s">
        <v>182</v>
      </c>
      <c r="E85">
        <v>4484.0804742</v>
      </c>
      <c r="F85">
        <v>1703.7</v>
      </c>
      <c r="G85">
        <v>58.208326125074898</v>
      </c>
      <c r="H85">
        <f>(Table2[[#This Row],[1Y Return vs Nifty]]-AVERAGE(Table2[1Y Return vs Nifty]))/_xlfn.STDEV.P(Table2[1Y Return vs Nifty])</f>
        <v>0.58434101704992869</v>
      </c>
      <c r="I85">
        <v>-3.2338409342302601</v>
      </c>
      <c r="J85">
        <f>(Table2[[#This Row],[1M Return vs Nifty]]-AVERAGE(Table2[1M Return vs Nifty]))/_xlfn.STDEV.P(Table2[1M Return vs Nifty])</f>
        <v>-0.23769232124811654</v>
      </c>
      <c r="K85">
        <v>41.854537156134803</v>
      </c>
      <c r="L85">
        <f>(Table2[[#This Row],[6M Return vs Nifty]]-AVERAGE(Table2[6M Return vs Nifty]))/_xlfn.STDEV.P(Table2[6M Return vs Nifty])</f>
        <v>0.95688183277047778</v>
      </c>
      <c r="M85">
        <v>1.01916282390685</v>
      </c>
      <c r="N85">
        <f>(Table2[[#This Row],[1W Return vs Nifty]]-AVERAGE(Table2[1W Return vs Nifty]))/_xlfn.STDEV.P(Table2[1W Return vs Nifty])</f>
        <v>0.44649839088713639</v>
      </c>
      <c r="O85">
        <v>1658.66</v>
      </c>
      <c r="P85">
        <v>1580.4426052773499</v>
      </c>
      <c r="Q85">
        <v>1323.9648666906301</v>
      </c>
      <c r="R85">
        <v>59.894875428945802</v>
      </c>
      <c r="S85" s="1">
        <f>(Table2[[#This Row],[Close Price]]-Table2[[#This Row],[20D EMA]])/Table2[[#This Row],[20D EMA]]</f>
        <v>2.7154449977692813E-2</v>
      </c>
      <c r="T85" s="1">
        <f>(Table2[[#This Row],[Close Price]]-Table2[[#This Row],[50D EMA]])/Table2[[#This Row],[50D EMA]]</f>
        <v>7.7989162220174296E-2</v>
      </c>
      <c r="U85" s="1">
        <f>(Table2[[#This Row],[Close Price]]-Table2[[#This Row],[200D EMA]])/Table2[[#This Row],[200D EMA]]</f>
        <v>0.28681662396265267</v>
      </c>
      <c r="V85">
        <v>0.76713101343634904</v>
      </c>
      <c r="W85">
        <v>1677.65</v>
      </c>
      <c r="X85">
        <v>1715</v>
      </c>
      <c r="Y85">
        <v>1677.65</v>
      </c>
      <c r="Z85">
        <v>1715</v>
      </c>
      <c r="AA85">
        <v>1561.1</v>
      </c>
      <c r="AB85">
        <v>1767</v>
      </c>
      <c r="AC85" s="1">
        <f>(Table2[[#This Row],[Close Price]]/Table2[[#This Row],[Day Low]])-1</f>
        <v>1.5527672637320133E-2</v>
      </c>
      <c r="AD85" s="1">
        <f>(Table2[[#This Row],[Day High]]/Table2[[#This Row],[Close Price]])-1</f>
        <v>6.6326231143980507E-3</v>
      </c>
      <c r="AE85" s="1">
        <f>(Table2[[#This Row],[Close Price]]/Table2[[#This Row],[Current Week Low]])-1</f>
        <v>1.5527672637320133E-2</v>
      </c>
      <c r="AF85" s="1">
        <f>(Table2[[#This Row],[Current Week High]]/Table2[[#This Row],[Close Price]])-1</f>
        <v>6.6326231143980507E-3</v>
      </c>
      <c r="AG85" s="1">
        <f>(Table2[[#This Row],[Close Price]]/Table2[[#This Row],[Current Month Low]])-1</f>
        <v>9.1345845877906617E-2</v>
      </c>
      <c r="AH85" s="1">
        <f>(Table2[[#This Row],[Current Month High]]/Table2[[#This Row],[Close Price]])-1</f>
        <v>3.7154428596583911E-2</v>
      </c>
      <c r="AI85">
        <v>5.0654457944473803</v>
      </c>
      <c r="AJ85">
        <v>107.262773722627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0.23</v>
      </c>
      <c r="AM85" t="s">
        <v>3182</v>
      </c>
      <c r="AN85">
        <v>0.91</v>
      </c>
      <c r="AO85" t="s">
        <v>3182</v>
      </c>
      <c r="AP85">
        <v>0.12483179842472999</v>
      </c>
      <c r="AQ85">
        <f>(Table2[[#This Row],[Sharpe Ratio]]-AVERAGE(Table2[Sharpe Ratio]))/_xlfn.STDEV.P(Table2[Sharpe Ratio])</f>
        <v>0.68847770781248185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2.438506627271908</v>
      </c>
      <c r="AS85">
        <f>_xlfn.RANK.AVG(Table2[[#This Row],[1Y Return vs Nifty Z-Score]],Table2[1Y Return vs Nifty Z-Score])</f>
        <v>150</v>
      </c>
      <c r="AT85">
        <f>_xlfn.RANK.AVG(Table2[[#This Row],[6M Return vs Nifty Z-Score]],Table2[6M Return vs Nifty Z-Score])</f>
        <v>92</v>
      </c>
      <c r="AU85">
        <f>_xlfn.RANK.AVG(Table2[[#This Row],[Sharpe Ratio Z-Score]],Table2[Sharpe Ratio Z-Score])</f>
        <v>172</v>
      </c>
      <c r="AV85">
        <f>(Table2[[#This Row],[Rank 1Y]]+Table2[[#This Row],[Rank 6M]]+Table2[[#This Row],[Rank Sharpe]])/3</f>
        <v>138</v>
      </c>
    </row>
    <row r="86" spans="1:48" x14ac:dyDescent="0.3">
      <c r="A86" t="s">
        <v>565</v>
      </c>
      <c r="B86" t="s">
        <v>566</v>
      </c>
      <c r="C86" t="s">
        <v>3136</v>
      </c>
      <c r="D86" t="s">
        <v>405</v>
      </c>
      <c r="E86">
        <v>36041.067168970003</v>
      </c>
      <c r="F86">
        <v>1919.35</v>
      </c>
      <c r="G86">
        <v>41.355092243919401</v>
      </c>
      <c r="H86">
        <f>(Table2[[#This Row],[1Y Return vs Nifty]]-AVERAGE(Table2[1Y Return vs Nifty]))/_xlfn.STDEV.P(Table2[1Y Return vs Nifty])</f>
        <v>0.29675725735917957</v>
      </c>
      <c r="I86">
        <v>-0.31207405834831398</v>
      </c>
      <c r="J86">
        <f>(Table2[[#This Row],[1M Return vs Nifty]]-AVERAGE(Table2[1M Return vs Nifty]))/_xlfn.STDEV.P(Table2[1M Return vs Nifty])</f>
        <v>9.3023285090556893E-2</v>
      </c>
      <c r="K86">
        <v>65.095218817153693</v>
      </c>
      <c r="L86">
        <f>(Table2[[#This Row],[6M Return vs Nifty]]-AVERAGE(Table2[6M Return vs Nifty]))/_xlfn.STDEV.P(Table2[6M Return vs Nifty])</f>
        <v>1.6800056036677882</v>
      </c>
      <c r="M86">
        <v>-6.96359022362756</v>
      </c>
      <c r="N86">
        <f>(Table2[[#This Row],[1W Return vs Nifty]]-AVERAGE(Table2[1W Return vs Nifty]))/_xlfn.STDEV.P(Table2[1W Return vs Nifty])</f>
        <v>-1.3335096588366691</v>
      </c>
      <c r="O86">
        <v>1938.68</v>
      </c>
      <c r="P86">
        <v>1807.38144029611</v>
      </c>
      <c r="Q86">
        <v>1416.17218244742</v>
      </c>
      <c r="R86">
        <v>42.562896039639398</v>
      </c>
      <c r="S86" s="1">
        <f>(Table2[[#This Row],[Close Price]]-Table2[[#This Row],[20D EMA]])/Table2[[#This Row],[20D EMA]]</f>
        <v>-9.9707017145687551E-3</v>
      </c>
      <c r="T86" s="1">
        <f>(Table2[[#This Row],[Close Price]]-Table2[[#This Row],[50D EMA]])/Table2[[#This Row],[50D EMA]]</f>
        <v>6.1950707917829285E-2</v>
      </c>
      <c r="U86" s="1">
        <f>(Table2[[#This Row],[Close Price]]-Table2[[#This Row],[200D EMA]])/Table2[[#This Row],[200D EMA]]</f>
        <v>0.35530836136252236</v>
      </c>
      <c r="V86">
        <v>0.66685986234675598</v>
      </c>
      <c r="W86">
        <v>1868.3</v>
      </c>
      <c r="X86">
        <v>1959.8</v>
      </c>
      <c r="Y86">
        <v>1868.3</v>
      </c>
      <c r="Z86">
        <v>1959.8</v>
      </c>
      <c r="AA86">
        <v>1856</v>
      </c>
      <c r="AB86">
        <v>2154.9499999999998</v>
      </c>
      <c r="AC86" s="1">
        <f>(Table2[[#This Row],[Close Price]]/Table2[[#This Row],[Day Low]])-1</f>
        <v>2.7324305518385605E-2</v>
      </c>
      <c r="AD86" s="1">
        <f>(Table2[[#This Row],[Day High]]/Table2[[#This Row],[Close Price]])-1</f>
        <v>2.1074843045822744E-2</v>
      </c>
      <c r="AE86" s="1">
        <f>(Table2[[#This Row],[Close Price]]/Table2[[#This Row],[Current Week Low]])-1</f>
        <v>2.7324305518385605E-2</v>
      </c>
      <c r="AF86" s="1">
        <f>(Table2[[#This Row],[Current Week High]]/Table2[[#This Row],[Close Price]])-1</f>
        <v>2.1074843045822744E-2</v>
      </c>
      <c r="AG86" s="1">
        <f>(Table2[[#This Row],[Close Price]]/Table2[[#This Row],[Current Month Low]])-1</f>
        <v>3.4132543103448265E-2</v>
      </c>
      <c r="AH86" s="1">
        <f>(Table2[[#This Row],[Current Month High]]/Table2[[#This Row],[Close Price]])-1</f>
        <v>0.12274988928543507</v>
      </c>
      <c r="AI86">
        <v>12.2749889285435</v>
      </c>
      <c r="AJ86">
        <v>99.703464779939594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0.25</v>
      </c>
      <c r="AM86" t="s">
        <v>3182</v>
      </c>
      <c r="AN86">
        <v>-5.23</v>
      </c>
      <c r="AO86" t="s">
        <v>3181</v>
      </c>
      <c r="AP86">
        <v>0.132285635683976</v>
      </c>
      <c r="AQ86">
        <f>(Table2[[#This Row],[Sharpe Ratio]]-AVERAGE(Table2[Sharpe Ratio]))/_xlfn.STDEV.P(Table2[Sharpe Ratio])</f>
        <v>0.77571956469082493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1.5119960519716802</v>
      </c>
      <c r="AS86">
        <f>_xlfn.RANK.AVG(Table2[[#This Row],[1Y Return vs Nifty Z-Score]],Table2[1Y Return vs Nifty Z-Score])</f>
        <v>218</v>
      </c>
      <c r="AT86">
        <f>_xlfn.RANK.AVG(Table2[[#This Row],[6M Return vs Nifty Z-Score]],Table2[6M Return vs Nifty Z-Score])</f>
        <v>49</v>
      </c>
      <c r="AU86">
        <f>_xlfn.RANK.AVG(Table2[[#This Row],[Sharpe Ratio Z-Score]],Table2[Sharpe Ratio Z-Score])</f>
        <v>148</v>
      </c>
      <c r="AV86">
        <f>(Table2[[#This Row],[Rank 1Y]]+Table2[[#This Row],[Rank 6M]]+Table2[[#This Row],[Rank Sharpe]])/3</f>
        <v>138.33333333333334</v>
      </c>
    </row>
    <row r="87" spans="1:48" x14ac:dyDescent="0.3">
      <c r="A87" t="s">
        <v>708</v>
      </c>
      <c r="B87" t="s">
        <v>709</v>
      </c>
      <c r="C87" t="s">
        <v>3147</v>
      </c>
      <c r="D87" t="s">
        <v>117</v>
      </c>
      <c r="E87">
        <v>25305.680175505</v>
      </c>
      <c r="F87">
        <v>910.15</v>
      </c>
      <c r="G87">
        <v>66.158130870394999</v>
      </c>
      <c r="H87">
        <f>(Table2[[#This Row],[1Y Return vs Nifty]]-AVERAGE(Table2[1Y Return vs Nifty]))/_xlfn.STDEV.P(Table2[1Y Return vs Nifty])</f>
        <v>0.71999656859501671</v>
      </c>
      <c r="I87">
        <v>4.9447505639821596</v>
      </c>
      <c r="J87">
        <f>(Table2[[#This Row],[1M Return vs Nifty]]-AVERAGE(Table2[1M Return vs Nifty]))/_xlfn.STDEV.P(Table2[1M Return vs Nifty])</f>
        <v>0.68804472801978223</v>
      </c>
      <c r="K87">
        <v>40.2726095797927</v>
      </c>
      <c r="L87">
        <f>(Table2[[#This Row],[6M Return vs Nifty]]-AVERAGE(Table2[6M Return vs Nifty]))/_xlfn.STDEV.P(Table2[6M Return vs Nifty])</f>
        <v>0.90766083955797516</v>
      </c>
      <c r="M87">
        <v>-1.9453434092792199</v>
      </c>
      <c r="N87">
        <f>(Table2[[#This Row],[1W Return vs Nifty]]-AVERAGE(Table2[1W Return vs Nifty]))/_xlfn.STDEV.P(Table2[1W Return vs Nifty])</f>
        <v>-0.21453232459484031</v>
      </c>
      <c r="O87">
        <v>897.48</v>
      </c>
      <c r="P87">
        <v>841.89768528525099</v>
      </c>
      <c r="Q87">
        <v>693.40148104512502</v>
      </c>
      <c r="R87">
        <v>52.174279208169203</v>
      </c>
      <c r="S87" s="1">
        <f>(Table2[[#This Row],[Close Price]]-Table2[[#This Row],[20D EMA]])/Table2[[#This Row],[20D EMA]]</f>
        <v>1.4117306235236394E-2</v>
      </c>
      <c r="T87" s="1">
        <f>(Table2[[#This Row],[Close Price]]-Table2[[#This Row],[50D EMA]])/Table2[[#This Row],[50D EMA]]</f>
        <v>8.106960727849466E-2</v>
      </c>
      <c r="U87" s="1">
        <f>(Table2[[#This Row],[Close Price]]-Table2[[#This Row],[200D EMA]])/Table2[[#This Row],[200D EMA]]</f>
        <v>0.31258733198576688</v>
      </c>
      <c r="V87">
        <v>0.38710680543776899</v>
      </c>
      <c r="W87">
        <v>903.6</v>
      </c>
      <c r="X87">
        <v>919.9</v>
      </c>
      <c r="Y87">
        <v>903.6</v>
      </c>
      <c r="Z87">
        <v>919.9</v>
      </c>
      <c r="AA87">
        <v>861.5</v>
      </c>
      <c r="AB87">
        <v>945</v>
      </c>
      <c r="AC87" s="1">
        <f>(Table2[[#This Row],[Close Price]]/Table2[[#This Row],[Day Low]])-1</f>
        <v>7.2487826471889782E-3</v>
      </c>
      <c r="AD87" s="1">
        <f>(Table2[[#This Row],[Day High]]/Table2[[#This Row],[Close Price]])-1</f>
        <v>1.0712519914299889E-2</v>
      </c>
      <c r="AE87" s="1">
        <f>(Table2[[#This Row],[Close Price]]/Table2[[#This Row],[Current Week Low]])-1</f>
        <v>7.2487826471889782E-3</v>
      </c>
      <c r="AF87" s="1">
        <f>(Table2[[#This Row],[Current Week High]]/Table2[[#This Row],[Close Price]])-1</f>
        <v>1.0712519914299889E-2</v>
      </c>
      <c r="AG87" s="1">
        <f>(Table2[[#This Row],[Close Price]]/Table2[[#This Row],[Current Month Low]])-1</f>
        <v>5.6471271038885718E-2</v>
      </c>
      <c r="AH87" s="1">
        <f>(Table2[[#This Row],[Current Month High]]/Table2[[#This Row],[Close Price]])-1</f>
        <v>3.8290391693676984E-2</v>
      </c>
      <c r="AI87">
        <v>5.1365159589078697</v>
      </c>
      <c r="AJ87">
        <v>116.59923845787699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0.23</v>
      </c>
      <c r="AM87" t="s">
        <v>3182</v>
      </c>
      <c r="AN87">
        <v>-1.43</v>
      </c>
      <c r="AO87" t="s">
        <v>3181</v>
      </c>
      <c r="AP87">
        <v>0.11657952261570299</v>
      </c>
      <c r="AQ87">
        <f>(Table2[[#This Row],[Sharpe Ratio]]-AVERAGE(Table2[Sharpe Ratio]))/_xlfn.STDEV.P(Table2[Sharpe Ratio])</f>
        <v>0.59189069631599356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2.6930605078939269</v>
      </c>
      <c r="AS87">
        <f>_xlfn.RANK.AVG(Table2[[#This Row],[1Y Return vs Nifty Z-Score]],Table2[1Y Return vs Nifty Z-Score])</f>
        <v>129</v>
      </c>
      <c r="AT87">
        <f>_xlfn.RANK.AVG(Table2[[#This Row],[6M Return vs Nifty Z-Score]],Table2[6M Return vs Nifty Z-Score])</f>
        <v>98</v>
      </c>
      <c r="AU87">
        <f>_xlfn.RANK.AVG(Table2[[#This Row],[Sharpe Ratio Z-Score]],Table2[Sharpe Ratio Z-Score])</f>
        <v>189</v>
      </c>
      <c r="AV87">
        <f>(Table2[[#This Row],[Rank 1Y]]+Table2[[#This Row],[Rank 6M]]+Table2[[#This Row],[Rank Sharpe]])/3</f>
        <v>138.66666666666666</v>
      </c>
    </row>
    <row r="88" spans="1:48" x14ac:dyDescent="0.3">
      <c r="A88" t="s">
        <v>25</v>
      </c>
      <c r="B88" t="s">
        <v>26</v>
      </c>
      <c r="C88" t="s">
        <v>3137</v>
      </c>
      <c r="D88" t="s">
        <v>27</v>
      </c>
      <c r="E88">
        <v>1015217.13634376</v>
      </c>
      <c r="F88">
        <v>1695.6</v>
      </c>
      <c r="G88">
        <v>51.911389713758297</v>
      </c>
      <c r="H88">
        <f>(Table2[[#This Row],[1Y Return vs Nifty]]-AVERAGE(Table2[1Y Return vs Nifty]))/_xlfn.STDEV.P(Table2[1Y Return vs Nifty])</f>
        <v>0.47689002809018594</v>
      </c>
      <c r="I88">
        <v>4.2104967013410803</v>
      </c>
      <c r="J88">
        <f>(Table2[[#This Row],[1M Return vs Nifty]]-AVERAGE(Table2[1M Return vs Nifty]))/_xlfn.STDEV.P(Table2[1M Return vs Nifty])</f>
        <v>0.6049343288314285</v>
      </c>
      <c r="K88">
        <v>26.883624083865101</v>
      </c>
      <c r="L88">
        <f>(Table2[[#This Row],[6M Return vs Nifty]]-AVERAGE(Table2[6M Return vs Nifty]))/_xlfn.STDEV.P(Table2[6M Return vs Nifty])</f>
        <v>0.49106833932405136</v>
      </c>
      <c r="M88">
        <v>0.69810878551954603</v>
      </c>
      <c r="N88">
        <f>(Table2[[#This Row],[1W Return vs Nifty]]-AVERAGE(Table2[1W Return vs Nifty]))/_xlfn.STDEV.P(Table2[1W Return vs Nifty])</f>
        <v>0.3749092073908179</v>
      </c>
      <c r="O88">
        <v>1671.65</v>
      </c>
      <c r="P88">
        <v>1606.3700865655401</v>
      </c>
      <c r="Q88">
        <v>1372.3306551109599</v>
      </c>
      <c r="R88">
        <v>57.454024679546201</v>
      </c>
      <c r="S88" s="1">
        <f>(Table2[[#This Row],[Close Price]]-Table2[[#This Row],[20D EMA]])/Table2[[#This Row],[20D EMA]]</f>
        <v>1.4327161786258976E-2</v>
      </c>
      <c r="T88" s="1">
        <f>(Table2[[#This Row],[Close Price]]-Table2[[#This Row],[50D EMA]])/Table2[[#This Row],[50D EMA]]</f>
        <v>5.5547544230754226E-2</v>
      </c>
      <c r="U88" s="1">
        <f>(Table2[[#This Row],[Close Price]]-Table2[[#This Row],[200D EMA]])/Table2[[#This Row],[200D EMA]]</f>
        <v>0.23556228499676124</v>
      </c>
      <c r="V88">
        <v>0.79670664531306001</v>
      </c>
      <c r="W88">
        <v>1679.35</v>
      </c>
      <c r="X88">
        <v>1710.05</v>
      </c>
      <c r="Y88">
        <v>1679.35</v>
      </c>
      <c r="Z88">
        <v>1710.05</v>
      </c>
      <c r="AA88">
        <v>1630.15</v>
      </c>
      <c r="AB88">
        <v>1722.85</v>
      </c>
      <c r="AC88" s="1">
        <f>(Table2[[#This Row],[Close Price]]/Table2[[#This Row],[Day Low]])-1</f>
        <v>9.6763628784946043E-3</v>
      </c>
      <c r="AD88" s="1">
        <f>(Table2[[#This Row],[Day High]]/Table2[[#This Row],[Close Price]])-1</f>
        <v>8.5220570889361635E-3</v>
      </c>
      <c r="AE88" s="1">
        <f>(Table2[[#This Row],[Close Price]]/Table2[[#This Row],[Current Week Low]])-1</f>
        <v>9.6763628784946043E-3</v>
      </c>
      <c r="AF88" s="1">
        <f>(Table2[[#This Row],[Current Week High]]/Table2[[#This Row],[Close Price]])-1</f>
        <v>8.5220570889361635E-3</v>
      </c>
      <c r="AG88" s="1">
        <f>(Table2[[#This Row],[Close Price]]/Table2[[#This Row],[Current Month Low]])-1</f>
        <v>4.0149679477348599E-2</v>
      </c>
      <c r="AH88" s="1">
        <f>(Table2[[#This Row],[Current Month High]]/Table2[[#This Row],[Close Price]])-1</f>
        <v>1.6071007313045449E-2</v>
      </c>
      <c r="AI88">
        <v>4.9186128803963198</v>
      </c>
      <c r="AJ88">
        <v>89.357306382265804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0.11</v>
      </c>
      <c r="AM88" t="s">
        <v>3182</v>
      </c>
      <c r="AN88">
        <v>-3.68</v>
      </c>
      <c r="AO88" t="s">
        <v>3181</v>
      </c>
      <c r="AP88">
        <v>0.17562757098742701</v>
      </c>
      <c r="AQ88">
        <f>(Table2[[#This Row],[Sharpe Ratio]]-AVERAGE(Table2[Sharpe Ratio]))/_xlfn.STDEV.P(Table2[Sharpe Ratio])</f>
        <v>1.283006051511248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3.230807955147732</v>
      </c>
      <c r="AS88">
        <f>_xlfn.RANK.AVG(Table2[[#This Row],[1Y Return vs Nifty Z-Score]],Table2[1Y Return vs Nifty Z-Score])</f>
        <v>169</v>
      </c>
      <c r="AT88">
        <f>_xlfn.RANK.AVG(Table2[[#This Row],[6M Return vs Nifty Z-Score]],Table2[6M Return vs Nifty Z-Score])</f>
        <v>173</v>
      </c>
      <c r="AU88">
        <f>_xlfn.RANK.AVG(Table2[[#This Row],[Sharpe Ratio Z-Score]],Table2[Sharpe Ratio Z-Score])</f>
        <v>81</v>
      </c>
      <c r="AV88">
        <f>(Table2[[#This Row],[Rank 1Y]]+Table2[[#This Row],[Rank 6M]]+Table2[[#This Row],[Rank Sharpe]])/3</f>
        <v>141</v>
      </c>
    </row>
    <row r="89" spans="1:48" x14ac:dyDescent="0.3">
      <c r="A89" t="s">
        <v>1372</v>
      </c>
      <c r="B89" t="s">
        <v>1373</v>
      </c>
      <c r="C89" t="s">
        <v>3149</v>
      </c>
      <c r="D89" t="s">
        <v>135</v>
      </c>
      <c r="E89">
        <v>8271.1654570999999</v>
      </c>
      <c r="F89">
        <v>991.9</v>
      </c>
      <c r="G89">
        <v>97.163018822477596</v>
      </c>
      <c r="H89">
        <f>(Table2[[#This Row],[1Y Return vs Nifty]]-AVERAGE(Table2[1Y Return vs Nifty]))/_xlfn.STDEV.P(Table2[1Y Return vs Nifty])</f>
        <v>1.2490643017628538</v>
      </c>
      <c r="I89">
        <v>9.9104660798534194</v>
      </c>
      <c r="J89">
        <f>(Table2[[#This Row],[1M Return vs Nifty]]-AVERAGE(Table2[1M Return vs Nifty]))/_xlfn.STDEV.P(Table2[1M Return vs Nifty])</f>
        <v>1.250115450120431</v>
      </c>
      <c r="K89">
        <v>20.740338137384299</v>
      </c>
      <c r="L89">
        <f>(Table2[[#This Row],[6M Return vs Nifty]]-AVERAGE(Table2[6M Return vs Nifty]))/_xlfn.STDEV.P(Table2[6M Return vs Nifty])</f>
        <v>0.29992265073735547</v>
      </c>
      <c r="M89">
        <v>6.9206481505320596</v>
      </c>
      <c r="N89">
        <f>(Table2[[#This Row],[1W Return vs Nifty]]-AVERAGE(Table2[1W Return vs Nifty]))/_xlfn.STDEV.P(Table2[1W Return vs Nifty])</f>
        <v>1.7624217727289837</v>
      </c>
      <c r="O89">
        <v>853.13</v>
      </c>
      <c r="P89">
        <v>855.83055106768597</v>
      </c>
      <c r="Q89">
        <v>778.23358630382802</v>
      </c>
      <c r="R89">
        <v>82.051129196080197</v>
      </c>
      <c r="S89" s="1">
        <f>(Table2[[#This Row],[Close Price]]-Table2[[#This Row],[20D EMA]])/Table2[[#This Row],[20D EMA]]</f>
        <v>0.16265985254298873</v>
      </c>
      <c r="T89" s="1">
        <f>(Table2[[#This Row],[Close Price]]-Table2[[#This Row],[50D EMA]])/Table2[[#This Row],[50D EMA]]</f>
        <v>0.15899110958654306</v>
      </c>
      <c r="U89" s="1">
        <f>(Table2[[#This Row],[Close Price]]-Table2[[#This Row],[200D EMA]])/Table2[[#This Row],[200D EMA]]</f>
        <v>0.27455306151841541</v>
      </c>
      <c r="V89">
        <v>2.1815102086461899</v>
      </c>
      <c r="W89">
        <v>885.05</v>
      </c>
      <c r="X89">
        <v>1011</v>
      </c>
      <c r="Y89">
        <v>885.05</v>
      </c>
      <c r="Z89">
        <v>1011</v>
      </c>
      <c r="AA89">
        <v>775.55</v>
      </c>
      <c r="AB89">
        <v>1011</v>
      </c>
      <c r="AC89" s="1">
        <f>(Table2[[#This Row],[Close Price]]/Table2[[#This Row],[Day Low]])-1</f>
        <v>0.12072764250607304</v>
      </c>
      <c r="AD89" s="1">
        <f>(Table2[[#This Row],[Day High]]/Table2[[#This Row],[Close Price]])-1</f>
        <v>1.925597338441376E-2</v>
      </c>
      <c r="AE89" s="1">
        <f>(Table2[[#This Row],[Close Price]]/Table2[[#This Row],[Current Week Low]])-1</f>
        <v>0.12072764250607304</v>
      </c>
      <c r="AF89" s="1">
        <f>(Table2[[#This Row],[Current Week High]]/Table2[[#This Row],[Close Price]])-1</f>
        <v>1.925597338441376E-2</v>
      </c>
      <c r="AG89" s="1">
        <f>(Table2[[#This Row],[Close Price]]/Table2[[#This Row],[Current Month Low]])-1</f>
        <v>0.27896331635613447</v>
      </c>
      <c r="AH89" s="1">
        <f>(Table2[[#This Row],[Current Month High]]/Table2[[#This Row],[Close Price]])-1</f>
        <v>1.925597338441376E-2</v>
      </c>
      <c r="AI89">
        <v>11.906442181671499</v>
      </c>
      <c r="AJ89">
        <v>174.156992813709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0.06</v>
      </c>
      <c r="AM89" t="s">
        <v>3182</v>
      </c>
      <c r="AN89">
        <v>15.97</v>
      </c>
      <c r="AO89" t="s">
        <v>3182</v>
      </c>
      <c r="AP89">
        <v>0.14392574175225301</v>
      </c>
      <c r="AQ89">
        <f>(Table2[[#This Row],[Sharpe Ratio]]-AVERAGE(Table2[Sharpe Ratio]))/_xlfn.STDEV.P(Table2[Sharpe Ratio])</f>
        <v>0.91195871673263895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78</v>
      </c>
      <c r="AT89">
        <f>_xlfn.RANK.AVG(Table2[[#This Row],[6M Return vs Nifty Z-Score]],Table2[6M Return vs Nifty Z-Score])</f>
        <v>222</v>
      </c>
      <c r="AU89">
        <f>_xlfn.RANK.AVG(Table2[[#This Row],[Sharpe Ratio Z-Score]],Table2[Sharpe Ratio Z-Score])</f>
        <v>124</v>
      </c>
      <c r="AV89">
        <f>(Table2[[#This Row],[Rank 1Y]]+Table2[[#This Row],[Rank 6M]]+Table2[[#This Row],[Rank Sharpe]])/3</f>
        <v>141.33333333333334</v>
      </c>
    </row>
    <row r="90" spans="1:48" x14ac:dyDescent="0.3">
      <c r="A90" t="s">
        <v>1412</v>
      </c>
      <c r="B90" t="s">
        <v>1413</v>
      </c>
      <c r="C90" t="s">
        <v>3135</v>
      </c>
      <c r="D90" t="s">
        <v>21</v>
      </c>
      <c r="E90">
        <v>7851.3779406699996</v>
      </c>
      <c r="F90">
        <v>948.1</v>
      </c>
      <c r="G90">
        <v>79.176985509716204</v>
      </c>
      <c r="H90">
        <f>(Table2[[#This Row],[1Y Return vs Nifty]]-AVERAGE(Table2[1Y Return vs Nifty]))/_xlfn.STDEV.P(Table2[1Y Return vs Nifty])</f>
        <v>0.94215044069132237</v>
      </c>
      <c r="I90">
        <v>14.1189861623527</v>
      </c>
      <c r="J90">
        <f>(Table2[[#This Row],[1M Return vs Nifty]]-AVERAGE(Table2[1M Return vs Nifty]))/_xlfn.STDEV.P(Table2[1M Return vs Nifty])</f>
        <v>1.7264790102528957</v>
      </c>
      <c r="K90">
        <v>22.784345886339501</v>
      </c>
      <c r="L90">
        <f>(Table2[[#This Row],[6M Return vs Nifty]]-AVERAGE(Table2[6M Return vs Nifty]))/_xlfn.STDEV.P(Table2[6M Return vs Nifty])</f>
        <v>0.36352106892174746</v>
      </c>
      <c r="M90">
        <v>7.4863039775324198</v>
      </c>
      <c r="N90">
        <f>(Table2[[#This Row],[1W Return vs Nifty]]-AVERAGE(Table2[1W Return vs Nifty]))/_xlfn.STDEV.P(Table2[1W Return vs Nifty])</f>
        <v>1.8885526851395595</v>
      </c>
      <c r="O90">
        <v>892.05</v>
      </c>
      <c r="P90">
        <v>862.64959081700295</v>
      </c>
      <c r="Q90">
        <v>742.37577414594602</v>
      </c>
      <c r="R90">
        <v>80.5909326743012</v>
      </c>
      <c r="S90" s="1">
        <f>(Table2[[#This Row],[Close Price]]-Table2[[#This Row],[20D EMA]])/Table2[[#This Row],[20D EMA]]</f>
        <v>6.2832800851970266E-2</v>
      </c>
      <c r="T90" s="1">
        <f>(Table2[[#This Row],[Close Price]]-Table2[[#This Row],[50D EMA]])/Table2[[#This Row],[50D EMA]]</f>
        <v>9.9055758088366141E-2</v>
      </c>
      <c r="U90" s="1">
        <f>(Table2[[#This Row],[Close Price]]-Table2[[#This Row],[200D EMA]])/Table2[[#This Row],[200D EMA]]</f>
        <v>0.277116028052944</v>
      </c>
      <c r="V90">
        <v>1.5946882914866101</v>
      </c>
      <c r="W90">
        <v>937.05</v>
      </c>
      <c r="X90">
        <v>992.95</v>
      </c>
      <c r="Y90">
        <v>937.05</v>
      </c>
      <c r="Z90">
        <v>992.95</v>
      </c>
      <c r="AA90">
        <v>830</v>
      </c>
      <c r="AB90">
        <v>992.95</v>
      </c>
      <c r="AC90" s="1">
        <f>(Table2[[#This Row],[Close Price]]/Table2[[#This Row],[Day Low]])-1</f>
        <v>1.1792326983618873E-2</v>
      </c>
      <c r="AD90" s="1">
        <f>(Table2[[#This Row],[Day High]]/Table2[[#This Row],[Close Price]])-1</f>
        <v>4.73051365889674E-2</v>
      </c>
      <c r="AE90" s="1">
        <f>(Table2[[#This Row],[Close Price]]/Table2[[#This Row],[Current Week Low]])-1</f>
        <v>1.1792326983618873E-2</v>
      </c>
      <c r="AF90" s="1">
        <f>(Table2[[#This Row],[Current Week High]]/Table2[[#This Row],[Close Price]])-1</f>
        <v>4.73051365889674E-2</v>
      </c>
      <c r="AG90" s="1">
        <f>(Table2[[#This Row],[Close Price]]/Table2[[#This Row],[Current Month Low]])-1</f>
        <v>0.1422891566265061</v>
      </c>
      <c r="AH90" s="1">
        <f>(Table2[[#This Row],[Current Month High]]/Table2[[#This Row],[Close Price]])-1</f>
        <v>4.73051365889674E-2</v>
      </c>
      <c r="AI90">
        <v>4.73051365889674</v>
      </c>
      <c r="AJ90">
        <v>128.45783132530099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</v>
      </c>
      <c r="AM90" t="s">
        <v>3183</v>
      </c>
      <c r="AN90">
        <v>8.74</v>
      </c>
      <c r="AO90" t="s">
        <v>3182</v>
      </c>
      <c r="AP90">
        <v>0.13694882357098601</v>
      </c>
      <c r="AQ90">
        <f>(Table2[[#This Row],[Sharpe Ratio]]-AVERAGE(Table2[Sharpe Ratio]))/_xlfn.STDEV.P(Table2[Sharpe Ratio])</f>
        <v>0.83029885802469927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5.7510020630302243</v>
      </c>
      <c r="AS90">
        <f>_xlfn.RANK.AVG(Table2[[#This Row],[1Y Return vs Nifty Z-Score]],Table2[1Y Return vs Nifty Z-Score])</f>
        <v>112</v>
      </c>
      <c r="AT90">
        <f>_xlfn.RANK.AVG(Table2[[#This Row],[6M Return vs Nifty Z-Score]],Table2[6M Return vs Nifty Z-Score])</f>
        <v>201</v>
      </c>
      <c r="AU90">
        <f>_xlfn.RANK.AVG(Table2[[#This Row],[Sharpe Ratio Z-Score]],Table2[Sharpe Ratio Z-Score])</f>
        <v>137</v>
      </c>
      <c r="AV90">
        <f>(Table2[[#This Row],[Rank 1Y]]+Table2[[#This Row],[Rank 6M]]+Table2[[#This Row],[Rank Sharpe]])/3</f>
        <v>150</v>
      </c>
    </row>
    <row r="91" spans="1:48" x14ac:dyDescent="0.3">
      <c r="A91" t="s">
        <v>272</v>
      </c>
      <c r="B91" t="s">
        <v>273</v>
      </c>
      <c r="C91" t="s">
        <v>3147</v>
      </c>
      <c r="D91" t="s">
        <v>274</v>
      </c>
      <c r="E91">
        <v>101671.416</v>
      </c>
      <c r="F91">
        <v>3667.8</v>
      </c>
      <c r="G91">
        <v>86.374750344047897</v>
      </c>
      <c r="H91">
        <f>(Table2[[#This Row],[1Y Return vs Nifty]]-AVERAGE(Table2[1Y Return vs Nifty]))/_xlfn.STDEV.P(Table2[1Y Return vs Nifty])</f>
        <v>1.0649731753085345</v>
      </c>
      <c r="I91">
        <v>-3.9869397391486801</v>
      </c>
      <c r="J91">
        <f>(Table2[[#This Row],[1M Return vs Nifty]]-AVERAGE(Table2[1M Return vs Nifty]))/_xlfn.STDEV.P(Table2[1M Return vs Nifty])</f>
        <v>-0.32293578470080747</v>
      </c>
      <c r="K91">
        <v>8.9646473962815794</v>
      </c>
      <c r="L91">
        <f>(Table2[[#This Row],[6M Return vs Nifty]]-AVERAGE(Table2[6M Return vs Nifty]))/_xlfn.STDEV.P(Table2[6M Return vs Nifty])</f>
        <v>-6.6472880074860186E-2</v>
      </c>
      <c r="M91">
        <v>-0.94669016699770403</v>
      </c>
      <c r="N91">
        <f>(Table2[[#This Row],[1W Return vs Nifty]]-AVERAGE(Table2[1W Return vs Nifty]))/_xlfn.STDEV.P(Table2[1W Return vs Nifty])</f>
        <v>8.1490986633822541E-3</v>
      </c>
      <c r="O91">
        <v>3738.53</v>
      </c>
      <c r="P91">
        <v>3750.8999816232099</v>
      </c>
      <c r="Q91">
        <v>3285.5173487155198</v>
      </c>
      <c r="R91">
        <v>44.1308690810786</v>
      </c>
      <c r="S91" s="1">
        <f>(Table2[[#This Row],[Close Price]]-Table2[[#This Row],[20D EMA]])/Table2[[#This Row],[20D EMA]]</f>
        <v>-1.8919200862371043E-2</v>
      </c>
      <c r="T91" s="1">
        <f>(Table2[[#This Row],[Close Price]]-Table2[[#This Row],[50D EMA]])/Table2[[#This Row],[50D EMA]]</f>
        <v>-2.2154678085350606E-2</v>
      </c>
      <c r="U91" s="1">
        <f>(Table2[[#This Row],[Close Price]]-Table2[[#This Row],[200D EMA]])/Table2[[#This Row],[200D EMA]]</f>
        <v>0.1163538678113919</v>
      </c>
      <c r="V91">
        <v>0.78054612086641595</v>
      </c>
      <c r="W91">
        <v>3589.5</v>
      </c>
      <c r="X91">
        <v>3686</v>
      </c>
      <c r="Y91">
        <v>3589.5</v>
      </c>
      <c r="Z91">
        <v>3686</v>
      </c>
      <c r="AA91">
        <v>3526</v>
      </c>
      <c r="AB91">
        <v>3891.7</v>
      </c>
      <c r="AC91" s="1">
        <f>(Table2[[#This Row],[Close Price]]/Table2[[#This Row],[Day Low]])-1</f>
        <v>2.1813623067279631E-2</v>
      </c>
      <c r="AD91" s="1">
        <f>(Table2[[#This Row],[Day High]]/Table2[[#This Row],[Close Price]])-1</f>
        <v>4.9621026228257037E-3</v>
      </c>
      <c r="AE91" s="1">
        <f>(Table2[[#This Row],[Close Price]]/Table2[[#This Row],[Current Week Low]])-1</f>
        <v>2.1813623067279631E-2</v>
      </c>
      <c r="AF91" s="1">
        <f>(Table2[[#This Row],[Current Week High]]/Table2[[#This Row],[Close Price]])-1</f>
        <v>4.9621026228257037E-3</v>
      </c>
      <c r="AG91" s="1">
        <f>(Table2[[#This Row],[Close Price]]/Table2[[#This Row],[Current Month Low]])-1</f>
        <v>4.0215541690300727E-2</v>
      </c>
      <c r="AH91" s="1">
        <f>(Table2[[#This Row],[Current Month High]]/Table2[[#This Row],[Close Price]])-1</f>
        <v>6.1044767980805936E-2</v>
      </c>
      <c r="AI91">
        <v>13.743933693222001</v>
      </c>
      <c r="AJ91">
        <v>121.078327958771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-0.02</v>
      </c>
      <c r="AM91" t="s">
        <v>3181</v>
      </c>
      <c r="AN91">
        <v>-2.5499999999999998</v>
      </c>
      <c r="AO91" t="s">
        <v>3181</v>
      </c>
      <c r="AP91">
        <v>0.22758026312166099</v>
      </c>
      <c r="AQ91">
        <f>(Table2[[#This Row],[Sharpe Ratio]]-AVERAGE(Table2[Sharpe Ratio]))/_xlfn.STDEV.P(Table2[Sharpe Ratio])</f>
        <v>1.8910753148959896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97</v>
      </c>
      <c r="AT91">
        <f>_xlfn.RANK.AVG(Table2[[#This Row],[6M Return vs Nifty Z-Score]],Table2[6M Return vs Nifty Z-Score])</f>
        <v>337</v>
      </c>
      <c r="AU91">
        <f>_xlfn.RANK.AVG(Table2[[#This Row],[Sharpe Ratio Z-Score]],Table2[Sharpe Ratio Z-Score])</f>
        <v>19</v>
      </c>
      <c r="AV91">
        <f>(Table2[[#This Row],[Rank 1Y]]+Table2[[#This Row],[Rank 6M]]+Table2[[#This Row],[Rank Sharpe]])/3</f>
        <v>151</v>
      </c>
    </row>
    <row r="92" spans="1:48" x14ac:dyDescent="0.3">
      <c r="A92" t="s">
        <v>702</v>
      </c>
      <c r="B92" t="s">
        <v>703</v>
      </c>
      <c r="C92" t="s">
        <v>3142</v>
      </c>
      <c r="D92" t="s">
        <v>488</v>
      </c>
      <c r="E92">
        <v>25460.658386039999</v>
      </c>
      <c r="F92">
        <v>1391.1</v>
      </c>
      <c r="G92">
        <v>90.544326609098505</v>
      </c>
      <c r="H92">
        <f>(Table2[[#This Row],[1Y Return vs Nifty]]-AVERAGE(Table2[1Y Return vs Nifty]))/_xlfn.STDEV.P(Table2[1Y Return vs Nifty])</f>
        <v>1.1361228684224092</v>
      </c>
      <c r="I92">
        <v>-0.71059767887551994</v>
      </c>
      <c r="J92">
        <f>(Table2[[#This Row],[1M Return vs Nifty]]-AVERAGE(Table2[1M Return vs Nifty]))/_xlfn.STDEV.P(Table2[1M Return vs Nifty])</f>
        <v>4.7914285501684958E-2</v>
      </c>
      <c r="K92">
        <v>47.809156201948603</v>
      </c>
      <c r="L92">
        <f>(Table2[[#This Row],[6M Return vs Nifty]]-AVERAGE(Table2[6M Return vs Nifty]))/_xlfn.STDEV.P(Table2[6M Return vs Nifty])</f>
        <v>1.1421572322389906</v>
      </c>
      <c r="M92">
        <v>0.46199089105021601</v>
      </c>
      <c r="N92">
        <f>(Table2[[#This Row],[1W Return vs Nifty]]-AVERAGE(Table2[1W Return vs Nifty]))/_xlfn.STDEV.P(Table2[1W Return vs Nifty])</f>
        <v>0.32225923183269178</v>
      </c>
      <c r="O92">
        <v>1391.91</v>
      </c>
      <c r="P92">
        <v>1427.0161598408499</v>
      </c>
      <c r="Q92">
        <v>1226.8862034920101</v>
      </c>
      <c r="R92">
        <v>52.233136292515503</v>
      </c>
      <c r="S92" s="1">
        <f>(Table2[[#This Row],[Close Price]]-Table2[[#This Row],[20D EMA]])/Table2[[#This Row],[20D EMA]]</f>
        <v>-5.8193417677879515E-4</v>
      </c>
      <c r="T92" s="1">
        <f>(Table2[[#This Row],[Close Price]]-Table2[[#This Row],[50D EMA]])/Table2[[#This Row],[50D EMA]]</f>
        <v>-2.5168712766963773E-2</v>
      </c>
      <c r="U92" s="1">
        <f>(Table2[[#This Row],[Close Price]]-Table2[[#This Row],[200D EMA]])/Table2[[#This Row],[200D EMA]]</f>
        <v>0.13384598835702799</v>
      </c>
      <c r="V92">
        <v>1.0816772481493699</v>
      </c>
      <c r="W92">
        <v>1388</v>
      </c>
      <c r="X92">
        <v>1414.9</v>
      </c>
      <c r="Y92">
        <v>1388</v>
      </c>
      <c r="Z92">
        <v>1414.9</v>
      </c>
      <c r="AA92">
        <v>1297</v>
      </c>
      <c r="AB92">
        <v>1444</v>
      </c>
      <c r="AC92" s="1">
        <f>(Table2[[#This Row],[Close Price]]/Table2[[#This Row],[Day Low]])-1</f>
        <v>2.233429394812525E-3</v>
      </c>
      <c r="AD92" s="1">
        <f>(Table2[[#This Row],[Day High]]/Table2[[#This Row],[Close Price]])-1</f>
        <v>1.7108762849543657E-2</v>
      </c>
      <c r="AE92" s="1">
        <f>(Table2[[#This Row],[Close Price]]/Table2[[#This Row],[Current Week Low]])-1</f>
        <v>2.233429394812525E-3</v>
      </c>
      <c r="AF92" s="1">
        <f>(Table2[[#This Row],[Current Week High]]/Table2[[#This Row],[Close Price]])-1</f>
        <v>1.7108762849543657E-2</v>
      </c>
      <c r="AG92" s="1">
        <f>(Table2[[#This Row],[Close Price]]/Table2[[#This Row],[Current Month Low]])-1</f>
        <v>7.2552043176561165E-2</v>
      </c>
      <c r="AH92" s="1">
        <f>(Table2[[#This Row],[Current Month High]]/Table2[[#This Row],[Close Price]])-1</f>
        <v>3.802746028322912E-2</v>
      </c>
      <c r="AI92">
        <v>27.665157069944598</v>
      </c>
      <c r="AJ92">
        <v>132.23706176961599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-0.14000000000000001</v>
      </c>
      <c r="AM92" t="s">
        <v>3181</v>
      </c>
      <c r="AN92">
        <v>1.87</v>
      </c>
      <c r="AO92" t="s">
        <v>3182</v>
      </c>
      <c r="AP92">
        <v>8.2606883812963994E-2</v>
      </c>
      <c r="AQ92">
        <f>(Table2[[#This Row],[Sharpe Ratio]]-AVERAGE(Table2[Sharpe Ratio]))/_xlfn.STDEV.P(Table2[Sharpe Ratio])</f>
        <v>0.1942651527033058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89</v>
      </c>
      <c r="AT92">
        <f>_xlfn.RANK.AVG(Table2[[#This Row],[6M Return vs Nifty Z-Score]],Table2[6M Return vs Nifty Z-Score])</f>
        <v>76</v>
      </c>
      <c r="AU92">
        <f>_xlfn.RANK.AVG(Table2[[#This Row],[Sharpe Ratio Z-Score]],Table2[Sharpe Ratio Z-Score])</f>
        <v>291</v>
      </c>
      <c r="AV92">
        <f>(Table2[[#This Row],[Rank 1Y]]+Table2[[#This Row],[Rank 6M]]+Table2[[#This Row],[Rank Sharpe]])/3</f>
        <v>152</v>
      </c>
    </row>
    <row r="93" spans="1:48" x14ac:dyDescent="0.3">
      <c r="A93" t="s">
        <v>1430</v>
      </c>
      <c r="B93" t="s">
        <v>1431</v>
      </c>
      <c r="C93" t="s">
        <v>3150</v>
      </c>
      <c r="D93" t="s">
        <v>174</v>
      </c>
      <c r="E93">
        <v>7682.8402050000004</v>
      </c>
      <c r="F93">
        <v>1109.8</v>
      </c>
      <c r="G93">
        <v>98.414534924489104</v>
      </c>
      <c r="H93">
        <f>(Table2[[#This Row],[1Y Return vs Nifty]]-AVERAGE(Table2[1Y Return vs Nifty]))/_xlfn.STDEV.P(Table2[1Y Return vs Nifty])</f>
        <v>1.2704201856524386</v>
      </c>
      <c r="I93">
        <v>21.029365997587799</v>
      </c>
      <c r="J93">
        <f>(Table2[[#This Row],[1M Return vs Nifty]]-AVERAGE(Table2[1M Return vs Nifty]))/_xlfn.STDEV.P(Table2[1M Return vs Nifty])</f>
        <v>2.5086668282150906</v>
      </c>
      <c r="K93">
        <v>66.812188363415004</v>
      </c>
      <c r="L93">
        <f>(Table2[[#This Row],[6M Return vs Nifty]]-AVERAGE(Table2[6M Return vs Nifty]))/_xlfn.STDEV.P(Table2[6M Return vs Nifty])</f>
        <v>1.7334283694419437</v>
      </c>
      <c r="M93">
        <v>13.9621646163158</v>
      </c>
      <c r="N93">
        <f>(Table2[[#This Row],[1W Return vs Nifty]]-AVERAGE(Table2[1W Return vs Nifty]))/_xlfn.STDEV.P(Table2[1W Return vs Nifty])</f>
        <v>3.3325512652389735</v>
      </c>
      <c r="O93">
        <v>1058.0899999999999</v>
      </c>
      <c r="P93">
        <v>1014.4247938801</v>
      </c>
      <c r="Q93">
        <v>819.83090136092596</v>
      </c>
      <c r="R93">
        <v>56.0918827216179</v>
      </c>
      <c r="S93" s="1">
        <f>(Table2[[#This Row],[Close Price]]-Table2[[#This Row],[20D EMA]])/Table2[[#This Row],[20D EMA]]</f>
        <v>4.8871079019743163E-2</v>
      </c>
      <c r="T93" s="1">
        <f>(Table2[[#This Row],[Close Price]]-Table2[[#This Row],[50D EMA]])/Table2[[#This Row],[50D EMA]]</f>
        <v>9.4019001403836816E-2</v>
      </c>
      <c r="U93" s="1">
        <f>(Table2[[#This Row],[Close Price]]-Table2[[#This Row],[200D EMA]])/Table2[[#This Row],[200D EMA]]</f>
        <v>0.35369378997269185</v>
      </c>
      <c r="V93">
        <v>2.1947158307243</v>
      </c>
      <c r="W93">
        <v>1095.0999999999999</v>
      </c>
      <c r="X93">
        <v>1234.45</v>
      </c>
      <c r="Y93">
        <v>1095.0999999999999</v>
      </c>
      <c r="Z93">
        <v>1234.45</v>
      </c>
      <c r="AA93">
        <v>972.25</v>
      </c>
      <c r="AB93">
        <v>1234.45</v>
      </c>
      <c r="AC93" s="1">
        <f>(Table2[[#This Row],[Close Price]]/Table2[[#This Row],[Day Low]])-1</f>
        <v>1.3423431650077644E-2</v>
      </c>
      <c r="AD93" s="1">
        <f>(Table2[[#This Row],[Day High]]/Table2[[#This Row],[Close Price]])-1</f>
        <v>0.11231753469093531</v>
      </c>
      <c r="AE93" s="1">
        <f>(Table2[[#This Row],[Close Price]]/Table2[[#This Row],[Current Week Low]])-1</f>
        <v>1.3423431650077644E-2</v>
      </c>
      <c r="AF93" s="1">
        <f>(Table2[[#This Row],[Current Week High]]/Table2[[#This Row],[Close Price]])-1</f>
        <v>0.11231753469093531</v>
      </c>
      <c r="AG93" s="1">
        <f>(Table2[[#This Row],[Close Price]]/Table2[[#This Row],[Current Month Low]])-1</f>
        <v>0.14147595782977618</v>
      </c>
      <c r="AH93" s="1">
        <f>(Table2[[#This Row],[Current Month High]]/Table2[[#This Row],[Close Price]])-1</f>
        <v>0.11231753469093531</v>
      </c>
      <c r="AI93">
        <v>11.231753469093499</v>
      </c>
      <c r="AJ93">
        <v>153.90070921985799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0.22</v>
      </c>
      <c r="AM93" t="s">
        <v>3182</v>
      </c>
      <c r="AN93">
        <v>4.43</v>
      </c>
      <c r="AO93" t="s">
        <v>3182</v>
      </c>
      <c r="AP93">
        <v>6.6785040558454994E-2</v>
      </c>
      <c r="AQ93">
        <f>(Table2[[#This Row],[Sharpe Ratio]]-AVERAGE(Table2[Sharpe Ratio]))/_xlfn.STDEV.P(Table2[Sharpe Ratio])</f>
        <v>9.0817449156934786E-3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8.8541483934641398</v>
      </c>
      <c r="AS93">
        <f>_xlfn.RANK.AVG(Table2[[#This Row],[1Y Return vs Nifty Z-Score]],Table2[1Y Return vs Nifty Z-Score])</f>
        <v>73</v>
      </c>
      <c r="AT93">
        <f>_xlfn.RANK.AVG(Table2[[#This Row],[6M Return vs Nifty Z-Score]],Table2[6M Return vs Nifty Z-Score])</f>
        <v>45</v>
      </c>
      <c r="AU93">
        <f>_xlfn.RANK.AVG(Table2[[#This Row],[Sharpe Ratio Z-Score]],Table2[Sharpe Ratio Z-Score])</f>
        <v>341</v>
      </c>
      <c r="AV93">
        <f>(Table2[[#This Row],[Rank 1Y]]+Table2[[#This Row],[Rank 6M]]+Table2[[#This Row],[Rank Sharpe]])/3</f>
        <v>153</v>
      </c>
    </row>
    <row r="94" spans="1:48" x14ac:dyDescent="0.3">
      <c r="A94" t="s">
        <v>136</v>
      </c>
      <c r="B94" t="s">
        <v>137</v>
      </c>
      <c r="C94" t="s">
        <v>3147</v>
      </c>
      <c r="D94" t="s">
        <v>138</v>
      </c>
      <c r="E94">
        <v>208840.38114452999</v>
      </c>
      <c r="F94">
        <v>285.7</v>
      </c>
      <c r="G94">
        <v>80.709679403958603</v>
      </c>
      <c r="H94">
        <f>(Table2[[#This Row],[1Y Return vs Nifty]]-AVERAGE(Table2[1Y Return vs Nifty]))/_xlfn.STDEV.P(Table2[1Y Return vs Nifty])</f>
        <v>0.96830434537629462</v>
      </c>
      <c r="I94">
        <v>-0.81745691790855002</v>
      </c>
      <c r="J94">
        <f>(Table2[[#This Row],[1M Return vs Nifty]]-AVERAGE(Table2[1M Return vs Nifty]))/_xlfn.STDEV.P(Table2[1M Return vs Nifty])</f>
        <v>3.5818858477230701E-2</v>
      </c>
      <c r="K94">
        <v>10.2761036259036</v>
      </c>
      <c r="L94">
        <f>(Table2[[#This Row],[6M Return vs Nifty]]-AVERAGE(Table2[6M Return vs Nifty]))/_xlfn.STDEV.P(Table2[6M Return vs Nifty])</f>
        <v>-2.5667485983443147E-2</v>
      </c>
      <c r="M94">
        <v>1.35421979468811</v>
      </c>
      <c r="N94">
        <f>(Table2[[#This Row],[1W Return vs Nifty]]-AVERAGE(Table2[1W Return vs Nifty]))/_xlfn.STDEV.P(Table2[1W Return vs Nifty])</f>
        <v>0.52120997241237532</v>
      </c>
      <c r="O94">
        <v>284.76</v>
      </c>
      <c r="P94">
        <v>289.39869331747701</v>
      </c>
      <c r="Q94">
        <v>254.329236959702</v>
      </c>
      <c r="R94">
        <v>53.809442230722198</v>
      </c>
      <c r="S94" s="1">
        <f>(Table2[[#This Row],[Close Price]]-Table2[[#This Row],[20D EMA]])/Table2[[#This Row],[20D EMA]]</f>
        <v>3.3010254249192222E-3</v>
      </c>
      <c r="T94" s="1">
        <f>(Table2[[#This Row],[Close Price]]-Table2[[#This Row],[50D EMA]])/Table2[[#This Row],[50D EMA]]</f>
        <v>-1.2780615126756883E-2</v>
      </c>
      <c r="U94" s="1">
        <f>(Table2[[#This Row],[Close Price]]-Table2[[#This Row],[200D EMA]])/Table2[[#This Row],[200D EMA]]</f>
        <v>0.12334705759868507</v>
      </c>
      <c r="V94">
        <v>0.74770321304751997</v>
      </c>
      <c r="W94">
        <v>284.64999999999998</v>
      </c>
      <c r="X94">
        <v>289.2</v>
      </c>
      <c r="Y94">
        <v>284.64999999999998</v>
      </c>
      <c r="Z94">
        <v>289.2</v>
      </c>
      <c r="AA94">
        <v>265</v>
      </c>
      <c r="AB94">
        <v>289.60000000000002</v>
      </c>
      <c r="AC94" s="1">
        <f>(Table2[[#This Row],[Close Price]]/Table2[[#This Row],[Day Low]])-1</f>
        <v>3.6887405585808164E-3</v>
      </c>
      <c r="AD94" s="1">
        <f>(Table2[[#This Row],[Day High]]/Table2[[#This Row],[Close Price]])-1</f>
        <v>1.2250612530626537E-2</v>
      </c>
      <c r="AE94" s="1">
        <f>(Table2[[#This Row],[Close Price]]/Table2[[#This Row],[Current Week Low]])-1</f>
        <v>3.6887405585808164E-3</v>
      </c>
      <c r="AF94" s="1">
        <f>(Table2[[#This Row],[Current Week High]]/Table2[[#This Row],[Close Price]])-1</f>
        <v>1.2250612530626537E-2</v>
      </c>
      <c r="AG94" s="1">
        <f>(Table2[[#This Row],[Close Price]]/Table2[[#This Row],[Current Month Low]])-1</f>
        <v>7.8113207547169772E-2</v>
      </c>
      <c r="AH94" s="1">
        <f>(Table2[[#This Row],[Current Month High]]/Table2[[#This Row],[Close Price]])-1</f>
        <v>1.3650682534126934E-2</v>
      </c>
      <c r="AI94">
        <v>19.180959047952399</v>
      </c>
      <c r="AJ94">
        <v>124.960629921259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-0.05</v>
      </c>
      <c r="AM94" t="s">
        <v>3181</v>
      </c>
      <c r="AN94">
        <v>-1.43</v>
      </c>
      <c r="AO94" t="s">
        <v>3181</v>
      </c>
      <c r="AP94">
        <v>0.20788268787852399</v>
      </c>
      <c r="AQ94">
        <f>(Table2[[#This Row],[Sharpe Ratio]]-AVERAGE(Table2[Sharpe Ratio]))/_xlfn.STDEV.P(Table2[Sharpe Ratio])</f>
        <v>1.6605292242793048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110</v>
      </c>
      <c r="AT94">
        <f>_xlfn.RANK.AVG(Table2[[#This Row],[6M Return vs Nifty Z-Score]],Table2[6M Return vs Nifty Z-Score])</f>
        <v>320</v>
      </c>
      <c r="AU94">
        <f>_xlfn.RANK.AVG(Table2[[#This Row],[Sharpe Ratio Z-Score]],Table2[Sharpe Ratio Z-Score])</f>
        <v>31</v>
      </c>
      <c r="AV94">
        <f>(Table2[[#This Row],[Rank 1Y]]+Table2[[#This Row],[Rank 6M]]+Table2[[#This Row],[Rank Sharpe]])/3</f>
        <v>153.66666666666666</v>
      </c>
    </row>
    <row r="95" spans="1:48" x14ac:dyDescent="0.3">
      <c r="A95" t="s">
        <v>733</v>
      </c>
      <c r="B95" t="s">
        <v>734</v>
      </c>
      <c r="C95" t="s">
        <v>3134</v>
      </c>
      <c r="D95" t="s">
        <v>441</v>
      </c>
      <c r="E95">
        <v>23708.294999999998</v>
      </c>
      <c r="F95">
        <v>675.45</v>
      </c>
      <c r="G95">
        <v>81.926660414849593</v>
      </c>
      <c r="H95">
        <f>(Table2[[#This Row],[1Y Return vs Nifty]]-AVERAGE(Table2[1Y Return vs Nifty]))/_xlfn.STDEV.P(Table2[1Y Return vs Nifty])</f>
        <v>0.98907092210882397</v>
      </c>
      <c r="I95">
        <v>-14.306598580835599</v>
      </c>
      <c r="J95">
        <f>(Table2[[#This Row],[1M Return vs Nifty]]-AVERAGE(Table2[1M Return vs Nifty]))/_xlfn.STDEV.P(Table2[1M Return vs Nifty])</f>
        <v>-1.4910208428239178</v>
      </c>
      <c r="K95">
        <v>26.9844903165258</v>
      </c>
      <c r="L95">
        <f>(Table2[[#This Row],[6M Return vs Nifty]]-AVERAGE(Table2[6M Return vs Nifty]))/_xlfn.STDEV.P(Table2[6M Return vs Nifty])</f>
        <v>0.4942067485833696</v>
      </c>
      <c r="M95">
        <v>-6.4786346114421498</v>
      </c>
      <c r="N95">
        <f>(Table2[[#This Row],[1W Return vs Nifty]]-AVERAGE(Table2[1W Return vs Nifty]))/_xlfn.STDEV.P(Table2[1W Return vs Nifty])</f>
        <v>-1.225373419583297</v>
      </c>
      <c r="O95">
        <v>730.29</v>
      </c>
      <c r="P95">
        <v>759.61932481313397</v>
      </c>
      <c r="Q95">
        <v>652.56346002457997</v>
      </c>
      <c r="R95">
        <v>26.283751397558301</v>
      </c>
      <c r="S95" s="1">
        <f>(Table2[[#This Row],[Close Price]]-Table2[[#This Row],[20D EMA]])/Table2[[#This Row],[20D EMA]]</f>
        <v>-7.5093456024318994E-2</v>
      </c>
      <c r="T95" s="1">
        <f>(Table2[[#This Row],[Close Price]]-Table2[[#This Row],[50D EMA]])/Table2[[#This Row],[50D EMA]]</f>
        <v>-0.11080461234163512</v>
      </c>
      <c r="U95" s="1">
        <f>(Table2[[#This Row],[Close Price]]-Table2[[#This Row],[200D EMA]])/Table2[[#This Row],[200D EMA]]</f>
        <v>3.5071746086668742E-2</v>
      </c>
      <c r="V95">
        <v>0.67247215477574995</v>
      </c>
      <c r="W95">
        <v>674</v>
      </c>
      <c r="X95">
        <v>686.95</v>
      </c>
      <c r="Y95">
        <v>674</v>
      </c>
      <c r="Z95">
        <v>686.95</v>
      </c>
      <c r="AA95">
        <v>647.79999999999995</v>
      </c>
      <c r="AB95">
        <v>782</v>
      </c>
      <c r="AC95" s="1">
        <f>(Table2[[#This Row],[Close Price]]/Table2[[#This Row],[Day Low]])-1</f>
        <v>2.151335311572744E-3</v>
      </c>
      <c r="AD95" s="1">
        <f>(Table2[[#This Row],[Day High]]/Table2[[#This Row],[Close Price]])-1</f>
        <v>1.7025686579317467E-2</v>
      </c>
      <c r="AE95" s="1">
        <f>(Table2[[#This Row],[Close Price]]/Table2[[#This Row],[Current Week Low]])-1</f>
        <v>2.151335311572744E-3</v>
      </c>
      <c r="AF95" s="1">
        <f>(Table2[[#This Row],[Current Week High]]/Table2[[#This Row],[Close Price]])-1</f>
        <v>1.7025686579317467E-2</v>
      </c>
      <c r="AG95" s="1">
        <f>(Table2[[#This Row],[Close Price]]/Table2[[#This Row],[Current Month Low]])-1</f>
        <v>4.2682926829268331E-2</v>
      </c>
      <c r="AH95" s="1">
        <f>(Table2[[#This Row],[Current Month High]]/Table2[[#This Row],[Close Price]])-1</f>
        <v>0.15774668739358932</v>
      </c>
      <c r="AI95">
        <v>43.607965060330102</v>
      </c>
      <c r="AJ95">
        <v>141.23214285714201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-0.24</v>
      </c>
      <c r="AM95" t="s">
        <v>3181</v>
      </c>
      <c r="AN95">
        <v>-10.01</v>
      </c>
      <c r="AO95" t="s">
        <v>3181</v>
      </c>
      <c r="AP95">
        <v>0.118059578715075</v>
      </c>
      <c r="AQ95">
        <f>(Table2[[#This Row],[Sharpe Ratio]]-AVERAGE(Table2[Sharpe Ratio]))/_xlfn.STDEV.P(Table2[Sharpe Ratio])</f>
        <v>0.60921369893899324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108</v>
      </c>
      <c r="AT95">
        <f>_xlfn.RANK.AVG(Table2[[#This Row],[6M Return vs Nifty Z-Score]],Table2[6M Return vs Nifty Z-Score])</f>
        <v>170</v>
      </c>
      <c r="AU95">
        <f>_xlfn.RANK.AVG(Table2[[#This Row],[Sharpe Ratio Z-Score]],Table2[Sharpe Ratio Z-Score])</f>
        <v>186</v>
      </c>
      <c r="AV95">
        <f>(Table2[[#This Row],[Rank 1Y]]+Table2[[#This Row],[Rank 6M]]+Table2[[#This Row],[Rank Sharpe]])/3</f>
        <v>154.66666666666666</v>
      </c>
    </row>
    <row r="96" spans="1:48" x14ac:dyDescent="0.3">
      <c r="A96" t="s">
        <v>120</v>
      </c>
      <c r="B96" t="s">
        <v>121</v>
      </c>
      <c r="C96" t="s">
        <v>3148</v>
      </c>
      <c r="D96" t="s">
        <v>122</v>
      </c>
      <c r="E96">
        <v>243817.7431893</v>
      </c>
      <c r="F96">
        <v>280.05</v>
      </c>
      <c r="G96">
        <v>121.700404007583</v>
      </c>
      <c r="H96">
        <f>(Table2[[#This Row],[1Y Return vs Nifty]]-AVERAGE(Table2[1Y Return vs Nifty]))/_xlfn.STDEV.P(Table2[1Y Return vs Nifty])</f>
        <v>1.6677704998891971</v>
      </c>
      <c r="I96">
        <v>1.99404393548328</v>
      </c>
      <c r="J96">
        <f>(Table2[[#This Row],[1M Return vs Nifty]]-AVERAGE(Table2[1M Return vs Nifty]))/_xlfn.STDEV.P(Table2[1M Return vs Nifty])</f>
        <v>0.35405342302321663</v>
      </c>
      <c r="K96">
        <v>37.141870184782498</v>
      </c>
      <c r="L96">
        <f>(Table2[[#This Row],[6M Return vs Nifty]]-AVERAGE(Table2[6M Return vs Nifty]))/_xlfn.STDEV.P(Table2[6M Return vs Nifty])</f>
        <v>0.81024923562839879</v>
      </c>
      <c r="M96">
        <v>-1.01442492009527</v>
      </c>
      <c r="N96">
        <f>(Table2[[#This Row],[1W Return vs Nifty]]-AVERAGE(Table2[1W Return vs Nifty]))/_xlfn.STDEV.P(Table2[1W Return vs Nifty])</f>
        <v>-6.9545134666411275E-3</v>
      </c>
      <c r="O96">
        <v>275.44</v>
      </c>
      <c r="P96">
        <v>263.12969200135399</v>
      </c>
      <c r="Q96">
        <v>206.09966698563599</v>
      </c>
      <c r="R96">
        <v>55.274284583649298</v>
      </c>
      <c r="S96" s="1">
        <f>(Table2[[#This Row],[Close Price]]-Table2[[#This Row],[20D EMA]])/Table2[[#This Row],[20D EMA]]</f>
        <v>1.673685739180952E-2</v>
      </c>
      <c r="T96" s="1">
        <f>(Table2[[#This Row],[Close Price]]-Table2[[#This Row],[50D EMA]])/Table2[[#This Row],[50D EMA]]</f>
        <v>6.4304061886558045E-2</v>
      </c>
      <c r="U96" s="1">
        <f>(Table2[[#This Row],[Close Price]]-Table2[[#This Row],[200D EMA]])/Table2[[#This Row],[200D EMA]]</f>
        <v>0.35880860020757799</v>
      </c>
      <c r="V96">
        <v>0.72808895659028305</v>
      </c>
      <c r="W96">
        <v>278</v>
      </c>
      <c r="X96">
        <v>285.25</v>
      </c>
      <c r="Y96">
        <v>278</v>
      </c>
      <c r="Z96">
        <v>285.25</v>
      </c>
      <c r="AA96">
        <v>261.60000000000002</v>
      </c>
      <c r="AB96">
        <v>290</v>
      </c>
      <c r="AC96" s="1">
        <f>(Table2[[#This Row],[Close Price]]/Table2[[#This Row],[Day Low]])-1</f>
        <v>7.37410071942457E-3</v>
      </c>
      <c r="AD96" s="1">
        <f>(Table2[[#This Row],[Day High]]/Table2[[#This Row],[Close Price]])-1</f>
        <v>1.8568112836993445E-2</v>
      </c>
      <c r="AE96" s="1">
        <f>(Table2[[#This Row],[Close Price]]/Table2[[#This Row],[Current Week Low]])-1</f>
        <v>7.37410071942457E-3</v>
      </c>
      <c r="AF96" s="1">
        <f>(Table2[[#This Row],[Current Week High]]/Table2[[#This Row],[Close Price]])-1</f>
        <v>1.8568112836993445E-2</v>
      </c>
      <c r="AG96" s="1">
        <f>(Table2[[#This Row],[Close Price]]/Table2[[#This Row],[Current Month Low]])-1</f>
        <v>7.0527522935779796E-2</v>
      </c>
      <c r="AH96" s="1">
        <f>(Table2[[#This Row],[Current Month High]]/Table2[[#This Row],[Close Price]])-1</f>
        <v>3.5529369755400886E-2</v>
      </c>
      <c r="AI96">
        <v>6.49883949294769</v>
      </c>
      <c r="AJ96">
        <v>176.59259259259201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0.19</v>
      </c>
      <c r="AM96" t="s">
        <v>3182</v>
      </c>
      <c r="AN96">
        <v>-1.87</v>
      </c>
      <c r="AO96" t="s">
        <v>3181</v>
      </c>
      <c r="AP96">
        <v>7.5936264758176997E-2</v>
      </c>
      <c r="AQ96">
        <f>(Table2[[#This Row],[Sharpe Ratio]]-AVERAGE(Table2[Sharpe Ratio]))/_xlfn.STDEV.P(Table2[Sharpe Ratio])</f>
        <v>0.11619030714026446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2.941308952214436</v>
      </c>
      <c r="AS96">
        <f>_xlfn.RANK.AVG(Table2[[#This Row],[1Y Return vs Nifty Z-Score]],Table2[1Y Return vs Nifty Z-Score])</f>
        <v>52</v>
      </c>
      <c r="AT96">
        <f>_xlfn.RANK.AVG(Table2[[#This Row],[6M Return vs Nifty Z-Score]],Table2[6M Return vs Nifty Z-Score])</f>
        <v>104</v>
      </c>
      <c r="AU96">
        <f>_xlfn.RANK.AVG(Table2[[#This Row],[Sharpe Ratio Z-Score]],Table2[Sharpe Ratio Z-Score])</f>
        <v>309</v>
      </c>
      <c r="AV96">
        <f>(Table2[[#This Row],[Rank 1Y]]+Table2[[#This Row],[Rank 6M]]+Table2[[#This Row],[Rank Sharpe]])/3</f>
        <v>155</v>
      </c>
    </row>
    <row r="97" spans="1:48" x14ac:dyDescent="0.3">
      <c r="A97" t="s">
        <v>1519</v>
      </c>
      <c r="B97" t="s">
        <v>1520</v>
      </c>
      <c r="C97" t="s">
        <v>3144</v>
      </c>
      <c r="D97" t="s">
        <v>412</v>
      </c>
      <c r="E97">
        <v>6659.3862800679999</v>
      </c>
      <c r="F97">
        <v>214.36</v>
      </c>
      <c r="G97">
        <v>126.757679845468</v>
      </c>
      <c r="H97">
        <f>(Table2[[#This Row],[1Y Return vs Nifty]]-AVERAGE(Table2[1Y Return vs Nifty]))/_xlfn.STDEV.P(Table2[1Y Return vs Nifty])</f>
        <v>1.7540679078233734</v>
      </c>
      <c r="I97">
        <v>-0.74261324162312903</v>
      </c>
      <c r="J97">
        <f>(Table2[[#This Row],[1M Return vs Nifty]]-AVERAGE(Table2[1M Return vs Nifty]))/_xlfn.STDEV.P(Table2[1M Return vs Nifty])</f>
        <v>4.4290435038545815E-2</v>
      </c>
      <c r="K97">
        <v>14.919825385506099</v>
      </c>
      <c r="L97">
        <f>(Table2[[#This Row],[6M Return vs Nifty]]-AVERAGE(Table2[6M Return vs Nifty]))/_xlfn.STDEV.P(Table2[6M Return vs Nifty])</f>
        <v>0.11881991067643762</v>
      </c>
      <c r="M97">
        <v>-2.5124584763748401</v>
      </c>
      <c r="N97">
        <f>(Table2[[#This Row],[1W Return vs Nifty]]-AVERAGE(Table2[1W Return vs Nifty]))/_xlfn.STDEV.P(Table2[1W Return vs Nifty])</f>
        <v>-0.3409886208799483</v>
      </c>
      <c r="O97">
        <v>218.03</v>
      </c>
      <c r="P97">
        <v>214.75411156218601</v>
      </c>
      <c r="Q97">
        <v>185.54019563834501</v>
      </c>
      <c r="R97">
        <v>36.470289258241003</v>
      </c>
      <c r="S97" s="1">
        <f>(Table2[[#This Row],[Close Price]]-Table2[[#This Row],[20D EMA]])/Table2[[#This Row],[20D EMA]]</f>
        <v>-1.6832545979910962E-2</v>
      </c>
      <c r="T97" s="1">
        <f>(Table2[[#This Row],[Close Price]]-Table2[[#This Row],[50D EMA]])/Table2[[#This Row],[50D EMA]]</f>
        <v>-1.8351758637779356E-3</v>
      </c>
      <c r="U97" s="1">
        <f>(Table2[[#This Row],[Close Price]]-Table2[[#This Row],[200D EMA]])/Table2[[#This Row],[200D EMA]]</f>
        <v>0.15532916876853234</v>
      </c>
      <c r="V97">
        <v>0.64797605850882001</v>
      </c>
      <c r="W97">
        <v>212.99</v>
      </c>
      <c r="X97">
        <v>218</v>
      </c>
      <c r="Y97">
        <v>212.99</v>
      </c>
      <c r="Z97">
        <v>218</v>
      </c>
      <c r="AA97">
        <v>212.28</v>
      </c>
      <c r="AB97">
        <v>225.95</v>
      </c>
      <c r="AC97" s="1">
        <f>(Table2[[#This Row],[Close Price]]/Table2[[#This Row],[Day Low]])-1</f>
        <v>6.4322268651111347E-3</v>
      </c>
      <c r="AD97" s="1">
        <f>(Table2[[#This Row],[Day High]]/Table2[[#This Row],[Close Price]])-1</f>
        <v>1.6980779996267792E-2</v>
      </c>
      <c r="AE97" s="1">
        <f>(Table2[[#This Row],[Close Price]]/Table2[[#This Row],[Current Week Low]])-1</f>
        <v>6.4322268651111347E-3</v>
      </c>
      <c r="AF97" s="1">
        <f>(Table2[[#This Row],[Current Week High]]/Table2[[#This Row],[Close Price]])-1</f>
        <v>1.6980779996267792E-2</v>
      </c>
      <c r="AG97" s="1">
        <f>(Table2[[#This Row],[Close Price]]/Table2[[#This Row],[Current Month Low]])-1</f>
        <v>9.798379498775267E-3</v>
      </c>
      <c r="AH97" s="1">
        <f>(Table2[[#This Row],[Current Month High]]/Table2[[#This Row],[Close Price]])-1</f>
        <v>5.4067923119984984E-2</v>
      </c>
      <c r="AI97">
        <v>7.1375256577719703</v>
      </c>
      <c r="AJ97">
        <v>200.64516129032199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0.02</v>
      </c>
      <c r="AM97" t="s">
        <v>3182</v>
      </c>
      <c r="AN97">
        <v>-3.94</v>
      </c>
      <c r="AO97" t="s">
        <v>3181</v>
      </c>
      <c r="AP97">
        <v>0.13391451302995799</v>
      </c>
      <c r="AQ97">
        <f>(Table2[[#This Row],[Sharpe Ratio]]-AVERAGE(Table2[Sharpe Ratio]))/_xlfn.STDEV.P(Table2[Sharpe Ratio])</f>
        <v>0.79478441402252487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2.3709740466809337</v>
      </c>
      <c r="AS97">
        <f>_xlfn.RANK.AVG(Table2[[#This Row],[1Y Return vs Nifty Z-Score]],Table2[1Y Return vs Nifty Z-Score])</f>
        <v>47</v>
      </c>
      <c r="AT97">
        <f>_xlfn.RANK.AVG(Table2[[#This Row],[6M Return vs Nifty Z-Score]],Table2[6M Return vs Nifty Z-Score])</f>
        <v>278</v>
      </c>
      <c r="AU97">
        <f>_xlfn.RANK.AVG(Table2[[#This Row],[Sharpe Ratio Z-Score]],Table2[Sharpe Ratio Z-Score])</f>
        <v>142</v>
      </c>
      <c r="AV97">
        <f>(Table2[[#This Row],[Rank 1Y]]+Table2[[#This Row],[Rank 6M]]+Table2[[#This Row],[Rank Sharpe]])/3</f>
        <v>155.66666666666666</v>
      </c>
    </row>
    <row r="98" spans="1:48" x14ac:dyDescent="0.3">
      <c r="A98" t="s">
        <v>486</v>
      </c>
      <c r="B98" t="s">
        <v>487</v>
      </c>
      <c r="C98" t="s">
        <v>3142</v>
      </c>
      <c r="D98" t="s">
        <v>488</v>
      </c>
      <c r="E98">
        <v>45079.75</v>
      </c>
      <c r="F98">
        <v>530.35</v>
      </c>
      <c r="G98">
        <v>73.324945000099902</v>
      </c>
      <c r="H98">
        <f>(Table2[[#This Row],[1Y Return vs Nifty]]-AVERAGE(Table2[1Y Return vs Nifty]))/_xlfn.STDEV.P(Table2[1Y Return vs Nifty])</f>
        <v>0.84229116006389204</v>
      </c>
      <c r="I98">
        <v>9.4879807113997092</v>
      </c>
      <c r="J98">
        <f>(Table2[[#This Row],[1M Return vs Nifty]]-AVERAGE(Table2[1M Return vs Nifty]))/_xlfn.STDEV.P(Table2[1M Return vs Nifty])</f>
        <v>1.2022942136108581</v>
      </c>
      <c r="K98">
        <v>18.070508572902899</v>
      </c>
      <c r="L98">
        <f>(Table2[[#This Row],[6M Return vs Nifty]]-AVERAGE(Table2[6M Return vs Nifty]))/_xlfn.STDEV.P(Table2[6M Return vs Nifty])</f>
        <v>0.21685205709125352</v>
      </c>
      <c r="M98">
        <v>3.7201611989241101</v>
      </c>
      <c r="N98">
        <f>(Table2[[#This Row],[1W Return vs Nifty]]-AVERAGE(Table2[1W Return vs Nifty]))/_xlfn.STDEV.P(Table2[1W Return vs Nifty])</f>
        <v>1.0487716694406548</v>
      </c>
      <c r="O98">
        <v>500.05</v>
      </c>
      <c r="P98">
        <v>498.26552796860102</v>
      </c>
      <c r="Q98">
        <v>442.78334636509499</v>
      </c>
      <c r="R98">
        <v>67.933340542522402</v>
      </c>
      <c r="S98" s="1">
        <f>(Table2[[#This Row],[Close Price]]-Table2[[#This Row],[20D EMA]])/Table2[[#This Row],[20D EMA]]</f>
        <v>6.0593940605939429E-2</v>
      </c>
      <c r="T98" s="1">
        <f>(Table2[[#This Row],[Close Price]]-Table2[[#This Row],[50D EMA]])/Table2[[#This Row],[50D EMA]]</f>
        <v>6.4392317409967106E-2</v>
      </c>
      <c r="U98" s="1">
        <f>(Table2[[#This Row],[Close Price]]-Table2[[#This Row],[200D EMA]])/Table2[[#This Row],[200D EMA]]</f>
        <v>0.19776410823432902</v>
      </c>
      <c r="V98">
        <v>1.85082602020169</v>
      </c>
      <c r="W98">
        <v>521.35</v>
      </c>
      <c r="X98">
        <v>534.4</v>
      </c>
      <c r="Y98">
        <v>521.35</v>
      </c>
      <c r="Z98">
        <v>534.4</v>
      </c>
      <c r="AA98">
        <v>473.85</v>
      </c>
      <c r="AB98">
        <v>534.4</v>
      </c>
      <c r="AC98" s="1">
        <f>(Table2[[#This Row],[Close Price]]/Table2[[#This Row],[Day Low]])-1</f>
        <v>1.7262875227774144E-2</v>
      </c>
      <c r="AD98" s="1">
        <f>(Table2[[#This Row],[Day High]]/Table2[[#This Row],[Close Price]])-1</f>
        <v>7.6364664843970864E-3</v>
      </c>
      <c r="AE98" s="1">
        <f>(Table2[[#This Row],[Close Price]]/Table2[[#This Row],[Current Week Low]])-1</f>
        <v>1.7262875227774144E-2</v>
      </c>
      <c r="AF98" s="1">
        <f>(Table2[[#This Row],[Current Week High]]/Table2[[#This Row],[Close Price]])-1</f>
        <v>7.6364664843970864E-3</v>
      </c>
      <c r="AG98" s="1">
        <f>(Table2[[#This Row],[Close Price]]/Table2[[#This Row],[Current Month Low]])-1</f>
        <v>0.11923604516197117</v>
      </c>
      <c r="AH98" s="1">
        <f>(Table2[[#This Row],[Current Month High]]/Table2[[#This Row],[Close Price]])-1</f>
        <v>7.6364664843970864E-3</v>
      </c>
      <c r="AI98">
        <v>16.969925520882398</v>
      </c>
      <c r="AJ98">
        <v>119.424906909391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-0.05</v>
      </c>
      <c r="AM98" t="s">
        <v>3181</v>
      </c>
      <c r="AN98">
        <v>11.96</v>
      </c>
      <c r="AO98" t="s">
        <v>3182</v>
      </c>
      <c r="AP98">
        <v>0.15692089327328601</v>
      </c>
      <c r="AQ98">
        <f>(Table2[[#This Row],[Sharpe Ratio]]-AVERAGE(Table2[Sharpe Ratio]))/_xlfn.STDEV.P(Table2[Sharpe Ratio])</f>
        <v>1.0640577108049922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4.3742668110116503</v>
      </c>
      <c r="AS98">
        <f>_xlfn.RANK.AVG(Table2[[#This Row],[1Y Return vs Nifty Z-Score]],Table2[1Y Return vs Nifty Z-Score])</f>
        <v>118</v>
      </c>
      <c r="AT98">
        <f>_xlfn.RANK.AVG(Table2[[#This Row],[6M Return vs Nifty Z-Score]],Table2[6M Return vs Nifty Z-Score])</f>
        <v>245</v>
      </c>
      <c r="AU98">
        <f>_xlfn.RANK.AVG(Table2[[#This Row],[Sharpe Ratio Z-Score]],Table2[Sharpe Ratio Z-Score])</f>
        <v>107</v>
      </c>
      <c r="AV98">
        <f>(Table2[[#This Row],[Rank 1Y]]+Table2[[#This Row],[Rank 6M]]+Table2[[#This Row],[Rank Sharpe]])/3</f>
        <v>156.66666666666666</v>
      </c>
    </row>
    <row r="99" spans="1:48" x14ac:dyDescent="0.3">
      <c r="A99" t="s">
        <v>866</v>
      </c>
      <c r="B99" t="s">
        <v>867</v>
      </c>
      <c r="C99" t="s">
        <v>3142</v>
      </c>
      <c r="D99" t="s">
        <v>760</v>
      </c>
      <c r="E99">
        <v>18570.807620060001</v>
      </c>
      <c r="F99">
        <v>1028.1500000000001</v>
      </c>
      <c r="G99">
        <v>29.089826092998798</v>
      </c>
      <c r="H99">
        <f>(Table2[[#This Row],[1Y Return vs Nifty]]-AVERAGE(Table2[1Y Return vs Nifty]))/_xlfn.STDEV.P(Table2[1Y Return vs Nifty])</f>
        <v>8.746262713195159E-2</v>
      </c>
      <c r="I99">
        <v>-1.7009923865790799</v>
      </c>
      <c r="J99">
        <f>(Table2[[#This Row],[1M Return vs Nifty]]-AVERAGE(Table2[1M Return vs Nifty]))/_xlfn.STDEV.P(Table2[1M Return vs Nifty])</f>
        <v>-6.4188767269740279E-2</v>
      </c>
      <c r="K99">
        <v>33.995193116086902</v>
      </c>
      <c r="L99">
        <f>(Table2[[#This Row],[6M Return vs Nifty]]-AVERAGE(Table2[6M Return vs Nifty]))/_xlfn.STDEV.P(Table2[6M Return vs Nifty])</f>
        <v>0.71234173786649801</v>
      </c>
      <c r="M99">
        <v>1.8617414198612701</v>
      </c>
      <c r="N99">
        <f>(Table2[[#This Row],[1W Return vs Nifty]]-AVERAGE(Table2[1W Return vs Nifty]))/_xlfn.STDEV.P(Table2[1W Return vs Nifty])</f>
        <v>0.63437802018208045</v>
      </c>
      <c r="O99">
        <v>978.87</v>
      </c>
      <c r="P99">
        <v>956.63817514380605</v>
      </c>
      <c r="Q99">
        <v>824.02992986346101</v>
      </c>
      <c r="R99">
        <v>66.528789029233195</v>
      </c>
      <c r="S99" s="1">
        <f>(Table2[[#This Row],[Close Price]]-Table2[[#This Row],[20D EMA]])/Table2[[#This Row],[20D EMA]]</f>
        <v>5.0343763727563502E-2</v>
      </c>
      <c r="T99" s="1">
        <f>(Table2[[#This Row],[Close Price]]-Table2[[#This Row],[50D EMA]])/Table2[[#This Row],[50D EMA]]</f>
        <v>7.4753262742670773E-2</v>
      </c>
      <c r="U99" s="1">
        <f>(Table2[[#This Row],[Close Price]]-Table2[[#This Row],[200D EMA]])/Table2[[#This Row],[200D EMA]]</f>
        <v>0.24770953425242831</v>
      </c>
      <c r="V99">
        <v>0.77491290116998102</v>
      </c>
      <c r="W99">
        <v>989.85</v>
      </c>
      <c r="X99">
        <v>1034</v>
      </c>
      <c r="Y99">
        <v>989.85</v>
      </c>
      <c r="Z99">
        <v>1034</v>
      </c>
      <c r="AA99">
        <v>874.25</v>
      </c>
      <c r="AB99">
        <v>1034</v>
      </c>
      <c r="AC99" s="1">
        <f>(Table2[[#This Row],[Close Price]]/Table2[[#This Row],[Day Low]])-1</f>
        <v>3.869273122190231E-2</v>
      </c>
      <c r="AD99" s="1">
        <f>(Table2[[#This Row],[Day High]]/Table2[[#This Row],[Close Price]])-1</f>
        <v>5.6898312503037562E-3</v>
      </c>
      <c r="AE99" s="1">
        <f>(Table2[[#This Row],[Close Price]]/Table2[[#This Row],[Current Week Low]])-1</f>
        <v>3.869273122190231E-2</v>
      </c>
      <c r="AF99" s="1">
        <f>(Table2[[#This Row],[Current Week High]]/Table2[[#This Row],[Close Price]])-1</f>
        <v>5.6898312503037562E-3</v>
      </c>
      <c r="AG99" s="1">
        <f>(Table2[[#This Row],[Close Price]]/Table2[[#This Row],[Current Month Low]])-1</f>
        <v>0.17603660280240208</v>
      </c>
      <c r="AH99" s="1">
        <f>(Table2[[#This Row],[Current Month High]]/Table2[[#This Row],[Close Price]])-1</f>
        <v>5.6898312503037562E-3</v>
      </c>
      <c r="AI99">
        <v>1.0261148665078099</v>
      </c>
      <c r="AJ99">
        <v>76.203941730934005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0.14000000000000001</v>
      </c>
      <c r="AM99" t="s">
        <v>3182</v>
      </c>
      <c r="AN99">
        <v>2.63</v>
      </c>
      <c r="AO99" t="s">
        <v>3182</v>
      </c>
      <c r="AP99">
        <v>0.17297699908714301</v>
      </c>
      <c r="AQ99">
        <f>(Table2[[#This Row],[Sharpe Ratio]]-AVERAGE(Table2[Sharpe Ratio]))/_xlfn.STDEV.P(Table2[Sharpe Ratio])</f>
        <v>1.2519829950199763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2.6219766129307662</v>
      </c>
      <c r="AS99">
        <f>_xlfn.RANK.AVG(Table2[[#This Row],[1Y Return vs Nifty Z-Score]],Table2[1Y Return vs Nifty Z-Score])</f>
        <v>261</v>
      </c>
      <c r="AT99">
        <f>_xlfn.RANK.AVG(Table2[[#This Row],[6M Return vs Nifty Z-Score]],Table2[6M Return vs Nifty Z-Score])</f>
        <v>122</v>
      </c>
      <c r="AU99">
        <f>_xlfn.RANK.AVG(Table2[[#This Row],[Sharpe Ratio Z-Score]],Table2[Sharpe Ratio Z-Score])</f>
        <v>87</v>
      </c>
      <c r="AV99">
        <f>(Table2[[#This Row],[Rank 1Y]]+Table2[[#This Row],[Rank 6M]]+Table2[[#This Row],[Rank Sharpe]])/3</f>
        <v>156.66666666666666</v>
      </c>
    </row>
    <row r="100" spans="1:48" x14ac:dyDescent="0.3">
      <c r="A100" t="s">
        <v>534</v>
      </c>
      <c r="B100" t="s">
        <v>535</v>
      </c>
      <c r="C100" t="s">
        <v>3140</v>
      </c>
      <c r="D100" t="s">
        <v>51</v>
      </c>
      <c r="E100">
        <v>40693.239051725002</v>
      </c>
      <c r="F100">
        <v>3257.75</v>
      </c>
      <c r="G100">
        <v>57.886586620385202</v>
      </c>
      <c r="H100">
        <f>(Table2[[#This Row],[1Y Return vs Nifty]]-AVERAGE(Table2[1Y Return vs Nifty]))/_xlfn.STDEV.P(Table2[1Y Return vs Nifty])</f>
        <v>0.57885085076776721</v>
      </c>
      <c r="I100">
        <v>1.0885229799070699</v>
      </c>
      <c r="J100">
        <f>(Table2[[#This Row],[1M Return vs Nifty]]-AVERAGE(Table2[1M Return vs Nifty]))/_xlfn.STDEV.P(Table2[1M Return vs Nifty])</f>
        <v>0.25155725389084355</v>
      </c>
      <c r="K100">
        <v>42.247148616529302</v>
      </c>
      <c r="L100">
        <f>(Table2[[#This Row],[6M Return vs Nifty]]-AVERAGE(Table2[6M Return vs Nifty]))/_xlfn.STDEV.P(Table2[6M Return vs Nifty])</f>
        <v>0.96909776876921228</v>
      </c>
      <c r="M100">
        <v>-1.47408009573415</v>
      </c>
      <c r="N100">
        <f>(Table2[[#This Row],[1W Return vs Nifty]]-AVERAGE(Table2[1W Return vs Nifty]))/_xlfn.STDEV.P(Table2[1W Return vs Nifty])</f>
        <v>-0.10944921771997213</v>
      </c>
      <c r="O100">
        <v>3275.5</v>
      </c>
      <c r="P100">
        <v>3111.4792889639498</v>
      </c>
      <c r="Q100">
        <v>2548.7224938468198</v>
      </c>
      <c r="R100">
        <v>44.382497792540597</v>
      </c>
      <c r="S100" s="1">
        <f>(Table2[[#This Row],[Close Price]]-Table2[[#This Row],[20D EMA]])/Table2[[#This Row],[20D EMA]]</f>
        <v>-5.4190199969470308E-3</v>
      </c>
      <c r="T100" s="1">
        <f>(Table2[[#This Row],[Close Price]]-Table2[[#This Row],[50D EMA]])/Table2[[#This Row],[50D EMA]]</f>
        <v>4.7010022388660977E-2</v>
      </c>
      <c r="U100" s="1">
        <f>(Table2[[#This Row],[Close Price]]-Table2[[#This Row],[200D EMA]])/Table2[[#This Row],[200D EMA]]</f>
        <v>0.27818937050421516</v>
      </c>
      <c r="V100">
        <v>0.91922506044236596</v>
      </c>
      <c r="W100">
        <v>3241</v>
      </c>
      <c r="X100">
        <v>3345</v>
      </c>
      <c r="Y100">
        <v>3241</v>
      </c>
      <c r="Z100">
        <v>3345</v>
      </c>
      <c r="AA100">
        <v>3160.3</v>
      </c>
      <c r="AB100">
        <v>3428</v>
      </c>
      <c r="AC100" s="1">
        <f>(Table2[[#This Row],[Close Price]]/Table2[[#This Row],[Day Low]])-1</f>
        <v>5.1681579759332852E-3</v>
      </c>
      <c r="AD100" s="1">
        <f>(Table2[[#This Row],[Day High]]/Table2[[#This Row],[Close Price]])-1</f>
        <v>2.6782288389225695E-2</v>
      </c>
      <c r="AE100" s="1">
        <f>(Table2[[#This Row],[Close Price]]/Table2[[#This Row],[Current Week Low]])-1</f>
        <v>5.1681579759332852E-3</v>
      </c>
      <c r="AF100" s="1">
        <f>(Table2[[#This Row],[Current Week High]]/Table2[[#This Row],[Close Price]])-1</f>
        <v>2.6782288389225695E-2</v>
      </c>
      <c r="AG100" s="1">
        <f>(Table2[[#This Row],[Close Price]]/Table2[[#This Row],[Current Month Low]])-1</f>
        <v>3.0835680156947154E-2</v>
      </c>
      <c r="AH100" s="1">
        <f>(Table2[[#This Row],[Current Month High]]/Table2[[#This Row],[Close Price]])-1</f>
        <v>5.2259995395595116E-2</v>
      </c>
      <c r="AI100">
        <v>6.9756733942137803</v>
      </c>
      <c r="AJ100">
        <v>97.4334111087542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0.21</v>
      </c>
      <c r="AM100" t="s">
        <v>3182</v>
      </c>
      <c r="AN100">
        <v>0.6</v>
      </c>
      <c r="AO100" t="s">
        <v>3182</v>
      </c>
      <c r="AP100">
        <v>9.8265131045963003E-2</v>
      </c>
      <c r="AQ100">
        <f>(Table2[[#This Row],[Sharpe Ratio]]-AVERAGE(Table2[Sharpe Ratio]))/_xlfn.STDEV.P(Table2[Sharpe Ratio])</f>
        <v>0.37753378556385131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2.0675904412717023</v>
      </c>
      <c r="AS100">
        <f>_xlfn.RANK.AVG(Table2[[#This Row],[1Y Return vs Nifty Z-Score]],Table2[1Y Return vs Nifty Z-Score])</f>
        <v>151</v>
      </c>
      <c r="AT100">
        <f>_xlfn.RANK.AVG(Table2[[#This Row],[6M Return vs Nifty Z-Score]],Table2[6M Return vs Nifty Z-Score])</f>
        <v>88</v>
      </c>
      <c r="AU100">
        <f>_xlfn.RANK.AVG(Table2[[#This Row],[Sharpe Ratio Z-Score]],Table2[Sharpe Ratio Z-Score])</f>
        <v>244</v>
      </c>
      <c r="AV100">
        <f>(Table2[[#This Row],[Rank 1Y]]+Table2[[#This Row],[Rank 6M]]+Table2[[#This Row],[Rank Sharpe]])/3</f>
        <v>161</v>
      </c>
    </row>
    <row r="101" spans="1:48" x14ac:dyDescent="0.3">
      <c r="A101" t="s">
        <v>623</v>
      </c>
      <c r="B101" t="s">
        <v>624</v>
      </c>
      <c r="C101" t="s">
        <v>3149</v>
      </c>
      <c r="D101" t="s">
        <v>135</v>
      </c>
      <c r="E101">
        <v>31198.447255449999</v>
      </c>
      <c r="F101">
        <v>1277.45</v>
      </c>
      <c r="G101">
        <v>81.920383098447601</v>
      </c>
      <c r="H101">
        <f>(Table2[[#This Row],[1Y Return vs Nifty]]-AVERAGE(Table2[1Y Return vs Nifty]))/_xlfn.STDEV.P(Table2[1Y Return vs Nifty])</f>
        <v>0.98896380591590904</v>
      </c>
      <c r="I101">
        <v>-2.4719134015685098</v>
      </c>
      <c r="J101">
        <f>(Table2[[#This Row],[1M Return vs Nifty]]-AVERAGE(Table2[1M Return vs Nifty]))/_xlfn.STDEV.P(Table2[1M Return vs Nifty])</f>
        <v>-0.15144953164352201</v>
      </c>
      <c r="K101">
        <v>18.403712644320599</v>
      </c>
      <c r="L101">
        <f>(Table2[[#This Row],[6M Return vs Nifty]]-AVERAGE(Table2[6M Return vs Nifty]))/_xlfn.STDEV.P(Table2[6M Return vs Nifty])</f>
        <v>0.22721955784343847</v>
      </c>
      <c r="M101">
        <v>-6.9117108613054103</v>
      </c>
      <c r="N101">
        <f>(Table2[[#This Row],[1W Return vs Nifty]]-AVERAGE(Table2[1W Return vs Nifty]))/_xlfn.STDEV.P(Table2[1W Return vs Nifty])</f>
        <v>-1.3219415091021003</v>
      </c>
      <c r="O101">
        <v>1331.62</v>
      </c>
      <c r="P101">
        <v>1297.9780144004701</v>
      </c>
      <c r="Q101">
        <v>1127.9388291054199</v>
      </c>
      <c r="R101">
        <v>27.084702552890899</v>
      </c>
      <c r="S101" s="1">
        <f>(Table2[[#This Row],[Close Price]]-Table2[[#This Row],[20D EMA]])/Table2[[#This Row],[20D EMA]]</f>
        <v>-4.0679773508958898E-2</v>
      </c>
      <c r="T101" s="1">
        <f>(Table2[[#This Row],[Close Price]]-Table2[[#This Row],[50D EMA]])/Table2[[#This Row],[50D EMA]]</f>
        <v>-1.5815379130248094E-2</v>
      </c>
      <c r="U101" s="1">
        <f>(Table2[[#This Row],[Close Price]]-Table2[[#This Row],[200D EMA]])/Table2[[#This Row],[200D EMA]]</f>
        <v>0.13255255252907552</v>
      </c>
      <c r="V101">
        <v>1.14594660810807</v>
      </c>
      <c r="W101">
        <v>1265.25</v>
      </c>
      <c r="X101">
        <v>1295.3</v>
      </c>
      <c r="Y101">
        <v>1265.25</v>
      </c>
      <c r="Z101">
        <v>1295.3</v>
      </c>
      <c r="AA101">
        <v>1265.25</v>
      </c>
      <c r="AB101">
        <v>1437</v>
      </c>
      <c r="AC101" s="1">
        <f>(Table2[[#This Row],[Close Price]]/Table2[[#This Row],[Day Low]])-1</f>
        <v>9.6423631693340894E-3</v>
      </c>
      <c r="AD101" s="1">
        <f>(Table2[[#This Row],[Day High]]/Table2[[#This Row],[Close Price]])-1</f>
        <v>1.3973149634036508E-2</v>
      </c>
      <c r="AE101" s="1">
        <f>(Table2[[#This Row],[Close Price]]/Table2[[#This Row],[Current Week Low]])-1</f>
        <v>9.6423631693340894E-3</v>
      </c>
      <c r="AF101" s="1">
        <f>(Table2[[#This Row],[Current Week High]]/Table2[[#This Row],[Close Price]])-1</f>
        <v>1.3973149634036508E-2</v>
      </c>
      <c r="AG101" s="1">
        <f>(Table2[[#This Row],[Close Price]]/Table2[[#This Row],[Current Month Low]])-1</f>
        <v>9.6423631693340894E-3</v>
      </c>
      <c r="AH101" s="1">
        <f>(Table2[[#This Row],[Current Month High]]/Table2[[#This Row],[Close Price]])-1</f>
        <v>0.12489725625269088</v>
      </c>
      <c r="AI101">
        <v>13.7500489255939</v>
      </c>
      <c r="AJ101">
        <v>119.814161576185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0.06</v>
      </c>
      <c r="AM101" t="s">
        <v>3182</v>
      </c>
      <c r="AN101">
        <v>-4.22</v>
      </c>
      <c r="AO101" t="s">
        <v>3181</v>
      </c>
      <c r="AP101">
        <v>0.139910417499928</v>
      </c>
      <c r="AQ101">
        <f>(Table2[[#This Row],[Sharpe Ratio]]-AVERAGE(Table2[Sharpe Ratio]))/_xlfn.STDEV.P(Table2[Sharpe Ratio])</f>
        <v>0.86496220586745365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0.60775452888117876</v>
      </c>
      <c r="AS101">
        <f>_xlfn.RANK.AVG(Table2[[#This Row],[1Y Return vs Nifty Z-Score]],Table2[1Y Return vs Nifty Z-Score])</f>
        <v>109</v>
      </c>
      <c r="AT101">
        <f>_xlfn.RANK.AVG(Table2[[#This Row],[6M Return vs Nifty Z-Score]],Table2[6M Return vs Nifty Z-Score])</f>
        <v>243</v>
      </c>
      <c r="AU101">
        <f>_xlfn.RANK.AVG(Table2[[#This Row],[Sharpe Ratio Z-Score]],Table2[Sharpe Ratio Z-Score])</f>
        <v>131</v>
      </c>
      <c r="AV101">
        <f>(Table2[[#This Row],[Rank 1Y]]+Table2[[#This Row],[Rank 6M]]+Table2[[#This Row],[Rank Sharpe]])/3</f>
        <v>161</v>
      </c>
    </row>
    <row r="102" spans="1:48" x14ac:dyDescent="0.3">
      <c r="A102" t="s">
        <v>1036</v>
      </c>
      <c r="B102" t="s">
        <v>1037</v>
      </c>
      <c r="C102" t="s">
        <v>3142</v>
      </c>
      <c r="D102" t="s">
        <v>182</v>
      </c>
      <c r="E102">
        <v>13442.774849985</v>
      </c>
      <c r="F102">
        <v>571.35</v>
      </c>
      <c r="G102">
        <v>41.940219722898597</v>
      </c>
      <c r="H102">
        <f>(Table2[[#This Row],[1Y Return vs Nifty]]-AVERAGE(Table2[1Y Return vs Nifty]))/_xlfn.STDEV.P(Table2[1Y Return vs Nifty])</f>
        <v>0.30674187879681131</v>
      </c>
      <c r="I102">
        <v>5.1900592684733198</v>
      </c>
      <c r="J102">
        <f>(Table2[[#This Row],[1M Return vs Nifty]]-AVERAGE(Table2[1M Return vs Nifty]))/_xlfn.STDEV.P(Table2[1M Return vs Nifty])</f>
        <v>0.71581128859503684</v>
      </c>
      <c r="K102">
        <v>26.8583995850341</v>
      </c>
      <c r="L102">
        <f>(Table2[[#This Row],[6M Return vs Nifty]]-AVERAGE(Table2[6M Return vs Nifty]))/_xlfn.STDEV.P(Table2[6M Return vs Nifty])</f>
        <v>0.49028348993883464</v>
      </c>
      <c r="M102">
        <v>-6.0980790558865801</v>
      </c>
      <c r="N102">
        <f>(Table2[[#This Row],[1W Return vs Nifty]]-AVERAGE(Table2[1W Return vs Nifty]))/_xlfn.STDEV.P(Table2[1W Return vs Nifty])</f>
        <v>-1.1405164851118927</v>
      </c>
      <c r="O102">
        <v>576.53</v>
      </c>
      <c r="P102">
        <v>555.96711786089202</v>
      </c>
      <c r="Q102">
        <v>470.60827866882897</v>
      </c>
      <c r="R102">
        <v>44.433493782378498</v>
      </c>
      <c r="S102" s="1">
        <f>(Table2[[#This Row],[Close Price]]-Table2[[#This Row],[20D EMA]])/Table2[[#This Row],[20D EMA]]</f>
        <v>-8.9847883024299687E-3</v>
      </c>
      <c r="T102" s="1">
        <f>(Table2[[#This Row],[Close Price]]-Table2[[#This Row],[50D EMA]])/Table2[[#This Row],[50D EMA]]</f>
        <v>2.7668690548272572E-2</v>
      </c>
      <c r="U102" s="1">
        <f>(Table2[[#This Row],[Close Price]]-Table2[[#This Row],[200D EMA]])/Table2[[#This Row],[200D EMA]]</f>
        <v>0.21406704024869874</v>
      </c>
      <c r="V102">
        <v>0.41982848950239898</v>
      </c>
      <c r="W102">
        <v>566</v>
      </c>
      <c r="X102">
        <v>583.6</v>
      </c>
      <c r="Y102">
        <v>566</v>
      </c>
      <c r="Z102">
        <v>583.6</v>
      </c>
      <c r="AA102">
        <v>552.45000000000005</v>
      </c>
      <c r="AB102">
        <v>614.9</v>
      </c>
      <c r="AC102" s="1">
        <f>(Table2[[#This Row],[Close Price]]/Table2[[#This Row],[Day Low]])-1</f>
        <v>9.4522968197880974E-3</v>
      </c>
      <c r="AD102" s="1">
        <f>(Table2[[#This Row],[Day High]]/Table2[[#This Row],[Close Price]])-1</f>
        <v>2.1440448061608386E-2</v>
      </c>
      <c r="AE102" s="1">
        <f>(Table2[[#This Row],[Close Price]]/Table2[[#This Row],[Current Week Low]])-1</f>
        <v>9.4522968197880974E-3</v>
      </c>
      <c r="AF102" s="1">
        <f>(Table2[[#This Row],[Current Week High]]/Table2[[#This Row],[Close Price]])-1</f>
        <v>2.1440448061608386E-2</v>
      </c>
      <c r="AG102" s="1">
        <f>(Table2[[#This Row],[Close Price]]/Table2[[#This Row],[Current Month Low]])-1</f>
        <v>3.4211240836274692E-2</v>
      </c>
      <c r="AH102" s="1">
        <f>(Table2[[#This Row],[Current Month High]]/Table2[[#This Row],[Close Price]])-1</f>
        <v>7.6222980659840678E-2</v>
      </c>
      <c r="AI102">
        <v>14.115690907499699</v>
      </c>
      <c r="AJ102">
        <v>82.539936102236396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0.16</v>
      </c>
      <c r="AM102" t="s">
        <v>3182</v>
      </c>
      <c r="AN102">
        <v>-5.01</v>
      </c>
      <c r="AO102" t="s">
        <v>3181</v>
      </c>
      <c r="AP102">
        <v>0.16354522835979601</v>
      </c>
      <c r="AQ102">
        <f>(Table2[[#This Row],[Sharpe Ratio]]-AVERAGE(Table2[Sharpe Ratio]))/_xlfn.STDEV.P(Table2[Sharpe Ratio])</f>
        <v>1.1415908354804229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1.5139110076992131</v>
      </c>
      <c r="AS102">
        <f>_xlfn.RANK.AVG(Table2[[#This Row],[1Y Return vs Nifty Z-Score]],Table2[1Y Return vs Nifty Z-Score])</f>
        <v>216</v>
      </c>
      <c r="AT102">
        <f>_xlfn.RANK.AVG(Table2[[#This Row],[6M Return vs Nifty Z-Score]],Table2[6M Return vs Nifty Z-Score])</f>
        <v>174</v>
      </c>
      <c r="AU102">
        <f>_xlfn.RANK.AVG(Table2[[#This Row],[Sharpe Ratio Z-Score]],Table2[Sharpe Ratio Z-Score])</f>
        <v>94</v>
      </c>
      <c r="AV102">
        <f>(Table2[[#This Row],[Rank 1Y]]+Table2[[#This Row],[Rank 6M]]+Table2[[#This Row],[Rank Sharpe]])/3</f>
        <v>161.33333333333334</v>
      </c>
    </row>
    <row r="103" spans="1:48" x14ac:dyDescent="0.3">
      <c r="A103" t="s">
        <v>191</v>
      </c>
      <c r="B103" t="s">
        <v>192</v>
      </c>
      <c r="C103" t="s">
        <v>3136</v>
      </c>
      <c r="D103" t="s">
        <v>141</v>
      </c>
      <c r="E103">
        <v>142286.25883999999</v>
      </c>
      <c r="F103">
        <v>540.35</v>
      </c>
      <c r="G103">
        <v>56.537902282411302</v>
      </c>
      <c r="H103">
        <f>(Table2[[#This Row],[1Y Return vs Nifty]]-AVERAGE(Table2[1Y Return vs Nifty]))/_xlfn.STDEV.P(Table2[1Y Return vs Nifty])</f>
        <v>0.5558368870807</v>
      </c>
      <c r="I103">
        <v>-4.1136629174592203</v>
      </c>
      <c r="J103">
        <f>(Table2[[#This Row],[1M Return vs Nifty]]-AVERAGE(Table2[1M Return vs Nifty]))/_xlfn.STDEV.P(Table2[1M Return vs Nifty])</f>
        <v>-0.33727961654381977</v>
      </c>
      <c r="K103">
        <v>14.3427895465659</v>
      </c>
      <c r="L103">
        <f>(Table2[[#This Row],[6M Return vs Nifty]]-AVERAGE(Table2[6M Return vs Nifty]))/_xlfn.STDEV.P(Table2[6M Return vs Nifty])</f>
        <v>0.10086568980273555</v>
      </c>
      <c r="M103">
        <v>0.68984456576235298</v>
      </c>
      <c r="N103">
        <f>(Table2[[#This Row],[1W Return vs Nifty]]-AVERAGE(Table2[1W Return vs Nifty]))/_xlfn.STDEV.P(Table2[1W Return vs Nifty])</f>
        <v>0.37306643740847029</v>
      </c>
      <c r="O103">
        <v>545.62</v>
      </c>
      <c r="P103">
        <v>561.42125652678203</v>
      </c>
      <c r="Q103">
        <v>502.926737357506</v>
      </c>
      <c r="R103">
        <v>50.065706683662903</v>
      </c>
      <c r="S103" s="1">
        <f>(Table2[[#This Row],[Close Price]]-Table2[[#This Row],[20D EMA]])/Table2[[#This Row],[20D EMA]]</f>
        <v>-9.6587368498221877E-3</v>
      </c>
      <c r="T103" s="1">
        <f>(Table2[[#This Row],[Close Price]]-Table2[[#This Row],[50D EMA]])/Table2[[#This Row],[50D EMA]]</f>
        <v>-3.7531989182488006E-2</v>
      </c>
      <c r="U103" s="1">
        <f>(Table2[[#This Row],[Close Price]]-Table2[[#This Row],[200D EMA]])/Table2[[#This Row],[200D EMA]]</f>
        <v>7.441096259690734E-2</v>
      </c>
      <c r="V103">
        <v>0.92884216920963802</v>
      </c>
      <c r="W103">
        <v>537.04999999999995</v>
      </c>
      <c r="X103">
        <v>544.45000000000005</v>
      </c>
      <c r="Y103">
        <v>537.04999999999995</v>
      </c>
      <c r="Z103">
        <v>544.45000000000005</v>
      </c>
      <c r="AA103">
        <v>484.1</v>
      </c>
      <c r="AB103">
        <v>569.45000000000005</v>
      </c>
      <c r="AC103" s="1">
        <f>(Table2[[#This Row],[Close Price]]/Table2[[#This Row],[Day Low]])-1</f>
        <v>6.1446792663626404E-3</v>
      </c>
      <c r="AD103" s="1">
        <f>(Table2[[#This Row],[Day High]]/Table2[[#This Row],[Close Price]])-1</f>
        <v>7.5876746553160679E-3</v>
      </c>
      <c r="AE103" s="1">
        <f>(Table2[[#This Row],[Close Price]]/Table2[[#This Row],[Current Week Low]])-1</f>
        <v>6.1446792663626404E-3</v>
      </c>
      <c r="AF103" s="1">
        <f>(Table2[[#This Row],[Current Week High]]/Table2[[#This Row],[Close Price]])-1</f>
        <v>7.5876746553160679E-3</v>
      </c>
      <c r="AG103" s="1">
        <f>(Table2[[#This Row],[Close Price]]/Table2[[#This Row],[Current Month Low]])-1</f>
        <v>0.11619500103284452</v>
      </c>
      <c r="AH103" s="1">
        <f>(Table2[[#This Row],[Current Month High]]/Table2[[#This Row],[Close Price]])-1</f>
        <v>5.3853983529194016E-2</v>
      </c>
      <c r="AI103">
        <v>21.032664014064899</v>
      </c>
      <c r="AJ103">
        <v>108.26748891886599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-0.14000000000000001</v>
      </c>
      <c r="AM103" t="s">
        <v>3181</v>
      </c>
      <c r="AN103">
        <v>-0.86</v>
      </c>
      <c r="AO103" t="s">
        <v>3181</v>
      </c>
      <c r="AP103">
        <v>0.19238886695657001</v>
      </c>
      <c r="AQ103">
        <f>(Table2[[#This Row],[Sharpe Ratio]]-AVERAGE(Table2[Sharpe Ratio]))/_xlfn.STDEV.P(Table2[Sharpe Ratio])</f>
        <v>1.4791850842935441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154</v>
      </c>
      <c r="AT103">
        <f>_xlfn.RANK.AVG(Table2[[#This Row],[6M Return vs Nifty Z-Score]],Table2[6M Return vs Nifty Z-Score])</f>
        <v>281</v>
      </c>
      <c r="AU103">
        <f>_xlfn.RANK.AVG(Table2[[#This Row],[Sharpe Ratio Z-Score]],Table2[Sharpe Ratio Z-Score])</f>
        <v>52</v>
      </c>
      <c r="AV103">
        <f>(Table2[[#This Row],[Rank 1Y]]+Table2[[#This Row],[Rank 6M]]+Table2[[#This Row],[Rank Sharpe]])/3</f>
        <v>162.33333333333334</v>
      </c>
    </row>
    <row r="104" spans="1:48" x14ac:dyDescent="0.3">
      <c r="A104" t="s">
        <v>256</v>
      </c>
      <c r="B104" t="s">
        <v>257</v>
      </c>
      <c r="C104" t="s">
        <v>3140</v>
      </c>
      <c r="D104" t="s">
        <v>51</v>
      </c>
      <c r="E104">
        <v>102353.99777967999</v>
      </c>
      <c r="F104">
        <v>2243.9</v>
      </c>
      <c r="G104">
        <v>60.033584533508296</v>
      </c>
      <c r="H104">
        <f>(Table2[[#This Row],[1Y Return vs Nifty]]-AVERAGE(Table2[1Y Return vs Nifty]))/_xlfn.STDEV.P(Table2[1Y Return vs Nifty])</f>
        <v>0.61548724567322954</v>
      </c>
      <c r="I104">
        <v>-0.79341865594104599</v>
      </c>
      <c r="J104">
        <f>(Table2[[#This Row],[1M Return vs Nifty]]-AVERAGE(Table2[1M Return vs Nifty]))/_xlfn.STDEV.P(Table2[1M Return vs Nifty])</f>
        <v>3.8539756043540221E-2</v>
      </c>
      <c r="K104">
        <v>27.867056626882501</v>
      </c>
      <c r="L104">
        <f>(Table2[[#This Row],[6M Return vs Nifty]]-AVERAGE(Table2[6M Return vs Nifty]))/_xlfn.STDEV.P(Table2[6M Return vs Nifty])</f>
        <v>0.52166741809903672</v>
      </c>
      <c r="M104">
        <v>0.14754840582850201</v>
      </c>
      <c r="N104">
        <f>(Table2[[#This Row],[1W Return vs Nifty]]-AVERAGE(Table2[1W Return vs Nifty]))/_xlfn.STDEV.P(Table2[1W Return vs Nifty])</f>
        <v>0.25214430387025349</v>
      </c>
      <c r="O104">
        <v>2206.5500000000002</v>
      </c>
      <c r="P104">
        <v>2131.6547607450698</v>
      </c>
      <c r="Q104">
        <v>1770.0230862227099</v>
      </c>
      <c r="R104">
        <v>55.715799147926603</v>
      </c>
      <c r="S104" s="1">
        <f>(Table2[[#This Row],[Close Price]]-Table2[[#This Row],[20D EMA]])/Table2[[#This Row],[20D EMA]]</f>
        <v>1.6926876798622242E-2</v>
      </c>
      <c r="T104" s="1">
        <f>(Table2[[#This Row],[Close Price]]-Table2[[#This Row],[50D EMA]])/Table2[[#This Row],[50D EMA]]</f>
        <v>5.2656387573613295E-2</v>
      </c>
      <c r="U104" s="1">
        <f>(Table2[[#This Row],[Close Price]]-Table2[[#This Row],[200D EMA]])/Table2[[#This Row],[200D EMA]]</f>
        <v>0.26772357799499652</v>
      </c>
      <c r="V104">
        <v>0.78730939238449205</v>
      </c>
      <c r="W104">
        <v>2195.9499999999998</v>
      </c>
      <c r="X104">
        <v>2249.9499999999998</v>
      </c>
      <c r="Y104">
        <v>2195.9499999999998</v>
      </c>
      <c r="Z104">
        <v>2249.9499999999998</v>
      </c>
      <c r="AA104">
        <v>2112</v>
      </c>
      <c r="AB104">
        <v>2304.9</v>
      </c>
      <c r="AC104" s="1">
        <f>(Table2[[#This Row],[Close Price]]/Table2[[#This Row],[Day Low]])-1</f>
        <v>2.1835651995719463E-2</v>
      </c>
      <c r="AD104" s="1">
        <f>(Table2[[#This Row],[Day High]]/Table2[[#This Row],[Close Price]])-1</f>
        <v>2.6961985828244384E-3</v>
      </c>
      <c r="AE104" s="1">
        <f>(Table2[[#This Row],[Close Price]]/Table2[[#This Row],[Current Week Low]])-1</f>
        <v>2.1835651995719463E-2</v>
      </c>
      <c r="AF104" s="1">
        <f>(Table2[[#This Row],[Current Week High]]/Table2[[#This Row],[Close Price]])-1</f>
        <v>2.6961985828244384E-3</v>
      </c>
      <c r="AG104" s="1">
        <f>(Table2[[#This Row],[Close Price]]/Table2[[#This Row],[Current Month Low]])-1</f>
        <v>6.2452651515151558E-2</v>
      </c>
      <c r="AH104" s="1">
        <f>(Table2[[#This Row],[Current Month High]]/Table2[[#This Row],[Close Price]])-1</f>
        <v>2.7184812157404536E-2</v>
      </c>
      <c r="AI104">
        <v>3.0348946031462898</v>
      </c>
      <c r="AJ104">
        <v>99.813000890471898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0.11</v>
      </c>
      <c r="AM104" t="s">
        <v>3182</v>
      </c>
      <c r="AN104">
        <v>1.03</v>
      </c>
      <c r="AO104" t="s">
        <v>3182</v>
      </c>
      <c r="AP104">
        <v>0.1230124542054</v>
      </c>
      <c r="AQ104">
        <f>(Table2[[#This Row],[Sharpe Ratio]]-AVERAGE(Table2[Sharpe Ratio]))/_xlfn.STDEV.P(Table2[Sharpe Ratio])</f>
        <v>0.66718357936899553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2.0950223030550554</v>
      </c>
      <c r="AS104">
        <f>_xlfn.RANK.AVG(Table2[[#This Row],[1Y Return vs Nifty Z-Score]],Table2[1Y Return vs Nifty Z-Score])</f>
        <v>146</v>
      </c>
      <c r="AT104">
        <f>_xlfn.RANK.AVG(Table2[[#This Row],[6M Return vs Nifty Z-Score]],Table2[6M Return vs Nifty Z-Score])</f>
        <v>164</v>
      </c>
      <c r="AU104">
        <f>_xlfn.RANK.AVG(Table2[[#This Row],[Sharpe Ratio Z-Score]],Table2[Sharpe Ratio Z-Score])</f>
        <v>177</v>
      </c>
      <c r="AV104">
        <f>(Table2[[#This Row],[Rank 1Y]]+Table2[[#This Row],[Rank 6M]]+Table2[[#This Row],[Rank Sharpe]])/3</f>
        <v>162.33333333333334</v>
      </c>
    </row>
    <row r="105" spans="1:48" x14ac:dyDescent="0.3">
      <c r="A105" t="s">
        <v>1394</v>
      </c>
      <c r="B105" t="s">
        <v>1395</v>
      </c>
      <c r="C105" t="s">
        <v>3138</v>
      </c>
      <c r="D105" t="s">
        <v>125</v>
      </c>
      <c r="E105">
        <v>7954.8248947399998</v>
      </c>
      <c r="F105">
        <v>1318.6</v>
      </c>
      <c r="G105">
        <v>67.605242392386003</v>
      </c>
      <c r="H105">
        <f>(Table2[[#This Row],[1Y Return vs Nifty]]-AVERAGE(Table2[1Y Return vs Nifty]))/_xlfn.STDEV.P(Table2[1Y Return vs Nifty])</f>
        <v>0.74469009478237425</v>
      </c>
      <c r="I105">
        <v>6.3668759999811497</v>
      </c>
      <c r="J105">
        <f>(Table2[[#This Row],[1M Return vs Nifty]]-AVERAGE(Table2[1M Return vs Nifty]))/_xlfn.STDEV.P(Table2[1M Return vs Nifty])</f>
        <v>0.84901550215592503</v>
      </c>
      <c r="K105">
        <v>36.473921387173803</v>
      </c>
      <c r="L105">
        <f>(Table2[[#This Row],[6M Return vs Nifty]]-AVERAGE(Table2[6M Return vs Nifty]))/_xlfn.STDEV.P(Table2[6M Return vs Nifty])</f>
        <v>0.78946629731625517</v>
      </c>
      <c r="M105">
        <v>7.0593145224542999</v>
      </c>
      <c r="N105">
        <f>(Table2[[#This Row],[1W Return vs Nifty]]-AVERAGE(Table2[1W Return vs Nifty]))/_xlfn.STDEV.P(Table2[1W Return vs Nifty])</f>
        <v>1.7933418396254313</v>
      </c>
      <c r="O105">
        <v>1208.49</v>
      </c>
      <c r="P105">
        <v>1191.9920793193701</v>
      </c>
      <c r="Q105">
        <v>1036.9956072518</v>
      </c>
      <c r="R105">
        <v>81.876998423196696</v>
      </c>
      <c r="S105" s="1">
        <f>(Table2[[#This Row],[Close Price]]-Table2[[#This Row],[20D EMA]])/Table2[[#This Row],[20D EMA]]</f>
        <v>9.1113703878393612E-2</v>
      </c>
      <c r="T105" s="1">
        <f>(Table2[[#This Row],[Close Price]]-Table2[[#This Row],[50D EMA]])/Table2[[#This Row],[50D EMA]]</f>
        <v>0.10621540434473627</v>
      </c>
      <c r="U105" s="1">
        <f>(Table2[[#This Row],[Close Price]]-Table2[[#This Row],[200D EMA]])/Table2[[#This Row],[200D EMA]]</f>
        <v>0.27155794178771442</v>
      </c>
      <c r="V105">
        <v>0.925815094872525</v>
      </c>
      <c r="W105">
        <v>1277.5999999999999</v>
      </c>
      <c r="X105">
        <v>1335.5</v>
      </c>
      <c r="Y105">
        <v>1277.5999999999999</v>
      </c>
      <c r="Z105">
        <v>1335.5</v>
      </c>
      <c r="AA105">
        <v>1130.7</v>
      </c>
      <c r="AB105">
        <v>1335.5</v>
      </c>
      <c r="AC105" s="1">
        <f>(Table2[[#This Row],[Close Price]]/Table2[[#This Row],[Day Low]])-1</f>
        <v>3.2091421415153309E-2</v>
      </c>
      <c r="AD105" s="1">
        <f>(Table2[[#This Row],[Day High]]/Table2[[#This Row],[Close Price]])-1</f>
        <v>1.2816623691794371E-2</v>
      </c>
      <c r="AE105" s="1">
        <f>(Table2[[#This Row],[Close Price]]/Table2[[#This Row],[Current Week Low]])-1</f>
        <v>3.2091421415153309E-2</v>
      </c>
      <c r="AF105" s="1">
        <f>(Table2[[#This Row],[Current Week High]]/Table2[[#This Row],[Close Price]])-1</f>
        <v>1.2816623691794371E-2</v>
      </c>
      <c r="AG105" s="1">
        <f>(Table2[[#This Row],[Close Price]]/Table2[[#This Row],[Current Month Low]])-1</f>
        <v>0.16618024232776141</v>
      </c>
      <c r="AH105" s="1">
        <f>(Table2[[#This Row],[Current Month High]]/Table2[[#This Row],[Close Price]])-1</f>
        <v>1.2816623691794371E-2</v>
      </c>
      <c r="AI105">
        <v>2.0855452752919601</v>
      </c>
      <c r="AJ105">
        <v>102.47216890595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0.09</v>
      </c>
      <c r="AM105" t="s">
        <v>3182</v>
      </c>
      <c r="AN105">
        <v>10.49</v>
      </c>
      <c r="AO105" t="s">
        <v>3182</v>
      </c>
      <c r="AP105">
        <v>9.3987175252946004E-2</v>
      </c>
      <c r="AQ105">
        <f>(Table2[[#This Row],[Sharpe Ratio]]-AVERAGE(Table2[Sharpe Ratio]))/_xlfn.STDEV.P(Table2[Sharpe Ratio])</f>
        <v>0.32746335954759825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4.5039770934275838</v>
      </c>
      <c r="AS105">
        <f>_xlfn.RANK.AVG(Table2[[#This Row],[1Y Return vs Nifty Z-Score]],Table2[1Y Return vs Nifty Z-Score])</f>
        <v>128</v>
      </c>
      <c r="AT105">
        <f>_xlfn.RANK.AVG(Table2[[#This Row],[6M Return vs Nifty Z-Score]],Table2[6M Return vs Nifty Z-Score])</f>
        <v>108</v>
      </c>
      <c r="AU105">
        <f>_xlfn.RANK.AVG(Table2[[#This Row],[Sharpe Ratio Z-Score]],Table2[Sharpe Ratio Z-Score])</f>
        <v>254</v>
      </c>
      <c r="AV105">
        <f>(Table2[[#This Row],[Rank 1Y]]+Table2[[#This Row],[Rank 6M]]+Table2[[#This Row],[Rank Sharpe]])/3</f>
        <v>163.33333333333334</v>
      </c>
    </row>
    <row r="106" spans="1:48" x14ac:dyDescent="0.3">
      <c r="A106" t="s">
        <v>1384</v>
      </c>
      <c r="B106" t="s">
        <v>1385</v>
      </c>
      <c r="C106" t="s">
        <v>3147</v>
      </c>
      <c r="D106" t="s">
        <v>1046</v>
      </c>
      <c r="E106">
        <v>8057.98282896</v>
      </c>
      <c r="F106">
        <v>848.7</v>
      </c>
      <c r="G106">
        <v>60.044951401502203</v>
      </c>
      <c r="H106">
        <f>(Table2[[#This Row],[1Y Return vs Nifty]]-AVERAGE(Table2[1Y Return vs Nifty]))/_xlfn.STDEV.P(Table2[1Y Return vs Nifty])</f>
        <v>0.6156812100278839</v>
      </c>
      <c r="I106">
        <v>-6.2704194348537996</v>
      </c>
      <c r="J106">
        <f>(Table2[[#This Row],[1M Return vs Nifty]]-AVERAGE(Table2[1M Return vs Nifty]))/_xlfn.STDEV.P(Table2[1M Return vs Nifty])</f>
        <v>-0.58140348736418768</v>
      </c>
      <c r="K106">
        <v>18.365903804254799</v>
      </c>
      <c r="L106">
        <f>(Table2[[#This Row],[6M Return vs Nifty]]-AVERAGE(Table2[6M Return vs Nifty]))/_xlfn.STDEV.P(Table2[6M Return vs Nifty])</f>
        <v>0.22604315211660075</v>
      </c>
      <c r="M106">
        <v>0.30889813491882101</v>
      </c>
      <c r="N106">
        <f>(Table2[[#This Row],[1W Return vs Nifty]]-AVERAGE(Table2[1W Return vs Nifty]))/_xlfn.STDEV.P(Table2[1W Return vs Nifty])</f>
        <v>0.28812234489085486</v>
      </c>
      <c r="O106">
        <v>859.75</v>
      </c>
      <c r="P106">
        <v>869.14289229704104</v>
      </c>
      <c r="Q106">
        <v>763.78887301698001</v>
      </c>
      <c r="R106">
        <v>47.370062584222197</v>
      </c>
      <c r="S106" s="1">
        <f>(Table2[[#This Row],[Close Price]]-Table2[[#This Row],[20D EMA]])/Table2[[#This Row],[20D EMA]]</f>
        <v>-1.2852573422506489E-2</v>
      </c>
      <c r="T106" s="1">
        <f>(Table2[[#This Row],[Close Price]]-Table2[[#This Row],[50D EMA]])/Table2[[#This Row],[50D EMA]]</f>
        <v>-2.3520749554785947E-2</v>
      </c>
      <c r="U106" s="1">
        <f>(Table2[[#This Row],[Close Price]]-Table2[[#This Row],[200D EMA]])/Table2[[#This Row],[200D EMA]]</f>
        <v>0.11117094001071204</v>
      </c>
      <c r="V106">
        <v>0.64354515968262505</v>
      </c>
      <c r="W106">
        <v>841</v>
      </c>
      <c r="X106">
        <v>883.3</v>
      </c>
      <c r="Y106">
        <v>841</v>
      </c>
      <c r="Z106">
        <v>883.3</v>
      </c>
      <c r="AA106">
        <v>787</v>
      </c>
      <c r="AB106">
        <v>884.9</v>
      </c>
      <c r="AC106" s="1">
        <f>(Table2[[#This Row],[Close Price]]/Table2[[#This Row],[Day Low]])-1</f>
        <v>9.1557669441142409E-3</v>
      </c>
      <c r="AD106" s="1">
        <f>(Table2[[#This Row],[Day High]]/Table2[[#This Row],[Close Price]])-1</f>
        <v>4.076823376929406E-2</v>
      </c>
      <c r="AE106" s="1">
        <f>(Table2[[#This Row],[Close Price]]/Table2[[#This Row],[Current Week Low]])-1</f>
        <v>9.1557669441142409E-3</v>
      </c>
      <c r="AF106" s="1">
        <f>(Table2[[#This Row],[Current Week High]]/Table2[[#This Row],[Close Price]])-1</f>
        <v>4.076823376929406E-2</v>
      </c>
      <c r="AG106" s="1">
        <f>(Table2[[#This Row],[Close Price]]/Table2[[#This Row],[Current Month Low]])-1</f>
        <v>7.8398983481575701E-2</v>
      </c>
      <c r="AH106" s="1">
        <f>(Table2[[#This Row],[Current Month High]]/Table2[[#This Row],[Close Price]])-1</f>
        <v>4.2653470012960826E-2</v>
      </c>
      <c r="AI106">
        <v>24.7790738776952</v>
      </c>
      <c r="AJ106">
        <v>96.344707923655307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0</v>
      </c>
      <c r="AM106">
        <v>0</v>
      </c>
      <c r="AN106">
        <v>-3.84</v>
      </c>
      <c r="AO106" t="s">
        <v>3181</v>
      </c>
      <c r="AP106">
        <v>0.15904489307457501</v>
      </c>
      <c r="AQ106">
        <f>(Table2[[#This Row],[Sharpe Ratio]]-AVERAGE(Table2[Sharpe Ratio]))/_xlfn.STDEV.P(Table2[Sharpe Ratio])</f>
        <v>1.0889176158752067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145</v>
      </c>
      <c r="AT106">
        <f>_xlfn.RANK.AVG(Table2[[#This Row],[6M Return vs Nifty Z-Score]],Table2[6M Return vs Nifty Z-Score])</f>
        <v>244</v>
      </c>
      <c r="AU106">
        <f>_xlfn.RANK.AVG(Table2[[#This Row],[Sharpe Ratio Z-Score]],Table2[Sharpe Ratio Z-Score])</f>
        <v>102</v>
      </c>
      <c r="AV106">
        <f>(Table2[[#This Row],[Rank 1Y]]+Table2[[#This Row],[Rank 6M]]+Table2[[#This Row],[Rank Sharpe]])/3</f>
        <v>163.66666666666666</v>
      </c>
    </row>
    <row r="107" spans="1:48" x14ac:dyDescent="0.3">
      <c r="A107" t="s">
        <v>788</v>
      </c>
      <c r="B107" t="s">
        <v>789</v>
      </c>
      <c r="C107" t="s">
        <v>3147</v>
      </c>
      <c r="D107" t="s">
        <v>156</v>
      </c>
      <c r="E107">
        <v>20564.142530174999</v>
      </c>
      <c r="F107">
        <v>860.05</v>
      </c>
      <c r="G107">
        <v>124.474032567501</v>
      </c>
      <c r="H107">
        <f>(Table2[[#This Row],[1Y Return vs Nifty]]-AVERAGE(Table2[1Y Return vs Nifty]))/_xlfn.STDEV.P(Table2[1Y Return vs Nifty])</f>
        <v>1.7150997267231491</v>
      </c>
      <c r="I107">
        <v>6.8876743182647697</v>
      </c>
      <c r="J107">
        <f>(Table2[[#This Row],[1M Return vs Nifty]]-AVERAGE(Table2[1M Return vs Nifty]))/_xlfn.STDEV.P(Table2[1M Return vs Nifty])</f>
        <v>0.9079648088350688</v>
      </c>
      <c r="K107">
        <v>1.9993691909598299</v>
      </c>
      <c r="L107">
        <f>(Table2[[#This Row],[6M Return vs Nifty]]-AVERAGE(Table2[6M Return vs Nifty]))/_xlfn.STDEV.P(Table2[6M Return vs Nifty])</f>
        <v>-0.28319450272972252</v>
      </c>
      <c r="M107">
        <v>7.1454084097042001</v>
      </c>
      <c r="N107">
        <f>(Table2[[#This Row],[1W Return vs Nifty]]-AVERAGE(Table2[1W Return vs Nifty]))/_xlfn.STDEV.P(Table2[1W Return vs Nifty])</f>
        <v>1.8125392031695997</v>
      </c>
      <c r="O107">
        <v>817.42</v>
      </c>
      <c r="P107">
        <v>811.52833516983605</v>
      </c>
      <c r="Q107">
        <v>709.126330361692</v>
      </c>
      <c r="R107">
        <v>64.447271836087594</v>
      </c>
      <c r="S107" s="1">
        <f>(Table2[[#This Row],[Close Price]]-Table2[[#This Row],[20D EMA]])/Table2[[#This Row],[20D EMA]]</f>
        <v>5.2151892539942742E-2</v>
      </c>
      <c r="T107" s="1">
        <f>(Table2[[#This Row],[Close Price]]-Table2[[#This Row],[50D EMA]])/Table2[[#This Row],[50D EMA]]</f>
        <v>5.9790475239548252E-2</v>
      </c>
      <c r="U107" s="1">
        <f>(Table2[[#This Row],[Close Price]]-Table2[[#This Row],[200D EMA]])/Table2[[#This Row],[200D EMA]]</f>
        <v>0.21283044103203569</v>
      </c>
      <c r="V107">
        <v>0.83464551907826501</v>
      </c>
      <c r="W107">
        <v>849.25</v>
      </c>
      <c r="X107">
        <v>877.9</v>
      </c>
      <c r="Y107">
        <v>849.25</v>
      </c>
      <c r="Z107">
        <v>877.9</v>
      </c>
      <c r="AA107">
        <v>737.05</v>
      </c>
      <c r="AB107">
        <v>877.9</v>
      </c>
      <c r="AC107" s="1">
        <f>(Table2[[#This Row],[Close Price]]/Table2[[#This Row],[Day Low]])-1</f>
        <v>1.2717103326464585E-2</v>
      </c>
      <c r="AD107" s="1">
        <f>(Table2[[#This Row],[Day High]]/Table2[[#This Row],[Close Price]])-1</f>
        <v>2.0754607290273785E-2</v>
      </c>
      <c r="AE107" s="1">
        <f>(Table2[[#This Row],[Close Price]]/Table2[[#This Row],[Current Week Low]])-1</f>
        <v>1.2717103326464585E-2</v>
      </c>
      <c r="AF107" s="1">
        <f>(Table2[[#This Row],[Current Week High]]/Table2[[#This Row],[Close Price]])-1</f>
        <v>2.0754607290273785E-2</v>
      </c>
      <c r="AG107" s="1">
        <f>(Table2[[#This Row],[Close Price]]/Table2[[#This Row],[Current Month Low]])-1</f>
        <v>0.1668814870090225</v>
      </c>
      <c r="AH107" s="1">
        <f>(Table2[[#This Row],[Current Month High]]/Table2[[#This Row],[Close Price]])-1</f>
        <v>2.0754607290273785E-2</v>
      </c>
      <c r="AI107">
        <v>13.9468635544445</v>
      </c>
      <c r="AJ107">
        <v>186.683333333333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0.12</v>
      </c>
      <c r="AM107" t="s">
        <v>3182</v>
      </c>
      <c r="AN107">
        <v>1.5</v>
      </c>
      <c r="AO107" t="s">
        <v>3182</v>
      </c>
      <c r="AP107">
        <v>0.20038678206451399</v>
      </c>
      <c r="AQ107">
        <f>(Table2[[#This Row],[Sharpe Ratio]]-AVERAGE(Table2[Sharpe Ratio]))/_xlfn.STDEV.P(Table2[Sharpe Ratio])</f>
        <v>1.5727949849265193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5.7252042209246143</v>
      </c>
      <c r="AS107">
        <f>_xlfn.RANK.AVG(Table2[[#This Row],[1Y Return vs Nifty Z-Score]],Table2[1Y Return vs Nifty Z-Score])</f>
        <v>50</v>
      </c>
      <c r="AT107">
        <f>_xlfn.RANK.AVG(Table2[[#This Row],[6M Return vs Nifty Z-Score]],Table2[6M Return vs Nifty Z-Score])</f>
        <v>406</v>
      </c>
      <c r="AU107">
        <f>_xlfn.RANK.AVG(Table2[[#This Row],[Sharpe Ratio Z-Score]],Table2[Sharpe Ratio Z-Score])</f>
        <v>38</v>
      </c>
      <c r="AV107">
        <f>(Table2[[#This Row],[Rank 1Y]]+Table2[[#This Row],[Rank 6M]]+Table2[[#This Row],[Rank Sharpe]])/3</f>
        <v>164.66666666666666</v>
      </c>
    </row>
    <row r="108" spans="1:48" x14ac:dyDescent="0.3">
      <c r="A108" t="s">
        <v>1234</v>
      </c>
      <c r="B108" t="s">
        <v>1235</v>
      </c>
      <c r="C108" t="s">
        <v>3146</v>
      </c>
      <c r="D108" t="s">
        <v>271</v>
      </c>
      <c r="E108">
        <v>9637.5960121600001</v>
      </c>
      <c r="F108">
        <v>590.6</v>
      </c>
      <c r="G108">
        <v>31.284420336904699</v>
      </c>
      <c r="H108">
        <f>(Table2[[#This Row],[1Y Return vs Nifty]]-AVERAGE(Table2[1Y Return vs Nifty]))/_xlfn.STDEV.P(Table2[1Y Return vs Nifty])</f>
        <v>0.12491120632504257</v>
      </c>
      <c r="I108">
        <v>5.0506508110209598</v>
      </c>
      <c r="J108">
        <f>(Table2[[#This Row],[1M Return vs Nifty]]-AVERAGE(Table2[1M Return vs Nifty]))/_xlfn.STDEV.P(Table2[1M Return vs Nifty])</f>
        <v>0.70003160647334817</v>
      </c>
      <c r="K108">
        <v>42.419039616069597</v>
      </c>
      <c r="L108">
        <f>(Table2[[#This Row],[6M Return vs Nifty]]-AVERAGE(Table2[6M Return vs Nifty]))/_xlfn.STDEV.P(Table2[6M Return vs Nifty])</f>
        <v>0.97444608297031288</v>
      </c>
      <c r="M108">
        <v>-2.9561611329385098</v>
      </c>
      <c r="N108">
        <f>(Table2[[#This Row],[1W Return vs Nifty]]-AVERAGE(Table2[1W Return vs Nifty]))/_xlfn.STDEV.P(Table2[1W Return vs Nifty])</f>
        <v>-0.43992620490193035</v>
      </c>
      <c r="O108">
        <v>582.41999999999996</v>
      </c>
      <c r="P108">
        <v>562.68658940059504</v>
      </c>
      <c r="Q108">
        <v>480.905229067211</v>
      </c>
      <c r="R108">
        <v>53.536720048809102</v>
      </c>
      <c r="S108" s="1">
        <f>(Table2[[#This Row],[Close Price]]-Table2[[#This Row],[20D EMA]])/Table2[[#This Row],[20D EMA]]</f>
        <v>1.4044847361011064E-2</v>
      </c>
      <c r="T108" s="1">
        <f>(Table2[[#This Row],[Close Price]]-Table2[[#This Row],[50D EMA]])/Table2[[#This Row],[50D EMA]]</f>
        <v>4.9607385577004594E-2</v>
      </c>
      <c r="U108" s="1">
        <f>(Table2[[#This Row],[Close Price]]-Table2[[#This Row],[200D EMA]])/Table2[[#This Row],[200D EMA]]</f>
        <v>0.22810059925020729</v>
      </c>
      <c r="V108">
        <v>0.91026587555738103</v>
      </c>
      <c r="W108">
        <v>574.4</v>
      </c>
      <c r="X108">
        <v>591.95000000000005</v>
      </c>
      <c r="Y108">
        <v>574.4</v>
      </c>
      <c r="Z108">
        <v>591.95000000000005</v>
      </c>
      <c r="AA108">
        <v>568.20000000000005</v>
      </c>
      <c r="AB108">
        <v>616.5</v>
      </c>
      <c r="AC108" s="1">
        <f>(Table2[[#This Row],[Close Price]]/Table2[[#This Row],[Day Low]])-1</f>
        <v>2.820334261838453E-2</v>
      </c>
      <c r="AD108" s="1">
        <f>(Table2[[#This Row],[Day High]]/Table2[[#This Row],[Close Price]])-1</f>
        <v>2.2858110396206666E-3</v>
      </c>
      <c r="AE108" s="1">
        <f>(Table2[[#This Row],[Close Price]]/Table2[[#This Row],[Current Week Low]])-1</f>
        <v>2.820334261838453E-2</v>
      </c>
      <c r="AF108" s="1">
        <f>(Table2[[#This Row],[Current Week High]]/Table2[[#This Row],[Close Price]])-1</f>
        <v>2.2858110396206666E-3</v>
      </c>
      <c r="AG108" s="1">
        <f>(Table2[[#This Row],[Close Price]]/Table2[[#This Row],[Current Month Low]])-1</f>
        <v>3.9422738472368879E-2</v>
      </c>
      <c r="AH108" s="1">
        <f>(Table2[[#This Row],[Current Month High]]/Table2[[#This Row],[Close Price]])-1</f>
        <v>4.3853708093464228E-2</v>
      </c>
      <c r="AI108">
        <v>4.3853708093464201</v>
      </c>
      <c r="AJ108">
        <v>68.142348754448406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0.01</v>
      </c>
      <c r="AM108" t="s">
        <v>3182</v>
      </c>
      <c r="AN108">
        <v>1.34</v>
      </c>
      <c r="AO108" t="s">
        <v>3182</v>
      </c>
      <c r="AP108">
        <v>0.12855430790039499</v>
      </c>
      <c r="AQ108">
        <f>(Table2[[#This Row],[Sharpe Ratio]]-AVERAGE(Table2[Sharpe Ratio]))/_xlfn.STDEV.P(Table2[Sharpe Ratio])</f>
        <v>0.73204703024454854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2.0915097211113216</v>
      </c>
      <c r="AS108">
        <f>_xlfn.RANK.AVG(Table2[[#This Row],[1Y Return vs Nifty Z-Score]],Table2[1Y Return vs Nifty Z-Score])</f>
        <v>251</v>
      </c>
      <c r="AT108">
        <f>_xlfn.RANK.AVG(Table2[[#This Row],[6M Return vs Nifty Z-Score]],Table2[6M Return vs Nifty Z-Score])</f>
        <v>86</v>
      </c>
      <c r="AU108">
        <f>_xlfn.RANK.AVG(Table2[[#This Row],[Sharpe Ratio Z-Score]],Table2[Sharpe Ratio Z-Score])</f>
        <v>157</v>
      </c>
      <c r="AV108">
        <f>(Table2[[#This Row],[Rank 1Y]]+Table2[[#This Row],[Rank 6M]]+Table2[[#This Row],[Rank Sharpe]])/3</f>
        <v>164.66666666666666</v>
      </c>
    </row>
    <row r="109" spans="1:48" x14ac:dyDescent="0.3">
      <c r="A109" t="s">
        <v>180</v>
      </c>
      <c r="B109" t="s">
        <v>181</v>
      </c>
      <c r="C109" t="s">
        <v>3142</v>
      </c>
      <c r="D109" t="s">
        <v>182</v>
      </c>
      <c r="E109">
        <v>150752.62181047499</v>
      </c>
      <c r="F109">
        <v>214.25</v>
      </c>
      <c r="G109">
        <v>92.858814900736803</v>
      </c>
      <c r="H109">
        <f>(Table2[[#This Row],[1Y Return vs Nifty]]-AVERAGE(Table2[1Y Return vs Nifty]))/_xlfn.STDEV.P(Table2[1Y Return vs Nifty])</f>
        <v>1.1756173209033549</v>
      </c>
      <c r="I109">
        <v>12.676556878741</v>
      </c>
      <c r="J109">
        <f>(Table2[[#This Row],[1M Return vs Nifty]]-AVERAGE(Table2[1M Return vs Nifty]))/_xlfn.STDEV.P(Table2[1M Return vs Nifty])</f>
        <v>1.5632100379512275</v>
      </c>
      <c r="K109">
        <v>65.775703577318794</v>
      </c>
      <c r="L109">
        <f>(Table2[[#This Row],[6M Return vs Nifty]]-AVERAGE(Table2[6M Return vs Nifty]))/_xlfn.STDEV.P(Table2[6M Return vs Nifty])</f>
        <v>1.7011785930398722</v>
      </c>
      <c r="M109">
        <v>4.0062596234520704</v>
      </c>
      <c r="N109">
        <f>(Table2[[#This Row],[1W Return vs Nifty]]-AVERAGE(Table2[1W Return vs Nifty]))/_xlfn.STDEV.P(Table2[1W Return vs Nifty])</f>
        <v>1.1125663898385707</v>
      </c>
      <c r="O109">
        <v>205.21</v>
      </c>
      <c r="P109">
        <v>197.891067059075</v>
      </c>
      <c r="Q109">
        <v>161.04591118831999</v>
      </c>
      <c r="R109">
        <v>68.629683889046305</v>
      </c>
      <c r="S109" s="1">
        <f>(Table2[[#This Row],[Close Price]]-Table2[[#This Row],[20D EMA]])/Table2[[#This Row],[20D EMA]]</f>
        <v>4.4052434091905811E-2</v>
      </c>
      <c r="T109" s="1">
        <f>(Table2[[#This Row],[Close Price]]-Table2[[#This Row],[50D EMA]])/Table2[[#This Row],[50D EMA]]</f>
        <v>8.2666353686604188E-2</v>
      </c>
      <c r="U109" s="1">
        <f>(Table2[[#This Row],[Close Price]]-Table2[[#This Row],[200D EMA]])/Table2[[#This Row],[200D EMA]]</f>
        <v>0.3303659709153714</v>
      </c>
      <c r="V109">
        <v>0.72089596459737304</v>
      </c>
      <c r="W109">
        <v>212.65</v>
      </c>
      <c r="X109">
        <v>215.87</v>
      </c>
      <c r="Y109">
        <v>212.65</v>
      </c>
      <c r="Z109">
        <v>215.87</v>
      </c>
      <c r="AA109">
        <v>195.36</v>
      </c>
      <c r="AB109">
        <v>215.87</v>
      </c>
      <c r="AC109" s="1">
        <f>(Table2[[#This Row],[Close Price]]/Table2[[#This Row],[Day Low]])-1</f>
        <v>7.5241006348458761E-3</v>
      </c>
      <c r="AD109" s="1">
        <f>(Table2[[#This Row],[Day High]]/Table2[[#This Row],[Close Price]])-1</f>
        <v>7.5612602100350035E-3</v>
      </c>
      <c r="AE109" s="1">
        <f>(Table2[[#This Row],[Close Price]]/Table2[[#This Row],[Current Week Low]])-1</f>
        <v>7.5241006348458761E-3</v>
      </c>
      <c r="AF109" s="1">
        <f>(Table2[[#This Row],[Current Week High]]/Table2[[#This Row],[Close Price]])-1</f>
        <v>7.5612602100350035E-3</v>
      </c>
      <c r="AG109" s="1">
        <f>(Table2[[#This Row],[Close Price]]/Table2[[#This Row],[Current Month Low]])-1</f>
        <v>9.6693284193284157E-2</v>
      </c>
      <c r="AH109" s="1">
        <f>(Table2[[#This Row],[Current Month High]]/Table2[[#This Row],[Close Price]])-1</f>
        <v>7.5612602100350035E-3</v>
      </c>
      <c r="AI109">
        <v>1.2788798133022099</v>
      </c>
      <c r="AJ109">
        <v>146.831797235023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0.08</v>
      </c>
      <c r="AM109" t="s">
        <v>3182</v>
      </c>
      <c r="AN109">
        <v>4.2699999999999996</v>
      </c>
      <c r="AO109" t="s">
        <v>3182</v>
      </c>
      <c r="AP109">
        <v>5.8138323576758001E-2</v>
      </c>
      <c r="AQ109">
        <f>(Table2[[#This Row],[Sharpe Ratio]]-AVERAGE(Table2[Sharpe Ratio]))/_xlfn.STDEV.P(Table2[Sharpe Ratio])</f>
        <v>-9.2121919606096017E-2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5.4604504221269288</v>
      </c>
      <c r="AS109">
        <f>_xlfn.RANK.AVG(Table2[[#This Row],[1Y Return vs Nifty Z-Score]],Table2[1Y Return vs Nifty Z-Score])</f>
        <v>87</v>
      </c>
      <c r="AT109">
        <f>_xlfn.RANK.AVG(Table2[[#This Row],[6M Return vs Nifty Z-Score]],Table2[6M Return vs Nifty Z-Score])</f>
        <v>47</v>
      </c>
      <c r="AU109">
        <f>_xlfn.RANK.AVG(Table2[[#This Row],[Sharpe Ratio Z-Score]],Table2[Sharpe Ratio Z-Score])</f>
        <v>362</v>
      </c>
      <c r="AV109">
        <f>(Table2[[#This Row],[Rank 1Y]]+Table2[[#This Row],[Rank 6M]]+Table2[[#This Row],[Rank Sharpe]])/3</f>
        <v>165.33333333333334</v>
      </c>
    </row>
    <row r="110" spans="1:48" x14ac:dyDescent="0.3">
      <c r="A110" t="s">
        <v>1465</v>
      </c>
      <c r="B110" t="s">
        <v>1466</v>
      </c>
      <c r="C110" t="s">
        <v>3139</v>
      </c>
      <c r="D110" t="s">
        <v>48</v>
      </c>
      <c r="E110">
        <v>7246.0276772039997</v>
      </c>
      <c r="F110">
        <v>258.12</v>
      </c>
      <c r="G110">
        <v>63.271102136089802</v>
      </c>
      <c r="H110">
        <f>(Table2[[#This Row],[1Y Return vs Nifty]]-AVERAGE(Table2[1Y Return vs Nifty]))/_xlfn.STDEV.P(Table2[1Y Return vs Nifty])</f>
        <v>0.67073227999607465</v>
      </c>
      <c r="I110">
        <v>-0.31945791579302701</v>
      </c>
      <c r="J110">
        <f>(Table2[[#This Row],[1M Return vs Nifty]]-AVERAGE(Table2[1M Return vs Nifty]))/_xlfn.STDEV.P(Table2[1M Return vs Nifty])</f>
        <v>9.2187504210123186E-2</v>
      </c>
      <c r="K110">
        <v>41.014717599513901</v>
      </c>
      <c r="L110">
        <f>(Table2[[#This Row],[6M Return vs Nifty]]-AVERAGE(Table2[6M Return vs Nifty]))/_xlfn.STDEV.P(Table2[6M Return vs Nifty])</f>
        <v>0.93075121003252193</v>
      </c>
      <c r="M110">
        <v>2.3438142280029699</v>
      </c>
      <c r="N110">
        <f>(Table2[[#This Row],[1W Return vs Nifty]]-AVERAGE(Table2[1W Return vs Nifty]))/_xlfn.STDEV.P(Table2[1W Return vs Nifty])</f>
        <v>0.74187144681516659</v>
      </c>
      <c r="O110">
        <v>242.89</v>
      </c>
      <c r="P110">
        <v>239.705863578194</v>
      </c>
      <c r="Q110">
        <v>203.23354120274001</v>
      </c>
      <c r="R110">
        <v>68.576243279030606</v>
      </c>
      <c r="S110" s="1">
        <f>(Table2[[#This Row],[Close Price]]-Table2[[#This Row],[20D EMA]])/Table2[[#This Row],[20D EMA]]</f>
        <v>6.2703281320762569E-2</v>
      </c>
      <c r="T110" s="1">
        <f>(Table2[[#This Row],[Close Price]]-Table2[[#This Row],[50D EMA]])/Table2[[#This Row],[50D EMA]]</f>
        <v>7.68197162427742E-2</v>
      </c>
      <c r="U110" s="1">
        <f>(Table2[[#This Row],[Close Price]]-Table2[[#This Row],[200D EMA]])/Table2[[#This Row],[200D EMA]]</f>
        <v>0.27006594714849169</v>
      </c>
      <c r="V110">
        <v>1.52536675877525</v>
      </c>
      <c r="W110">
        <v>256.3</v>
      </c>
      <c r="X110">
        <v>272.25</v>
      </c>
      <c r="Y110">
        <v>256.3</v>
      </c>
      <c r="Z110">
        <v>272.25</v>
      </c>
      <c r="AA110">
        <v>228.05</v>
      </c>
      <c r="AB110">
        <v>272.25</v>
      </c>
      <c r="AC110" s="1">
        <f>(Table2[[#This Row],[Close Price]]/Table2[[#This Row],[Day Low]])-1</f>
        <v>7.1010534529847291E-3</v>
      </c>
      <c r="AD110" s="1">
        <f>(Table2[[#This Row],[Day High]]/Table2[[#This Row],[Close Price]])-1</f>
        <v>5.4741980474197982E-2</v>
      </c>
      <c r="AE110" s="1">
        <f>(Table2[[#This Row],[Close Price]]/Table2[[#This Row],[Current Week Low]])-1</f>
        <v>7.1010534529847291E-3</v>
      </c>
      <c r="AF110" s="1">
        <f>(Table2[[#This Row],[Current Week High]]/Table2[[#This Row],[Close Price]])-1</f>
        <v>5.4741980474197982E-2</v>
      </c>
      <c r="AG110" s="1">
        <f>(Table2[[#This Row],[Close Price]]/Table2[[#This Row],[Current Month Low]])-1</f>
        <v>0.1318570488927866</v>
      </c>
      <c r="AH110" s="1">
        <f>(Table2[[#This Row],[Current Month High]]/Table2[[#This Row],[Close Price]])-1</f>
        <v>5.4741980474197982E-2</v>
      </c>
      <c r="AI110">
        <v>10.3130326979699</v>
      </c>
      <c r="AJ110">
        <v>113.763975155279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-0.01</v>
      </c>
      <c r="AM110" t="s">
        <v>3181</v>
      </c>
      <c r="AN110">
        <v>8.24</v>
      </c>
      <c r="AO110" t="s">
        <v>3182</v>
      </c>
      <c r="AP110">
        <v>8.9825701388150006E-2</v>
      </c>
      <c r="AQ110">
        <f>(Table2[[#This Row],[Sharpe Ratio]]-AVERAGE(Table2[Sharpe Ratio]))/_xlfn.STDEV.P(Table2[Sharpe Ratio])</f>
        <v>0.27875627154870858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2.714298712602595</v>
      </c>
      <c r="AS110">
        <f>_xlfn.RANK.AVG(Table2[[#This Row],[1Y Return vs Nifty Z-Score]],Table2[1Y Return vs Nifty Z-Score])</f>
        <v>135</v>
      </c>
      <c r="AT110">
        <f>_xlfn.RANK.AVG(Table2[[#This Row],[6M Return vs Nifty Z-Score]],Table2[6M Return vs Nifty Z-Score])</f>
        <v>94</v>
      </c>
      <c r="AU110">
        <f>_xlfn.RANK.AVG(Table2[[#This Row],[Sharpe Ratio Z-Score]],Table2[Sharpe Ratio Z-Score])</f>
        <v>269</v>
      </c>
      <c r="AV110">
        <f>(Table2[[#This Row],[Rank 1Y]]+Table2[[#This Row],[Rank 6M]]+Table2[[#This Row],[Rank Sharpe]])/3</f>
        <v>166</v>
      </c>
    </row>
    <row r="111" spans="1:48" x14ac:dyDescent="0.3">
      <c r="A111" t="s">
        <v>1060</v>
      </c>
      <c r="B111" t="s">
        <v>1061</v>
      </c>
      <c r="C111" t="s">
        <v>3145</v>
      </c>
      <c r="D111" t="s">
        <v>307</v>
      </c>
      <c r="E111">
        <v>12645.151596</v>
      </c>
      <c r="F111">
        <v>1841.4</v>
      </c>
      <c r="G111">
        <v>84.858410874135501</v>
      </c>
      <c r="H111">
        <f>(Table2[[#This Row],[1Y Return vs Nifty]]-AVERAGE(Table2[1Y Return vs Nifty]))/_xlfn.STDEV.P(Table2[1Y Return vs Nifty])</f>
        <v>1.0390983426918412</v>
      </c>
      <c r="I111">
        <v>24.216883727869501</v>
      </c>
      <c r="J111">
        <f>(Table2[[#This Row],[1M Return vs Nifty]]-AVERAGE(Table2[1M Return vs Nifty]))/_xlfn.STDEV.P(Table2[1M Return vs Nifty])</f>
        <v>2.8694628477699302</v>
      </c>
      <c r="K111">
        <v>81.901774073683896</v>
      </c>
      <c r="L111">
        <f>(Table2[[#This Row],[6M Return vs Nifty]]-AVERAGE(Table2[6M Return vs Nifty]))/_xlfn.STDEV.P(Table2[6M Return vs Nifty])</f>
        <v>2.2029343107581862</v>
      </c>
      <c r="M111">
        <v>8.8474523450795903</v>
      </c>
      <c r="N111">
        <f>(Table2[[#This Row],[1W Return vs Nifty]]-AVERAGE(Table2[1W Return vs Nifty]))/_xlfn.STDEV.P(Table2[1W Return vs Nifty])</f>
        <v>2.1920638969577322</v>
      </c>
      <c r="O111">
        <v>1667.26</v>
      </c>
      <c r="P111">
        <v>1552.7247113399701</v>
      </c>
      <c r="Q111">
        <v>1238.78325463035</v>
      </c>
      <c r="R111">
        <v>75.762222964459298</v>
      </c>
      <c r="S111" s="1">
        <f>(Table2[[#This Row],[Close Price]]-Table2[[#This Row],[20D EMA]])/Table2[[#This Row],[20D EMA]]</f>
        <v>0.10444681693317186</v>
      </c>
      <c r="T111" s="1">
        <f>(Table2[[#This Row],[Close Price]]-Table2[[#This Row],[50D EMA]])/Table2[[#This Row],[50D EMA]]</f>
        <v>0.18591530523843408</v>
      </c>
      <c r="U111" s="1">
        <f>(Table2[[#This Row],[Close Price]]-Table2[[#This Row],[200D EMA]])/Table2[[#This Row],[200D EMA]]</f>
        <v>0.48645858193285757</v>
      </c>
      <c r="V111">
        <v>0.99007449686211402</v>
      </c>
      <c r="W111">
        <v>1793.7</v>
      </c>
      <c r="X111">
        <v>1859.9</v>
      </c>
      <c r="Y111">
        <v>1793.7</v>
      </c>
      <c r="Z111">
        <v>1859.9</v>
      </c>
      <c r="AA111">
        <v>1581.05</v>
      </c>
      <c r="AB111">
        <v>1880.95</v>
      </c>
      <c r="AC111" s="1">
        <f>(Table2[[#This Row],[Close Price]]/Table2[[#This Row],[Day Low]])-1</f>
        <v>2.659307576517822E-2</v>
      </c>
      <c r="AD111" s="1">
        <f>(Table2[[#This Row],[Day High]]/Table2[[#This Row],[Close Price]])-1</f>
        <v>1.0046703595090634E-2</v>
      </c>
      <c r="AE111" s="1">
        <f>(Table2[[#This Row],[Close Price]]/Table2[[#This Row],[Current Week Low]])-1</f>
        <v>2.659307576517822E-2</v>
      </c>
      <c r="AF111" s="1">
        <f>(Table2[[#This Row],[Current Week High]]/Table2[[#This Row],[Close Price]])-1</f>
        <v>1.0046703595090634E-2</v>
      </c>
      <c r="AG111" s="1">
        <f>(Table2[[#This Row],[Close Price]]/Table2[[#This Row],[Current Month Low]])-1</f>
        <v>0.16466904904968227</v>
      </c>
      <c r="AH111" s="1">
        <f>(Table2[[#This Row],[Current Month High]]/Table2[[#This Row],[Close Price]])-1</f>
        <v>2.1478223091126347E-2</v>
      </c>
      <c r="AI111">
        <v>2.1478223091126298</v>
      </c>
      <c r="AJ111">
        <v>124.560975609756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0.45</v>
      </c>
      <c r="AM111" t="s">
        <v>3182</v>
      </c>
      <c r="AN111">
        <v>13.99</v>
      </c>
      <c r="AO111" t="s">
        <v>3182</v>
      </c>
      <c r="AP111">
        <v>5.4972449505719001E-2</v>
      </c>
      <c r="AQ111">
        <f>(Table2[[#This Row],[Sharpe Ratio]]-AVERAGE(Table2[Sharpe Ratio]))/_xlfn.STDEV.P(Table2[Sharpe Ratio])</f>
        <v>-0.12917622103424128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8.174383177143449</v>
      </c>
      <c r="AS111">
        <f>_xlfn.RANK.AVG(Table2[[#This Row],[1Y Return vs Nifty Z-Score]],Table2[1Y Return vs Nifty Z-Score])</f>
        <v>99</v>
      </c>
      <c r="AT111">
        <f>_xlfn.RANK.AVG(Table2[[#This Row],[6M Return vs Nifty Z-Score]],Table2[6M Return vs Nifty Z-Score])</f>
        <v>28</v>
      </c>
      <c r="AU111">
        <f>_xlfn.RANK.AVG(Table2[[#This Row],[Sharpe Ratio Z-Score]],Table2[Sharpe Ratio Z-Score])</f>
        <v>373</v>
      </c>
      <c r="AV111">
        <f>(Table2[[#This Row],[Rank 1Y]]+Table2[[#This Row],[Rank 6M]]+Table2[[#This Row],[Rank Sharpe]])/3</f>
        <v>166.66666666666666</v>
      </c>
    </row>
    <row r="112" spans="1:48" x14ac:dyDescent="0.3">
      <c r="A112" t="s">
        <v>230</v>
      </c>
      <c r="B112" t="s">
        <v>231</v>
      </c>
      <c r="C112" t="s">
        <v>3142</v>
      </c>
      <c r="D112" t="s">
        <v>182</v>
      </c>
      <c r="E112">
        <v>114422.34599839999</v>
      </c>
      <c r="F112">
        <v>38795.599999999999</v>
      </c>
      <c r="G112">
        <v>60.430241589224103</v>
      </c>
      <c r="H112">
        <f>(Table2[[#This Row],[1Y Return vs Nifty]]-AVERAGE(Table2[1Y Return vs Nifty]))/_xlfn.STDEV.P(Table2[1Y Return vs Nifty])</f>
        <v>0.62225580583177365</v>
      </c>
      <c r="I112">
        <v>12.977060248405699</v>
      </c>
      <c r="J112">
        <f>(Table2[[#This Row],[1M Return vs Nifty]]-AVERAGE(Table2[1M Return vs Nifty]))/_xlfn.STDEV.P(Table2[1M Return vs Nifty])</f>
        <v>1.59722409804816</v>
      </c>
      <c r="K112">
        <v>18.601261787969001</v>
      </c>
      <c r="L112">
        <f>(Table2[[#This Row],[6M Return vs Nifty]]-AVERAGE(Table2[6M Return vs Nifty]))/_xlfn.STDEV.P(Table2[6M Return vs Nifty])</f>
        <v>0.23336621411523667</v>
      </c>
      <c r="M112">
        <v>3.8151582257966101</v>
      </c>
      <c r="N112">
        <f>(Table2[[#This Row],[1W Return vs Nifty]]-AVERAGE(Table2[1W Return vs Nifty]))/_xlfn.STDEV.P(Table2[1W Return vs Nifty])</f>
        <v>1.069954270421291</v>
      </c>
      <c r="O112">
        <v>36889.129999999997</v>
      </c>
      <c r="P112">
        <v>35216.623830735298</v>
      </c>
      <c r="Q112">
        <v>30760.984508751499</v>
      </c>
      <c r="R112">
        <v>72.892214106458297</v>
      </c>
      <c r="S112" s="1">
        <f>(Table2[[#This Row],[Close Price]]-Table2[[#This Row],[20D EMA]])/Table2[[#This Row],[20D EMA]]</f>
        <v>5.1681077867653732E-2</v>
      </c>
      <c r="T112" s="1">
        <f>(Table2[[#This Row],[Close Price]]-Table2[[#This Row],[50D EMA]])/Table2[[#This Row],[50D EMA]]</f>
        <v>0.10162746396323064</v>
      </c>
      <c r="U112" s="1">
        <f>(Table2[[#This Row],[Close Price]]-Table2[[#This Row],[200D EMA]])/Table2[[#This Row],[200D EMA]]</f>
        <v>0.26119500463200884</v>
      </c>
      <c r="V112">
        <v>0.94171758942154304</v>
      </c>
      <c r="W112">
        <v>38317.199999999997</v>
      </c>
      <c r="X112">
        <v>38899</v>
      </c>
      <c r="Y112">
        <v>38317.199999999997</v>
      </c>
      <c r="Z112">
        <v>38899</v>
      </c>
      <c r="AA112">
        <v>36220.300000000003</v>
      </c>
      <c r="AB112">
        <v>39088.800000000003</v>
      </c>
      <c r="AC112" s="1">
        <f>(Table2[[#This Row],[Close Price]]/Table2[[#This Row],[Day Low]])-1</f>
        <v>1.2485254663701983E-2</v>
      </c>
      <c r="AD112" s="1">
        <f>(Table2[[#This Row],[Day High]]/Table2[[#This Row],[Close Price]])-1</f>
        <v>2.6652506985329616E-3</v>
      </c>
      <c r="AE112" s="1">
        <f>(Table2[[#This Row],[Close Price]]/Table2[[#This Row],[Current Week Low]])-1</f>
        <v>1.2485254663701983E-2</v>
      </c>
      <c r="AF112" s="1">
        <f>(Table2[[#This Row],[Current Week High]]/Table2[[#This Row],[Close Price]])-1</f>
        <v>2.6652506985329616E-3</v>
      </c>
      <c r="AG112" s="1">
        <f>(Table2[[#This Row],[Close Price]]/Table2[[#This Row],[Current Month Low]])-1</f>
        <v>7.1101012415689446E-2</v>
      </c>
      <c r="AH112" s="1">
        <f>(Table2[[#This Row],[Current Month High]]/Table2[[#This Row],[Close Price]])-1</f>
        <v>7.5575580735960379E-3</v>
      </c>
      <c r="AI112">
        <v>0.75575580735960302</v>
      </c>
      <c r="AJ112">
        <v>101.01347150258999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0.08</v>
      </c>
      <c r="AM112" t="s">
        <v>3182</v>
      </c>
      <c r="AN112">
        <v>4.96</v>
      </c>
      <c r="AO112" t="s">
        <v>3182</v>
      </c>
      <c r="AP112">
        <v>0.146008886769981</v>
      </c>
      <c r="AQ112">
        <f>(Table2[[#This Row],[Sharpe Ratio]]-AVERAGE(Table2[Sharpe Ratio]))/_xlfn.STDEV.P(Table2[Sharpe Ratio])</f>
        <v>0.93634044565595631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4.4591408340724179</v>
      </c>
      <c r="AS112">
        <f>_xlfn.RANK.AVG(Table2[[#This Row],[1Y Return vs Nifty Z-Score]],Table2[1Y Return vs Nifty Z-Score])</f>
        <v>144</v>
      </c>
      <c r="AT112">
        <f>_xlfn.RANK.AVG(Table2[[#This Row],[6M Return vs Nifty Z-Score]],Table2[6M Return vs Nifty Z-Score])</f>
        <v>240</v>
      </c>
      <c r="AU112">
        <f>_xlfn.RANK.AVG(Table2[[#This Row],[Sharpe Ratio Z-Score]],Table2[Sharpe Ratio Z-Score])</f>
        <v>121</v>
      </c>
      <c r="AV112">
        <f>(Table2[[#This Row],[Rank 1Y]]+Table2[[#This Row],[Rank 6M]]+Table2[[#This Row],[Rank Sharpe]])/3</f>
        <v>168.33333333333334</v>
      </c>
    </row>
    <row r="113" spans="1:48" x14ac:dyDescent="0.3">
      <c r="A113" t="s">
        <v>725</v>
      </c>
      <c r="B113" t="s">
        <v>726</v>
      </c>
      <c r="C113" t="s">
        <v>3140</v>
      </c>
      <c r="D113" t="s">
        <v>727</v>
      </c>
      <c r="E113">
        <v>24183.12239375</v>
      </c>
      <c r="F113">
        <v>2387.5</v>
      </c>
      <c r="G113">
        <v>47.040350194615499</v>
      </c>
      <c r="H113">
        <f>(Table2[[#This Row],[1Y Return vs Nifty]]-AVERAGE(Table2[1Y Return vs Nifty]))/_xlfn.STDEV.P(Table2[1Y Return vs Nifty])</f>
        <v>0.39377055865211869</v>
      </c>
      <c r="I113">
        <v>-6.6908954001837397</v>
      </c>
      <c r="J113">
        <f>(Table2[[#This Row],[1M Return vs Nifty]]-AVERAGE(Table2[1M Return vs Nifty]))/_xlfn.STDEV.P(Table2[1M Return vs Nifty])</f>
        <v>-0.62899727897459978</v>
      </c>
      <c r="K113">
        <v>42.428817552785297</v>
      </c>
      <c r="L113">
        <f>(Table2[[#This Row],[6M Return vs Nifty]]-AVERAGE(Table2[6M Return vs Nifty]))/_xlfn.STDEV.P(Table2[6M Return vs Nifty])</f>
        <v>0.97475031924756939</v>
      </c>
      <c r="M113">
        <v>-2.31972375752835</v>
      </c>
      <c r="N113">
        <f>(Table2[[#This Row],[1W Return vs Nifty]]-AVERAGE(Table2[1W Return vs Nifty]))/_xlfn.STDEV.P(Table2[1W Return vs Nifty])</f>
        <v>-0.29801230068500395</v>
      </c>
      <c r="O113">
        <v>2356.6999999999998</v>
      </c>
      <c r="P113">
        <v>2282.3530671723101</v>
      </c>
      <c r="Q113">
        <v>1906.7144561604</v>
      </c>
      <c r="R113">
        <v>57.1106523133544</v>
      </c>
      <c r="S113" s="1">
        <f>(Table2[[#This Row],[Close Price]]-Table2[[#This Row],[20D EMA]])/Table2[[#This Row],[20D EMA]]</f>
        <v>1.3069122077481302E-2</v>
      </c>
      <c r="T113" s="1">
        <f>(Table2[[#This Row],[Close Price]]-Table2[[#This Row],[50D EMA]])/Table2[[#This Row],[50D EMA]]</f>
        <v>4.6069529881264247E-2</v>
      </c>
      <c r="U113" s="1">
        <f>(Table2[[#This Row],[Close Price]]-Table2[[#This Row],[200D EMA]])/Table2[[#This Row],[200D EMA]]</f>
        <v>0.25215393017356685</v>
      </c>
      <c r="V113">
        <v>0.94942794130380903</v>
      </c>
      <c r="W113">
        <v>2361.5</v>
      </c>
      <c r="X113">
        <v>2669.7</v>
      </c>
      <c r="Y113">
        <v>2361.5</v>
      </c>
      <c r="Z113">
        <v>2669.7</v>
      </c>
      <c r="AA113">
        <v>2277.0500000000002</v>
      </c>
      <c r="AB113">
        <v>2669.7</v>
      </c>
      <c r="AC113" s="1">
        <f>(Table2[[#This Row],[Close Price]]/Table2[[#This Row],[Day Low]])-1</f>
        <v>1.1009951302138443E-2</v>
      </c>
      <c r="AD113" s="1">
        <f>(Table2[[#This Row],[Day High]]/Table2[[#This Row],[Close Price]])-1</f>
        <v>0.11819895287958104</v>
      </c>
      <c r="AE113" s="1">
        <f>(Table2[[#This Row],[Close Price]]/Table2[[#This Row],[Current Week Low]])-1</f>
        <v>1.1009951302138443E-2</v>
      </c>
      <c r="AF113" s="1">
        <f>(Table2[[#This Row],[Current Week High]]/Table2[[#This Row],[Close Price]])-1</f>
        <v>0.11819895287958104</v>
      </c>
      <c r="AG113" s="1">
        <f>(Table2[[#This Row],[Close Price]]/Table2[[#This Row],[Current Month Low]])-1</f>
        <v>4.8505742078566394E-2</v>
      </c>
      <c r="AH113" s="1">
        <f>(Table2[[#This Row],[Current Month High]]/Table2[[#This Row],[Close Price]])-1</f>
        <v>0.11819895287958104</v>
      </c>
      <c r="AI113">
        <v>12.527748691099401</v>
      </c>
      <c r="AJ113">
        <v>90.984721222302198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0.05</v>
      </c>
      <c r="AM113" t="s">
        <v>3182</v>
      </c>
      <c r="AN113">
        <v>3.04</v>
      </c>
      <c r="AO113" t="s">
        <v>3182</v>
      </c>
      <c r="AP113">
        <v>0.10315936617395199</v>
      </c>
      <c r="AQ113">
        <f>(Table2[[#This Row],[Sharpe Ratio]]-AVERAGE(Table2[Sharpe Ratio]))/_xlfn.STDEV.P(Table2[Sharpe Ratio])</f>
        <v>0.43481732231337328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0.8763286205534575</v>
      </c>
      <c r="AS113">
        <f>_xlfn.RANK.AVG(Table2[[#This Row],[1Y Return vs Nifty Z-Score]],Table2[1Y Return vs Nifty Z-Score])</f>
        <v>195</v>
      </c>
      <c r="AT113">
        <f>_xlfn.RANK.AVG(Table2[[#This Row],[6M Return vs Nifty Z-Score]],Table2[6M Return vs Nifty Z-Score])</f>
        <v>85</v>
      </c>
      <c r="AU113">
        <f>_xlfn.RANK.AVG(Table2[[#This Row],[Sharpe Ratio Z-Score]],Table2[Sharpe Ratio Z-Score])</f>
        <v>227</v>
      </c>
      <c r="AV113">
        <f>(Table2[[#This Row],[Rank 1Y]]+Table2[[#This Row],[Rank 6M]]+Table2[[#This Row],[Rank Sharpe]])/3</f>
        <v>169</v>
      </c>
    </row>
    <row r="114" spans="1:48" x14ac:dyDescent="0.3">
      <c r="A114" t="s">
        <v>225</v>
      </c>
      <c r="B114" t="s">
        <v>226</v>
      </c>
      <c r="C114" t="s">
        <v>3140</v>
      </c>
      <c r="D114" t="s">
        <v>51</v>
      </c>
      <c r="E114">
        <v>118115.76633280001</v>
      </c>
      <c r="F114">
        <v>3489.95</v>
      </c>
      <c r="G114">
        <v>55.271996304573499</v>
      </c>
      <c r="H114">
        <f>(Table2[[#This Row],[1Y Return vs Nifty]]-AVERAGE(Table2[1Y Return vs Nifty]))/_xlfn.STDEV.P(Table2[1Y Return vs Nifty])</f>
        <v>0.53423545419910579</v>
      </c>
      <c r="I114">
        <v>1.85981786014044</v>
      </c>
      <c r="J114">
        <f>(Table2[[#This Row],[1M Return vs Nifty]]-AVERAGE(Table2[1M Return vs Nifty]))/_xlfn.STDEV.P(Table2[1M Return vs Nifty])</f>
        <v>0.33886033617570133</v>
      </c>
      <c r="K114">
        <v>26.9147553670355</v>
      </c>
      <c r="L114">
        <f>(Table2[[#This Row],[6M Return vs Nifty]]-AVERAGE(Table2[6M Return vs Nifty]))/_xlfn.STDEV.P(Table2[6M Return vs Nifty])</f>
        <v>0.49203697575250899</v>
      </c>
      <c r="M114">
        <v>-0.85846537315809501</v>
      </c>
      <c r="N114">
        <f>(Table2[[#This Row],[1W Return vs Nifty]]-AVERAGE(Table2[1W Return vs Nifty]))/_xlfn.STDEV.P(Table2[1W Return vs Nifty])</f>
        <v>2.7821615436055262E-2</v>
      </c>
      <c r="O114">
        <v>3449.58</v>
      </c>
      <c r="P114">
        <v>3359.4218777610899</v>
      </c>
      <c r="Q114">
        <v>2888.26027830255</v>
      </c>
      <c r="R114">
        <v>54.211248026707601</v>
      </c>
      <c r="S114" s="1">
        <f>(Table2[[#This Row],[Close Price]]-Table2[[#This Row],[20D EMA]])/Table2[[#This Row],[20D EMA]]</f>
        <v>1.1702873973063356E-2</v>
      </c>
      <c r="T114" s="1">
        <f>(Table2[[#This Row],[Close Price]]-Table2[[#This Row],[50D EMA]])/Table2[[#This Row],[50D EMA]]</f>
        <v>3.8854340713498373E-2</v>
      </c>
      <c r="U114" s="1">
        <f>(Table2[[#This Row],[Close Price]]-Table2[[#This Row],[200D EMA]])/Table2[[#This Row],[200D EMA]]</f>
        <v>0.20832254150275784</v>
      </c>
      <c r="V114">
        <v>1.0605684600923899</v>
      </c>
      <c r="W114">
        <v>3448.25</v>
      </c>
      <c r="X114">
        <v>3510.3</v>
      </c>
      <c r="Y114">
        <v>3448.25</v>
      </c>
      <c r="Z114">
        <v>3510.3</v>
      </c>
      <c r="AA114">
        <v>3331.45</v>
      </c>
      <c r="AB114">
        <v>3590.7</v>
      </c>
      <c r="AC114" s="1">
        <f>(Table2[[#This Row],[Close Price]]/Table2[[#This Row],[Day Low]])-1</f>
        <v>1.2093090698180209E-2</v>
      </c>
      <c r="AD114" s="1">
        <f>(Table2[[#This Row],[Day High]]/Table2[[#This Row],[Close Price]])-1</f>
        <v>5.8310290978382806E-3</v>
      </c>
      <c r="AE114" s="1">
        <f>(Table2[[#This Row],[Close Price]]/Table2[[#This Row],[Current Week Low]])-1</f>
        <v>1.2093090698180209E-2</v>
      </c>
      <c r="AF114" s="1">
        <f>(Table2[[#This Row],[Current Week High]]/Table2[[#This Row],[Close Price]])-1</f>
        <v>5.8310290978382806E-3</v>
      </c>
      <c r="AG114" s="1">
        <f>(Table2[[#This Row],[Close Price]]/Table2[[#This Row],[Current Month Low]])-1</f>
        <v>4.7576880937729715E-2</v>
      </c>
      <c r="AH114" s="1">
        <f>(Table2[[#This Row],[Current Month High]]/Table2[[#This Row],[Close Price]])-1</f>
        <v>2.8868608432785603E-2</v>
      </c>
      <c r="AI114">
        <v>2.8868608432785599</v>
      </c>
      <c r="AJ114">
        <v>91.487201997201694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0.01</v>
      </c>
      <c r="AM114" t="s">
        <v>3182</v>
      </c>
      <c r="AN114">
        <v>1.81</v>
      </c>
      <c r="AO114" t="s">
        <v>3182</v>
      </c>
      <c r="AP114">
        <v>0.12228985032380001</v>
      </c>
      <c r="AQ114">
        <f>(Table2[[#This Row],[Sharpe Ratio]]-AVERAGE(Table2[Sharpe Ratio]))/_xlfn.STDEV.P(Table2[Sharpe Ratio])</f>
        <v>0.65872601553634236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2.0516803970997142</v>
      </c>
      <c r="AS114">
        <f>_xlfn.RANK.AVG(Table2[[#This Row],[1Y Return vs Nifty Z-Score]],Table2[1Y Return vs Nifty Z-Score])</f>
        <v>158</v>
      </c>
      <c r="AT114">
        <f>_xlfn.RANK.AVG(Table2[[#This Row],[6M Return vs Nifty Z-Score]],Table2[6M Return vs Nifty Z-Score])</f>
        <v>172</v>
      </c>
      <c r="AU114">
        <f>_xlfn.RANK.AVG(Table2[[#This Row],[Sharpe Ratio Z-Score]],Table2[Sharpe Ratio Z-Score])</f>
        <v>178</v>
      </c>
      <c r="AV114">
        <f>(Table2[[#This Row],[Rank 1Y]]+Table2[[#This Row],[Rank 6M]]+Table2[[#This Row],[Rank Sharpe]])/3</f>
        <v>169.33333333333334</v>
      </c>
    </row>
    <row r="115" spans="1:48" x14ac:dyDescent="0.3">
      <c r="A115" t="s">
        <v>1436</v>
      </c>
      <c r="B115" t="s">
        <v>1437</v>
      </c>
      <c r="C115" t="s">
        <v>3145</v>
      </c>
      <c r="D115" t="s">
        <v>83</v>
      </c>
      <c r="E115">
        <v>7611.8265442049997</v>
      </c>
      <c r="F115">
        <v>3109.35</v>
      </c>
      <c r="G115">
        <v>55.636552505484097</v>
      </c>
      <c r="H115">
        <f>(Table2[[#This Row],[1Y Return vs Nifty]]-AVERAGE(Table2[1Y Return vs Nifty]))/_xlfn.STDEV.P(Table2[1Y Return vs Nifty])</f>
        <v>0.54045624503460676</v>
      </c>
      <c r="I115">
        <v>-7.6861687222281603</v>
      </c>
      <c r="J115">
        <f>(Table2[[#This Row],[1M Return vs Nifty]]-AVERAGE(Table2[1M Return vs Nifty]))/_xlfn.STDEV.P(Table2[1M Return vs Nifty])</f>
        <v>-0.74165254346187015</v>
      </c>
      <c r="K115">
        <v>15.4245810646172</v>
      </c>
      <c r="L115">
        <f>(Table2[[#This Row],[6M Return vs Nifty]]-AVERAGE(Table2[6M Return vs Nifty]))/_xlfn.STDEV.P(Table2[6M Return vs Nifty])</f>
        <v>0.1345251655990099</v>
      </c>
      <c r="M115">
        <v>-6.6398881007280597</v>
      </c>
      <c r="N115">
        <f>(Table2[[#This Row],[1W Return vs Nifty]]-AVERAGE(Table2[1W Return vs Nifty]))/_xlfn.STDEV.P(Table2[1W Return vs Nifty])</f>
        <v>-1.261330000886238</v>
      </c>
      <c r="O115">
        <v>3230.83</v>
      </c>
      <c r="P115">
        <v>3193.8748602891501</v>
      </c>
      <c r="Q115">
        <v>2719.5057907872401</v>
      </c>
      <c r="R115">
        <v>29.712049150785301</v>
      </c>
      <c r="S115" s="1">
        <f>(Table2[[#This Row],[Close Price]]-Table2[[#This Row],[20D EMA]])/Table2[[#This Row],[20D EMA]]</f>
        <v>-3.7600245138246217E-2</v>
      </c>
      <c r="T115" s="1">
        <f>(Table2[[#This Row],[Close Price]]-Table2[[#This Row],[50D EMA]])/Table2[[#This Row],[50D EMA]]</f>
        <v>-2.646467503786229E-2</v>
      </c>
      <c r="U115" s="1">
        <f>(Table2[[#This Row],[Close Price]]-Table2[[#This Row],[200D EMA]])/Table2[[#This Row],[200D EMA]]</f>
        <v>0.14335112303618519</v>
      </c>
      <c r="V115">
        <v>0.72812504914924003</v>
      </c>
      <c r="W115">
        <v>3050</v>
      </c>
      <c r="X115">
        <v>3120</v>
      </c>
      <c r="Y115">
        <v>3050</v>
      </c>
      <c r="Z115">
        <v>3120</v>
      </c>
      <c r="AA115">
        <v>3050</v>
      </c>
      <c r="AB115">
        <v>3508.45</v>
      </c>
      <c r="AC115" s="1">
        <f>(Table2[[#This Row],[Close Price]]/Table2[[#This Row],[Day Low]])-1</f>
        <v>1.9459016393442496E-2</v>
      </c>
      <c r="AD115" s="1">
        <f>(Table2[[#This Row],[Day High]]/Table2[[#This Row],[Close Price]])-1</f>
        <v>3.4251531670606017E-3</v>
      </c>
      <c r="AE115" s="1">
        <f>(Table2[[#This Row],[Close Price]]/Table2[[#This Row],[Current Week Low]])-1</f>
        <v>1.9459016393442496E-2</v>
      </c>
      <c r="AF115" s="1">
        <f>(Table2[[#This Row],[Current Week High]]/Table2[[#This Row],[Close Price]])-1</f>
        <v>3.4251531670606017E-3</v>
      </c>
      <c r="AG115" s="1">
        <f>(Table2[[#This Row],[Close Price]]/Table2[[#This Row],[Current Month Low]])-1</f>
        <v>1.9459016393442496E-2</v>
      </c>
      <c r="AH115" s="1">
        <f>(Table2[[#This Row],[Current Month High]]/Table2[[#This Row],[Close Price]])-1</f>
        <v>0.12835480084261985</v>
      </c>
      <c r="AI115">
        <v>13.3661376171868</v>
      </c>
      <c r="AJ115">
        <v>100.467425292543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-0.1</v>
      </c>
      <c r="AM115" t="s">
        <v>3181</v>
      </c>
      <c r="AN115">
        <v>-6.85</v>
      </c>
      <c r="AO115" t="s">
        <v>3181</v>
      </c>
      <c r="AP115">
        <v>0.17689912613567799</v>
      </c>
      <c r="AQ115">
        <f>(Table2[[#This Row],[Sharpe Ratio]]-AVERAGE(Table2[Sharpe Ratio]))/_xlfn.STDEV.P(Table2[Sharpe Ratio])</f>
        <v>1.2978886989850746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-3.0112434729417048E-2</v>
      </c>
      <c r="AS115">
        <f>_xlfn.RANK.AVG(Table2[[#This Row],[1Y Return vs Nifty Z-Score]],Table2[1Y Return vs Nifty Z-Score])</f>
        <v>157</v>
      </c>
      <c r="AT115">
        <f>_xlfn.RANK.AVG(Table2[[#This Row],[6M Return vs Nifty Z-Score]],Table2[6M Return vs Nifty Z-Score])</f>
        <v>272</v>
      </c>
      <c r="AU115">
        <f>_xlfn.RANK.AVG(Table2[[#This Row],[Sharpe Ratio Z-Score]],Table2[Sharpe Ratio Z-Score])</f>
        <v>79</v>
      </c>
      <c r="AV115">
        <f>(Table2[[#This Row],[Rank 1Y]]+Table2[[#This Row],[Rank 6M]]+Table2[[#This Row],[Rank Sharpe]])/3</f>
        <v>169.33333333333334</v>
      </c>
    </row>
    <row r="116" spans="1:48" x14ac:dyDescent="0.3">
      <c r="A116" t="s">
        <v>1494</v>
      </c>
      <c r="B116" t="s">
        <v>1495</v>
      </c>
      <c r="C116" t="s">
        <v>3140</v>
      </c>
      <c r="D116" t="s">
        <v>51</v>
      </c>
      <c r="E116">
        <v>6922.3970459250004</v>
      </c>
      <c r="F116">
        <v>1364.85</v>
      </c>
      <c r="G116">
        <v>154.276070005712</v>
      </c>
      <c r="H116">
        <f>(Table2[[#This Row],[1Y Return vs Nifty]]-AVERAGE(Table2[1Y Return vs Nifty]))/_xlfn.STDEV.P(Table2[1Y Return vs Nifty])</f>
        <v>2.2236420061077848</v>
      </c>
      <c r="I116">
        <v>-8.9986499689418409</v>
      </c>
      <c r="J116">
        <f>(Table2[[#This Row],[1M Return vs Nifty]]-AVERAGE(Table2[1M Return vs Nifty]))/_xlfn.STDEV.P(Table2[1M Return vs Nifty])</f>
        <v>-0.89021266127894649</v>
      </c>
      <c r="K116">
        <v>12.612255340003699</v>
      </c>
      <c r="L116">
        <f>(Table2[[#This Row],[6M Return vs Nifty]]-AVERAGE(Table2[6M Return vs Nifty]))/_xlfn.STDEV.P(Table2[6M Return vs Nifty])</f>
        <v>4.7020865482673778E-2</v>
      </c>
      <c r="M116">
        <v>6.1547521345068503</v>
      </c>
      <c r="N116">
        <f>(Table2[[#This Row],[1W Return vs Nifty]]-AVERAGE(Table2[1W Return vs Nifty]))/_xlfn.STDEV.P(Table2[1W Return vs Nifty])</f>
        <v>1.5916409574315169</v>
      </c>
      <c r="O116">
        <v>1372.91</v>
      </c>
      <c r="P116">
        <v>1367.8153641006299</v>
      </c>
      <c r="Q116">
        <v>1137.1123429672</v>
      </c>
      <c r="R116">
        <v>50.046954902225899</v>
      </c>
      <c r="S116" s="1">
        <f>(Table2[[#This Row],[Close Price]]-Table2[[#This Row],[20D EMA]])/Table2[[#This Row],[20D EMA]]</f>
        <v>-5.8707417092163155E-3</v>
      </c>
      <c r="T116" s="1">
        <f>(Table2[[#This Row],[Close Price]]-Table2[[#This Row],[50D EMA]])/Table2[[#This Row],[50D EMA]]</f>
        <v>-2.1679564204777268E-3</v>
      </c>
      <c r="U116" s="1">
        <f>(Table2[[#This Row],[Close Price]]-Table2[[#This Row],[200D EMA]])/Table2[[#This Row],[200D EMA]]</f>
        <v>0.20027718320121077</v>
      </c>
      <c r="V116">
        <v>0.77035149477288101</v>
      </c>
      <c r="W116">
        <v>1358</v>
      </c>
      <c r="X116">
        <v>1404.95</v>
      </c>
      <c r="Y116">
        <v>1358</v>
      </c>
      <c r="Z116">
        <v>1404.95</v>
      </c>
      <c r="AA116">
        <v>1240.05</v>
      </c>
      <c r="AB116">
        <v>1428.8</v>
      </c>
      <c r="AC116" s="1">
        <f>(Table2[[#This Row],[Close Price]]/Table2[[#This Row],[Day Low]])-1</f>
        <v>5.0441826215021912E-3</v>
      </c>
      <c r="AD116" s="1">
        <f>(Table2[[#This Row],[Day High]]/Table2[[#This Row],[Close Price]])-1</f>
        <v>2.9380518005641676E-2</v>
      </c>
      <c r="AE116" s="1">
        <f>(Table2[[#This Row],[Close Price]]/Table2[[#This Row],[Current Week Low]])-1</f>
        <v>5.0441826215021912E-3</v>
      </c>
      <c r="AF116" s="1">
        <f>(Table2[[#This Row],[Current Week High]]/Table2[[#This Row],[Close Price]])-1</f>
        <v>2.9380518005641676E-2</v>
      </c>
      <c r="AG116" s="1">
        <f>(Table2[[#This Row],[Close Price]]/Table2[[#This Row],[Current Month Low]])-1</f>
        <v>0.10064110318132324</v>
      </c>
      <c r="AH116" s="1">
        <f>(Table2[[#This Row],[Current Month High]]/Table2[[#This Row],[Close Price]])-1</f>
        <v>4.6854965747151756E-2</v>
      </c>
      <c r="AI116">
        <v>16.4963182767337</v>
      </c>
      <c r="AJ116">
        <v>215.90093739150501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-0.11</v>
      </c>
      <c r="AM116" t="s">
        <v>3181</v>
      </c>
      <c r="AN116">
        <v>-1.31</v>
      </c>
      <c r="AO116" t="s">
        <v>3181</v>
      </c>
      <c r="AP116">
        <v>0.119634170119595</v>
      </c>
      <c r="AQ116">
        <f>(Table2[[#This Row],[Sharpe Ratio]]-AVERAGE(Table2[Sharpe Ratio]))/_xlfn.STDEV.P(Table2[Sharpe Ratio])</f>
        <v>0.6276431699855477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3.5997343377285764</v>
      </c>
      <c r="AS116">
        <f>_xlfn.RANK.AVG(Table2[[#This Row],[1Y Return vs Nifty Z-Score]],Table2[1Y Return vs Nifty Z-Score])</f>
        <v>31</v>
      </c>
      <c r="AT116">
        <f>_xlfn.RANK.AVG(Table2[[#This Row],[6M Return vs Nifty Z-Score]],Table2[6M Return vs Nifty Z-Score])</f>
        <v>300</v>
      </c>
      <c r="AU116">
        <f>_xlfn.RANK.AVG(Table2[[#This Row],[Sharpe Ratio Z-Score]],Table2[Sharpe Ratio Z-Score])</f>
        <v>183</v>
      </c>
      <c r="AV116">
        <f>(Table2[[#This Row],[Rank 1Y]]+Table2[[#This Row],[Rank 6M]]+Table2[[#This Row],[Rank Sharpe]])/3</f>
        <v>171.33333333333334</v>
      </c>
    </row>
    <row r="117" spans="1:48" x14ac:dyDescent="0.3">
      <c r="A117" t="s">
        <v>994</v>
      </c>
      <c r="B117" t="s">
        <v>995</v>
      </c>
      <c r="C117" t="s">
        <v>3141</v>
      </c>
      <c r="D117" t="s">
        <v>108</v>
      </c>
      <c r="E117">
        <v>14611.574219164</v>
      </c>
      <c r="F117">
        <v>21.32</v>
      </c>
      <c r="G117">
        <v>98.385102799905994</v>
      </c>
      <c r="H117">
        <f>(Table2[[#This Row],[1Y Return vs Nifty]]-AVERAGE(Table2[1Y Return vs Nifty]))/_xlfn.STDEV.P(Table2[1Y Return vs Nifty])</f>
        <v>1.2699179555698927</v>
      </c>
      <c r="I117">
        <v>28.5329257420758</v>
      </c>
      <c r="J117">
        <f>(Table2[[#This Row],[1M Return vs Nifty]]-AVERAGE(Table2[1M Return vs Nifty]))/_xlfn.STDEV.P(Table2[1M Return vs Nifty])</f>
        <v>3.3579968452951658</v>
      </c>
      <c r="K117">
        <v>12.731300858804699</v>
      </c>
      <c r="L117">
        <f>(Table2[[#This Row],[6M Return vs Nifty]]-AVERAGE(Table2[6M Return vs Nifty]))/_xlfn.STDEV.P(Table2[6M Return vs Nifty])</f>
        <v>5.0724915377569672E-2</v>
      </c>
      <c r="M117">
        <v>13.129212717672401</v>
      </c>
      <c r="N117">
        <f>(Table2[[#This Row],[1W Return vs Nifty]]-AVERAGE(Table2[1W Return vs Nifty]))/_xlfn.STDEV.P(Table2[1W Return vs Nifty])</f>
        <v>3.1468182135224461</v>
      </c>
      <c r="O117">
        <v>19.59</v>
      </c>
      <c r="P117">
        <v>18.796939624128601</v>
      </c>
      <c r="Q117">
        <v>17.259647243948599</v>
      </c>
      <c r="R117">
        <v>61.3117256926745</v>
      </c>
      <c r="S117" s="1">
        <f>(Table2[[#This Row],[Close Price]]-Table2[[#This Row],[20D EMA]])/Table2[[#This Row],[20D EMA]]</f>
        <v>8.8310362429811148E-2</v>
      </c>
      <c r="T117" s="1">
        <f>(Table2[[#This Row],[Close Price]]-Table2[[#This Row],[50D EMA]])/Table2[[#This Row],[50D EMA]]</f>
        <v>0.13422718944272632</v>
      </c>
      <c r="U117" s="1">
        <f>(Table2[[#This Row],[Close Price]]-Table2[[#This Row],[200D EMA]])/Table2[[#This Row],[200D EMA]]</f>
        <v>0.23525120175761416</v>
      </c>
      <c r="V117">
        <v>3.0470400523571199</v>
      </c>
      <c r="W117">
        <v>21.06</v>
      </c>
      <c r="X117">
        <v>22.49</v>
      </c>
      <c r="Y117">
        <v>21.06</v>
      </c>
      <c r="Z117">
        <v>22.49</v>
      </c>
      <c r="AA117">
        <v>17.16</v>
      </c>
      <c r="AB117">
        <v>23.77</v>
      </c>
      <c r="AC117" s="1">
        <f>(Table2[[#This Row],[Close Price]]/Table2[[#This Row],[Day Low]])-1</f>
        <v>1.2345679012345734E-2</v>
      </c>
      <c r="AD117" s="1">
        <f>(Table2[[#This Row],[Day High]]/Table2[[#This Row],[Close Price]])-1</f>
        <v>5.4878048780487632E-2</v>
      </c>
      <c r="AE117" s="1">
        <f>(Table2[[#This Row],[Close Price]]/Table2[[#This Row],[Current Week Low]])-1</f>
        <v>1.2345679012345734E-2</v>
      </c>
      <c r="AF117" s="1">
        <f>(Table2[[#This Row],[Current Week High]]/Table2[[#This Row],[Close Price]])-1</f>
        <v>5.4878048780487632E-2</v>
      </c>
      <c r="AG117" s="1">
        <f>(Table2[[#This Row],[Close Price]]/Table2[[#This Row],[Current Month Low]])-1</f>
        <v>0.24242424242424243</v>
      </c>
      <c r="AH117" s="1">
        <f>(Table2[[#This Row],[Current Month High]]/Table2[[#This Row],[Close Price]])-1</f>
        <v>0.11491557223264537</v>
      </c>
      <c r="AI117">
        <v>12.5703564727954</v>
      </c>
      <c r="AJ117">
        <v>155.32934131736499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0.17</v>
      </c>
      <c r="AM117" t="s">
        <v>3182</v>
      </c>
      <c r="AN117">
        <v>21</v>
      </c>
      <c r="AO117" t="s">
        <v>3182</v>
      </c>
      <c r="AP117">
        <v>0.13375568122552101</v>
      </c>
      <c r="AQ117">
        <f>(Table2[[#This Row],[Sharpe Ratio]]-AVERAGE(Table2[Sharpe Ratio]))/_xlfn.STDEV.P(Table2[Sharpe Ratio])</f>
        <v>0.79292540086346608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8.6183833306285411</v>
      </c>
      <c r="AS117">
        <f>_xlfn.RANK.AVG(Table2[[#This Row],[1Y Return vs Nifty Z-Score]],Table2[1Y Return vs Nifty Z-Score])</f>
        <v>74</v>
      </c>
      <c r="AT117">
        <f>_xlfn.RANK.AVG(Table2[[#This Row],[6M Return vs Nifty Z-Score]],Table2[6M Return vs Nifty Z-Score])</f>
        <v>298</v>
      </c>
      <c r="AU117">
        <f>_xlfn.RANK.AVG(Table2[[#This Row],[Sharpe Ratio Z-Score]],Table2[Sharpe Ratio Z-Score])</f>
        <v>143</v>
      </c>
      <c r="AV117">
        <f>(Table2[[#This Row],[Rank 1Y]]+Table2[[#This Row],[Rank 6M]]+Table2[[#This Row],[Rank Sharpe]])/3</f>
        <v>171.66666666666666</v>
      </c>
    </row>
    <row r="118" spans="1:48" x14ac:dyDescent="0.3">
      <c r="A118" t="s">
        <v>1780</v>
      </c>
      <c r="B118" t="s">
        <v>1781</v>
      </c>
      <c r="C118" t="s">
        <v>3150</v>
      </c>
      <c r="D118" t="s">
        <v>262</v>
      </c>
      <c r="E118">
        <v>4564.653945</v>
      </c>
      <c r="F118">
        <v>1474.3</v>
      </c>
      <c r="G118">
        <v>82.402685819337506</v>
      </c>
      <c r="H118">
        <f>(Table2[[#This Row],[1Y Return vs Nifty]]-AVERAGE(Table2[1Y Return vs Nifty]))/_xlfn.STDEV.P(Table2[1Y Return vs Nifty])</f>
        <v>0.99719382460316452</v>
      </c>
      <c r="I118">
        <v>17.904847749513301</v>
      </c>
      <c r="J118">
        <f>(Table2[[#This Row],[1M Return vs Nifty]]-AVERAGE(Table2[1M Return vs Nifty]))/_xlfn.STDEV.P(Table2[1M Return vs Nifty])</f>
        <v>2.1550017375954655</v>
      </c>
      <c r="K118">
        <v>68.055764331464204</v>
      </c>
      <c r="L118">
        <f>(Table2[[#This Row],[6M Return vs Nifty]]-AVERAGE(Table2[6M Return vs Nifty]))/_xlfn.STDEV.P(Table2[6M Return vs Nifty])</f>
        <v>1.7721216985159063</v>
      </c>
      <c r="M118">
        <v>7.5781122138958903</v>
      </c>
      <c r="N118">
        <f>(Table2[[#This Row],[1W Return vs Nifty]]-AVERAGE(Table2[1W Return vs Nifty]))/_xlfn.STDEV.P(Table2[1W Return vs Nifty])</f>
        <v>1.9090242441098568</v>
      </c>
      <c r="O118">
        <v>1356.47</v>
      </c>
      <c r="P118">
        <v>1269.8704441294899</v>
      </c>
      <c r="Q118">
        <v>1022.94180387405</v>
      </c>
      <c r="R118">
        <v>68.156983978767201</v>
      </c>
      <c r="S118" s="1">
        <f>(Table2[[#This Row],[Close Price]]-Table2[[#This Row],[20D EMA]])/Table2[[#This Row],[20D EMA]]</f>
        <v>8.6865172101115343E-2</v>
      </c>
      <c r="T118" s="1">
        <f>(Table2[[#This Row],[Close Price]]-Table2[[#This Row],[50D EMA]])/Table2[[#This Row],[50D EMA]]</f>
        <v>0.1609845766673062</v>
      </c>
      <c r="U118" s="1">
        <f>(Table2[[#This Row],[Close Price]]-Table2[[#This Row],[200D EMA]])/Table2[[#This Row],[200D EMA]]</f>
        <v>0.44123545876860409</v>
      </c>
      <c r="V118">
        <v>1.6809442663930301</v>
      </c>
      <c r="W118">
        <v>1461.1</v>
      </c>
      <c r="X118">
        <v>1548.95</v>
      </c>
      <c r="Y118">
        <v>1461.1</v>
      </c>
      <c r="Z118">
        <v>1548.95</v>
      </c>
      <c r="AA118">
        <v>1249.0999999999999</v>
      </c>
      <c r="AB118">
        <v>1548.95</v>
      </c>
      <c r="AC118" s="1">
        <f>(Table2[[#This Row],[Close Price]]/Table2[[#This Row],[Day Low]])-1</f>
        <v>9.0342892341386261E-3</v>
      </c>
      <c r="AD118" s="1">
        <f>(Table2[[#This Row],[Day High]]/Table2[[#This Row],[Close Price]])-1</f>
        <v>5.0634199281014869E-2</v>
      </c>
      <c r="AE118" s="1">
        <f>(Table2[[#This Row],[Close Price]]/Table2[[#This Row],[Current Week Low]])-1</f>
        <v>9.0342892341386261E-3</v>
      </c>
      <c r="AF118" s="1">
        <f>(Table2[[#This Row],[Current Week High]]/Table2[[#This Row],[Close Price]])-1</f>
        <v>5.0634199281014869E-2</v>
      </c>
      <c r="AG118" s="1">
        <f>(Table2[[#This Row],[Close Price]]/Table2[[#This Row],[Current Month Low]])-1</f>
        <v>0.18028980866223687</v>
      </c>
      <c r="AH118" s="1">
        <f>(Table2[[#This Row],[Current Month High]]/Table2[[#This Row],[Close Price]])-1</f>
        <v>5.0634199281014869E-2</v>
      </c>
      <c r="AI118">
        <v>5.0634199281014798</v>
      </c>
      <c r="AJ118">
        <v>137.235497626518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0.24</v>
      </c>
      <c r="AM118" t="s">
        <v>3182</v>
      </c>
      <c r="AN118">
        <v>18.940000000000001</v>
      </c>
      <c r="AO118" t="s">
        <v>3182</v>
      </c>
      <c r="AP118">
        <v>5.5187197031484003E-2</v>
      </c>
      <c r="AQ118">
        <f>(Table2[[#This Row],[Sharpe Ratio]]-AVERAGE(Table2[Sharpe Ratio]))/_xlfn.STDEV.P(Table2[Sharpe Ratio])</f>
        <v>-0.12666275417735101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6.7066787506470416</v>
      </c>
      <c r="AS118">
        <f>_xlfn.RANK.AVG(Table2[[#This Row],[1Y Return vs Nifty Z-Score]],Table2[1Y Return vs Nifty Z-Score])</f>
        <v>106</v>
      </c>
      <c r="AT118">
        <f>_xlfn.RANK.AVG(Table2[[#This Row],[6M Return vs Nifty Z-Score]],Table2[6M Return vs Nifty Z-Score])</f>
        <v>41</v>
      </c>
      <c r="AU118">
        <f>_xlfn.RANK.AVG(Table2[[#This Row],[Sharpe Ratio Z-Score]],Table2[Sharpe Ratio Z-Score])</f>
        <v>372</v>
      </c>
      <c r="AV118">
        <f>(Table2[[#This Row],[Rank 1Y]]+Table2[[#This Row],[Rank 6M]]+Table2[[#This Row],[Rank Sharpe]])/3</f>
        <v>173</v>
      </c>
    </row>
    <row r="119" spans="1:48" x14ac:dyDescent="0.3">
      <c r="A119" t="s">
        <v>841</v>
      </c>
      <c r="B119" t="s">
        <v>842</v>
      </c>
      <c r="C119" t="s">
        <v>3140</v>
      </c>
      <c r="D119" t="s">
        <v>51</v>
      </c>
      <c r="E119">
        <v>19243.625</v>
      </c>
      <c r="F119">
        <v>7697.45</v>
      </c>
      <c r="G119">
        <v>36.759764767840302</v>
      </c>
      <c r="H119">
        <f>(Table2[[#This Row],[1Y Return vs Nifty]]-AVERAGE(Table2[1Y Return vs Nifty]))/_xlfn.STDEV.P(Table2[1Y Return vs Nifty])</f>
        <v>0.21834254111539003</v>
      </c>
      <c r="I119">
        <v>15.533536877048</v>
      </c>
      <c r="J119">
        <f>(Table2[[#This Row],[1M Return vs Nifty]]-AVERAGE(Table2[1M Return vs Nifty]))/_xlfn.STDEV.P(Table2[1M Return vs Nifty])</f>
        <v>1.8865923995752556</v>
      </c>
      <c r="K119">
        <v>36.445740028255102</v>
      </c>
      <c r="L119">
        <f>(Table2[[#This Row],[6M Return vs Nifty]]-AVERAGE(Table2[6M Return vs Nifty]))/_xlfn.STDEV.P(Table2[6M Return vs Nifty])</f>
        <v>0.78858944650664731</v>
      </c>
      <c r="M119">
        <v>3.3538026645435002</v>
      </c>
      <c r="N119">
        <f>(Table2[[#This Row],[1W Return vs Nifty]]-AVERAGE(Table2[1W Return vs Nifty]))/_xlfn.STDEV.P(Table2[1W Return vs Nifty])</f>
        <v>0.96708041124948274</v>
      </c>
      <c r="O119">
        <v>7475.31</v>
      </c>
      <c r="P119">
        <v>7123.7905764554298</v>
      </c>
      <c r="Q119">
        <v>6186.8685117266205</v>
      </c>
      <c r="R119">
        <v>54.715354774162002</v>
      </c>
      <c r="S119" s="1">
        <f>(Table2[[#This Row],[Close Price]]-Table2[[#This Row],[20D EMA]])/Table2[[#This Row],[20D EMA]]</f>
        <v>2.9716493362816981E-2</v>
      </c>
      <c r="T119" s="1">
        <f>(Table2[[#This Row],[Close Price]]-Table2[[#This Row],[50D EMA]])/Table2[[#This Row],[50D EMA]]</f>
        <v>8.0527272298058575E-2</v>
      </c>
      <c r="U119" s="1">
        <f>(Table2[[#This Row],[Close Price]]-Table2[[#This Row],[200D EMA]])/Table2[[#This Row],[200D EMA]]</f>
        <v>0.24415930052662602</v>
      </c>
      <c r="V119">
        <v>3.0671491060134799</v>
      </c>
      <c r="W119">
        <v>7613</v>
      </c>
      <c r="X119">
        <v>7914.95</v>
      </c>
      <c r="Y119">
        <v>7613</v>
      </c>
      <c r="Z119">
        <v>7914.95</v>
      </c>
      <c r="AA119">
        <v>7374.9</v>
      </c>
      <c r="AB119">
        <v>8139</v>
      </c>
      <c r="AC119" s="1">
        <f>(Table2[[#This Row],[Close Price]]/Table2[[#This Row],[Day Low]])-1</f>
        <v>1.1092867463549094E-2</v>
      </c>
      <c r="AD119" s="1">
        <f>(Table2[[#This Row],[Day High]]/Table2[[#This Row],[Close Price]])-1</f>
        <v>2.8256110789936839E-2</v>
      </c>
      <c r="AE119" s="1">
        <f>(Table2[[#This Row],[Close Price]]/Table2[[#This Row],[Current Week Low]])-1</f>
        <v>1.1092867463549094E-2</v>
      </c>
      <c r="AF119" s="1">
        <f>(Table2[[#This Row],[Current Week High]]/Table2[[#This Row],[Close Price]])-1</f>
        <v>2.8256110789936839E-2</v>
      </c>
      <c r="AG119" s="1">
        <f>(Table2[[#This Row],[Close Price]]/Table2[[#This Row],[Current Month Low]])-1</f>
        <v>4.3736186253372944E-2</v>
      </c>
      <c r="AH119" s="1">
        <f>(Table2[[#This Row],[Current Month High]]/Table2[[#This Row],[Close Price]])-1</f>
        <v>5.7363152732398337E-2</v>
      </c>
      <c r="AI119">
        <v>5.7363152732398301</v>
      </c>
      <c r="AJ119">
        <v>72.0100558659217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-0.01</v>
      </c>
      <c r="AM119" t="s">
        <v>3181</v>
      </c>
      <c r="AN119">
        <v>2.2400000000000002</v>
      </c>
      <c r="AO119" t="s">
        <v>3182</v>
      </c>
      <c r="AP119">
        <v>0.118299186991434</v>
      </c>
      <c r="AQ119">
        <f>(Table2[[#This Row],[Sharpe Ratio]]-AVERAGE(Table2[Sharpe Ratio]))/_xlfn.STDEV.P(Table2[Sharpe Ratio])</f>
        <v>0.61201814317703307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4.4726229416238086</v>
      </c>
      <c r="AS119">
        <f>_xlfn.RANK.AVG(Table2[[#This Row],[1Y Return vs Nifty Z-Score]],Table2[1Y Return vs Nifty Z-Score])</f>
        <v>230</v>
      </c>
      <c r="AT119">
        <f>_xlfn.RANK.AVG(Table2[[#This Row],[6M Return vs Nifty Z-Score]],Table2[6M Return vs Nifty Z-Score])</f>
        <v>109</v>
      </c>
      <c r="AU119">
        <f>_xlfn.RANK.AVG(Table2[[#This Row],[Sharpe Ratio Z-Score]],Table2[Sharpe Ratio Z-Score])</f>
        <v>185</v>
      </c>
      <c r="AV119">
        <f>(Table2[[#This Row],[Rank 1Y]]+Table2[[#This Row],[Rank 6M]]+Table2[[#This Row],[Rank Sharpe]])/3</f>
        <v>174.66666666666666</v>
      </c>
    </row>
    <row r="120" spans="1:48" x14ac:dyDescent="0.3">
      <c r="A120" t="s">
        <v>205</v>
      </c>
      <c r="B120" t="s">
        <v>206</v>
      </c>
      <c r="C120" t="s">
        <v>3136</v>
      </c>
      <c r="D120" t="s">
        <v>54</v>
      </c>
      <c r="E120">
        <v>127666.34867214</v>
      </c>
      <c r="F120">
        <v>3395.3</v>
      </c>
      <c r="G120">
        <v>54.581675878490302</v>
      </c>
      <c r="H120">
        <f>(Table2[[#This Row],[1Y Return vs Nifty]]-AVERAGE(Table2[1Y Return vs Nifty]))/_xlfn.STDEV.P(Table2[1Y Return vs Nifty])</f>
        <v>0.52245581920891515</v>
      </c>
      <c r="I120">
        <v>4.6747388179273201E-2</v>
      </c>
      <c r="J120">
        <f>(Table2[[#This Row],[1M Return vs Nifty]]-AVERAGE(Table2[1M Return vs Nifty]))/_xlfn.STDEV.P(Table2[1M Return vs Nifty])</f>
        <v>0.13363838454809679</v>
      </c>
      <c r="K120">
        <v>29.028943184117399</v>
      </c>
      <c r="L120">
        <f>(Table2[[#This Row],[6M Return vs Nifty]]-AVERAGE(Table2[6M Return vs Nifty]))/_xlfn.STDEV.P(Table2[6M Return vs Nifty])</f>
        <v>0.55781901644186072</v>
      </c>
      <c r="M120">
        <v>-1.93624999923605</v>
      </c>
      <c r="N120">
        <f>(Table2[[#This Row],[1W Return vs Nifty]]-AVERAGE(Table2[1W Return vs Nifty]))/_xlfn.STDEV.P(Table2[1W Return vs Nifty])</f>
        <v>-0.21250466033165968</v>
      </c>
      <c r="O120">
        <v>3399.07</v>
      </c>
      <c r="P120">
        <v>3267.4235135712001</v>
      </c>
      <c r="Q120">
        <v>2736.13482131511</v>
      </c>
      <c r="R120">
        <v>48.591747806716597</v>
      </c>
      <c r="S120" s="1">
        <f>(Table2[[#This Row],[Close Price]]-Table2[[#This Row],[20D EMA]])/Table2[[#This Row],[20D EMA]]</f>
        <v>-1.1091269082425432E-3</v>
      </c>
      <c r="T120" s="1">
        <f>(Table2[[#This Row],[Close Price]]-Table2[[#This Row],[50D EMA]])/Table2[[#This Row],[50D EMA]]</f>
        <v>3.9136795673308571E-2</v>
      </c>
      <c r="U120" s="1">
        <f>(Table2[[#This Row],[Close Price]]-Table2[[#This Row],[200D EMA]])/Table2[[#This Row],[200D EMA]]</f>
        <v>0.24091107409980098</v>
      </c>
      <c r="V120">
        <v>0.84086873103983795</v>
      </c>
      <c r="W120">
        <v>3353.75</v>
      </c>
      <c r="X120">
        <v>3430</v>
      </c>
      <c r="Y120">
        <v>3353.75</v>
      </c>
      <c r="Z120">
        <v>3430</v>
      </c>
      <c r="AA120">
        <v>3256</v>
      </c>
      <c r="AB120">
        <v>3627.8</v>
      </c>
      <c r="AC120" s="1">
        <f>(Table2[[#This Row],[Close Price]]/Table2[[#This Row],[Day Low]])-1</f>
        <v>1.2389116660454835E-2</v>
      </c>
      <c r="AD120" s="1">
        <f>(Table2[[#This Row],[Day High]]/Table2[[#This Row],[Close Price]])-1</f>
        <v>1.022001001384254E-2</v>
      </c>
      <c r="AE120" s="1">
        <f>(Table2[[#This Row],[Close Price]]/Table2[[#This Row],[Current Week Low]])-1</f>
        <v>1.2389116660454835E-2</v>
      </c>
      <c r="AF120" s="1">
        <f>(Table2[[#This Row],[Current Week High]]/Table2[[#This Row],[Close Price]])-1</f>
        <v>1.022001001384254E-2</v>
      </c>
      <c r="AG120" s="1">
        <f>(Table2[[#This Row],[Close Price]]/Table2[[#This Row],[Current Month Low]])-1</f>
        <v>4.2782555282555368E-2</v>
      </c>
      <c r="AH120" s="1">
        <f>(Table2[[#This Row],[Current Month High]]/Table2[[#This Row],[Close Price]])-1</f>
        <v>6.847701234058845E-2</v>
      </c>
      <c r="AI120">
        <v>7.5678143315759998</v>
      </c>
      <c r="AJ120">
        <v>92.821648635602102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0.22</v>
      </c>
      <c r="AM120" t="s">
        <v>3182</v>
      </c>
      <c r="AN120">
        <v>-3.65</v>
      </c>
      <c r="AO120" t="s">
        <v>3181</v>
      </c>
      <c r="AP120">
        <v>0.106602609920023</v>
      </c>
      <c r="AQ120">
        <f>(Table2[[#This Row],[Sharpe Ratio]]-AVERAGE(Table2[Sharpe Ratio]))/_xlfn.STDEV.P(Table2[Sharpe Ratio])</f>
        <v>0.47511803825929172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1.476526598126505</v>
      </c>
      <c r="AS120">
        <f>_xlfn.RANK.AVG(Table2[[#This Row],[1Y Return vs Nifty Z-Score]],Table2[1Y Return vs Nifty Z-Score])</f>
        <v>161</v>
      </c>
      <c r="AT120">
        <f>_xlfn.RANK.AVG(Table2[[#This Row],[6M Return vs Nifty Z-Score]],Table2[6M Return vs Nifty Z-Score])</f>
        <v>155</v>
      </c>
      <c r="AU120">
        <f>_xlfn.RANK.AVG(Table2[[#This Row],[Sharpe Ratio Z-Score]],Table2[Sharpe Ratio Z-Score])</f>
        <v>216</v>
      </c>
      <c r="AV120">
        <f>(Table2[[#This Row],[Rank 1Y]]+Table2[[#This Row],[Rank 6M]]+Table2[[#This Row],[Rank Sharpe]])/3</f>
        <v>177.33333333333334</v>
      </c>
    </row>
    <row r="121" spans="1:48" x14ac:dyDescent="0.3">
      <c r="A121" t="s">
        <v>175</v>
      </c>
      <c r="B121" t="s">
        <v>176</v>
      </c>
      <c r="C121" t="s">
        <v>3136</v>
      </c>
      <c r="D121" t="s">
        <v>141</v>
      </c>
      <c r="E121">
        <v>156292.8193536</v>
      </c>
      <c r="F121">
        <v>473.6</v>
      </c>
      <c r="G121">
        <v>60.787752713472997</v>
      </c>
      <c r="H121">
        <f>(Table2[[#This Row],[1Y Return vs Nifty]]-AVERAGE(Table2[1Y Return vs Nifty]))/_xlfn.STDEV.P(Table2[1Y Return vs Nifty])</f>
        <v>0.62835637940523636</v>
      </c>
      <c r="I121">
        <v>-5.4349895416288598</v>
      </c>
      <c r="J121">
        <f>(Table2[[#This Row],[1M Return vs Nifty]]-AVERAGE(Table2[1M Return vs Nifty]))/_xlfn.STDEV.P(Table2[1M Return vs Nifty])</f>
        <v>-0.48684094509840875</v>
      </c>
      <c r="K121">
        <v>9.1096022885946404</v>
      </c>
      <c r="L121">
        <f>(Table2[[#This Row],[6M Return vs Nifty]]-AVERAGE(Table2[6M Return vs Nifty]))/_xlfn.STDEV.P(Table2[6M Return vs Nifty])</f>
        <v>-6.1962671214883108E-2</v>
      </c>
      <c r="M121">
        <v>-1.1684578518755999</v>
      </c>
      <c r="N121">
        <f>(Table2[[#This Row],[1W Return vs Nifty]]-AVERAGE(Table2[1W Return vs Nifty]))/_xlfn.STDEV.P(Table2[1W Return vs Nifty])</f>
        <v>-4.1301042397061886E-2</v>
      </c>
      <c r="O121">
        <v>480.76</v>
      </c>
      <c r="P121">
        <v>495.34243564345098</v>
      </c>
      <c r="Q121">
        <v>448.167892979599</v>
      </c>
      <c r="R121">
        <v>48.486416458852503</v>
      </c>
      <c r="S121" s="1">
        <f>(Table2[[#This Row],[Close Price]]-Table2[[#This Row],[20D EMA]])/Table2[[#This Row],[20D EMA]]</f>
        <v>-1.4893085947250121E-2</v>
      </c>
      <c r="T121" s="1">
        <f>(Table2[[#This Row],[Close Price]]-Table2[[#This Row],[50D EMA]])/Table2[[#This Row],[50D EMA]]</f>
        <v>-4.3893747191692721E-2</v>
      </c>
      <c r="U121" s="1">
        <f>(Table2[[#This Row],[Close Price]]-Table2[[#This Row],[200D EMA]])/Table2[[#This Row],[200D EMA]]</f>
        <v>5.6746829522566246E-2</v>
      </c>
      <c r="V121">
        <v>1.00886282225582</v>
      </c>
      <c r="W121">
        <v>466.8</v>
      </c>
      <c r="X121">
        <v>478.95</v>
      </c>
      <c r="Y121">
        <v>466.8</v>
      </c>
      <c r="Z121">
        <v>478.95</v>
      </c>
      <c r="AA121">
        <v>432.4</v>
      </c>
      <c r="AB121">
        <v>505.05</v>
      </c>
      <c r="AC121" s="1">
        <f>(Table2[[#This Row],[Close Price]]/Table2[[#This Row],[Day Low]])-1</f>
        <v>1.4567266495287168E-2</v>
      </c>
      <c r="AD121" s="1">
        <f>(Table2[[#This Row],[Day High]]/Table2[[#This Row],[Close Price]])-1</f>
        <v>1.1296452702702631E-2</v>
      </c>
      <c r="AE121" s="1">
        <f>(Table2[[#This Row],[Close Price]]/Table2[[#This Row],[Current Week Low]])-1</f>
        <v>1.4567266495287168E-2</v>
      </c>
      <c r="AF121" s="1">
        <f>(Table2[[#This Row],[Current Week High]]/Table2[[#This Row],[Close Price]])-1</f>
        <v>1.1296452702702631E-2</v>
      </c>
      <c r="AG121" s="1">
        <f>(Table2[[#This Row],[Close Price]]/Table2[[#This Row],[Current Month Low]])-1</f>
        <v>9.5282146160962089E-2</v>
      </c>
      <c r="AH121" s="1">
        <f>(Table2[[#This Row],[Current Month High]]/Table2[[#This Row],[Close Price]])-1</f>
        <v>6.640625E-2</v>
      </c>
      <c r="AI121">
        <v>22.4662162162162</v>
      </c>
      <c r="AJ121">
        <v>110.022172949002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-0.13</v>
      </c>
      <c r="AM121" t="s">
        <v>3181</v>
      </c>
      <c r="AN121">
        <v>-2.04</v>
      </c>
      <c r="AO121" t="s">
        <v>3181</v>
      </c>
      <c r="AP121">
        <v>0.18471988596167899</v>
      </c>
      <c r="AQ121">
        <f>(Table2[[#This Row],[Sharpe Ratio]]-AVERAGE(Table2[Sharpe Ratio]))/_xlfn.STDEV.P(Table2[Sharpe Ratio])</f>
        <v>1.3894251232038255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141</v>
      </c>
      <c r="AT121">
        <f>_xlfn.RANK.AVG(Table2[[#This Row],[6M Return vs Nifty Z-Score]],Table2[6M Return vs Nifty Z-Score])</f>
        <v>333</v>
      </c>
      <c r="AU121">
        <f>_xlfn.RANK.AVG(Table2[[#This Row],[Sharpe Ratio Z-Score]],Table2[Sharpe Ratio Z-Score])</f>
        <v>63</v>
      </c>
      <c r="AV121">
        <f>(Table2[[#This Row],[Rank 1Y]]+Table2[[#This Row],[Rank 6M]]+Table2[[#This Row],[Rank Sharpe]])/3</f>
        <v>179</v>
      </c>
    </row>
    <row r="122" spans="1:48" x14ac:dyDescent="0.3">
      <c r="A122" t="s">
        <v>1355</v>
      </c>
      <c r="B122" t="s">
        <v>1356</v>
      </c>
      <c r="C122" t="s">
        <v>3140</v>
      </c>
      <c r="D122" t="s">
        <v>51</v>
      </c>
      <c r="E122">
        <v>8405.1285425999995</v>
      </c>
      <c r="F122">
        <v>859.5</v>
      </c>
      <c r="G122">
        <v>126.72847645868799</v>
      </c>
      <c r="H122">
        <f>(Table2[[#This Row],[1Y Return vs Nifty]]-AVERAGE(Table2[1Y Return vs Nifty]))/_xlfn.STDEV.P(Table2[1Y Return vs Nifty])</f>
        <v>1.7535695809250984</v>
      </c>
      <c r="I122">
        <v>-3.5196020384249902</v>
      </c>
      <c r="J122">
        <f>(Table2[[#This Row],[1M Return vs Nifty]]-AVERAGE(Table2[1M Return vs Nifty]))/_xlfn.STDEV.P(Table2[1M Return vs Nifty])</f>
        <v>-0.27003770021105727</v>
      </c>
      <c r="K122">
        <v>57.859507460744197</v>
      </c>
      <c r="L122">
        <f>(Table2[[#This Row],[6M Return vs Nifty]]-AVERAGE(Table2[6M Return vs Nifty]))/_xlfn.STDEV.P(Table2[6M Return vs Nifty])</f>
        <v>1.4548695703324417</v>
      </c>
      <c r="M122">
        <v>6.4509375840079697</v>
      </c>
      <c r="N122">
        <f>(Table2[[#This Row],[1W Return vs Nifty]]-AVERAGE(Table2[1W Return vs Nifty]))/_xlfn.STDEV.P(Table2[1W Return vs Nifty])</f>
        <v>1.6576849000643026</v>
      </c>
      <c r="O122">
        <v>830.25</v>
      </c>
      <c r="P122">
        <v>784.35603205422797</v>
      </c>
      <c r="Q122">
        <v>602.52875774835297</v>
      </c>
      <c r="R122">
        <v>58.4756964114247</v>
      </c>
      <c r="S122" s="1">
        <f>(Table2[[#This Row],[Close Price]]-Table2[[#This Row],[20D EMA]])/Table2[[#This Row],[20D EMA]]</f>
        <v>3.5230352303523033E-2</v>
      </c>
      <c r="T122" s="1">
        <f>(Table2[[#This Row],[Close Price]]-Table2[[#This Row],[50D EMA]])/Table2[[#This Row],[50D EMA]]</f>
        <v>9.5803391412659922E-2</v>
      </c>
      <c r="U122" s="1">
        <f>(Table2[[#This Row],[Close Price]]-Table2[[#This Row],[200D EMA]])/Table2[[#This Row],[200D EMA]]</f>
        <v>0.42648792932630686</v>
      </c>
      <c r="V122">
        <v>0.591910787987591</v>
      </c>
      <c r="W122">
        <v>849</v>
      </c>
      <c r="X122">
        <v>890.5</v>
      </c>
      <c r="Y122">
        <v>849</v>
      </c>
      <c r="Z122">
        <v>890.5</v>
      </c>
      <c r="AA122">
        <v>747.1</v>
      </c>
      <c r="AB122">
        <v>890.5</v>
      </c>
      <c r="AC122" s="1">
        <f>(Table2[[#This Row],[Close Price]]/Table2[[#This Row],[Day Low]])-1</f>
        <v>1.2367491166077826E-2</v>
      </c>
      <c r="AD122" s="1">
        <f>(Table2[[#This Row],[Day High]]/Table2[[#This Row],[Close Price]])-1</f>
        <v>3.6067481093659204E-2</v>
      </c>
      <c r="AE122" s="1">
        <f>(Table2[[#This Row],[Close Price]]/Table2[[#This Row],[Current Week Low]])-1</f>
        <v>1.2367491166077826E-2</v>
      </c>
      <c r="AF122" s="1">
        <f>(Table2[[#This Row],[Current Week High]]/Table2[[#This Row],[Close Price]])-1</f>
        <v>3.6067481093659204E-2</v>
      </c>
      <c r="AG122" s="1">
        <f>(Table2[[#This Row],[Close Price]]/Table2[[#This Row],[Current Month Low]])-1</f>
        <v>0.15044840048186314</v>
      </c>
      <c r="AH122" s="1">
        <f>(Table2[[#This Row],[Current Month High]]/Table2[[#This Row],[Close Price]])-1</f>
        <v>3.6067481093659204E-2</v>
      </c>
      <c r="AI122">
        <v>11.6346713205351</v>
      </c>
      <c r="AJ122">
        <v>189.58894878706101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0.16</v>
      </c>
      <c r="AM122" t="s">
        <v>3182</v>
      </c>
      <c r="AN122">
        <v>1.85</v>
      </c>
      <c r="AO122" t="s">
        <v>3182</v>
      </c>
      <c r="AP122">
        <v>3.6503778936651E-2</v>
      </c>
      <c r="AQ122">
        <f>(Table2[[#This Row],[Sharpe Ratio]]-AVERAGE(Table2[Sharpe Ratio]))/_xlfn.STDEV.P(Table2[Sharpe Ratio])</f>
        <v>-0.34533885760391636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4.2507474935068696</v>
      </c>
      <c r="AS122">
        <f>_xlfn.RANK.AVG(Table2[[#This Row],[1Y Return vs Nifty Z-Score]],Table2[1Y Return vs Nifty Z-Score])</f>
        <v>48</v>
      </c>
      <c r="AT122">
        <f>_xlfn.RANK.AVG(Table2[[#This Row],[6M Return vs Nifty Z-Score]],Table2[6M Return vs Nifty Z-Score])</f>
        <v>60</v>
      </c>
      <c r="AU122">
        <f>_xlfn.RANK.AVG(Table2[[#This Row],[Sharpe Ratio Z-Score]],Table2[Sharpe Ratio Z-Score])</f>
        <v>430</v>
      </c>
      <c r="AV122">
        <f>(Table2[[#This Row],[Rank 1Y]]+Table2[[#This Row],[Rank 6M]]+Table2[[#This Row],[Rank Sharpe]])/3</f>
        <v>179.33333333333334</v>
      </c>
    </row>
    <row r="123" spans="1:48" x14ac:dyDescent="0.3">
      <c r="A123" t="s">
        <v>401</v>
      </c>
      <c r="B123" t="s">
        <v>402</v>
      </c>
      <c r="C123" t="s">
        <v>3142</v>
      </c>
      <c r="D123" t="s">
        <v>182</v>
      </c>
      <c r="E123">
        <v>58688.157416675</v>
      </c>
      <c r="F123">
        <v>1022.15</v>
      </c>
      <c r="G123">
        <v>43.390891906846797</v>
      </c>
      <c r="H123">
        <f>(Table2[[#This Row],[1Y Return vs Nifty]]-AVERAGE(Table2[1Y Return vs Nifty]))/_xlfn.STDEV.P(Table2[1Y Return vs Nifty])</f>
        <v>0.33149616415714778</v>
      </c>
      <c r="I123">
        <v>-7.0585038122019599</v>
      </c>
      <c r="J123">
        <f>(Table2[[#This Row],[1M Return vs Nifty]]-AVERAGE(Table2[1M Return vs Nifty]))/_xlfn.STDEV.P(Table2[1M Return vs Nifty])</f>
        <v>-0.67060697750303033</v>
      </c>
      <c r="K123">
        <v>30.9757068100674</v>
      </c>
      <c r="L123">
        <f>(Table2[[#This Row],[6M Return vs Nifty]]-AVERAGE(Table2[6M Return vs Nifty]))/_xlfn.STDEV.P(Table2[6M Return vs Nifty])</f>
        <v>0.61839172574426804</v>
      </c>
      <c r="M123">
        <v>-6.9870297617970998</v>
      </c>
      <c r="N123">
        <f>(Table2[[#This Row],[1W Return vs Nifty]]-AVERAGE(Table2[1W Return vs Nifty]))/_xlfn.STDEV.P(Table2[1W Return vs Nifty])</f>
        <v>-1.3387362475054088</v>
      </c>
      <c r="O123">
        <v>1051.46</v>
      </c>
      <c r="P123">
        <v>1059.2176878330499</v>
      </c>
      <c r="Q123">
        <v>903.83923192577504</v>
      </c>
      <c r="R123">
        <v>43.530100368470698</v>
      </c>
      <c r="S123" s="1">
        <f>(Table2[[#This Row],[Close Price]]-Table2[[#This Row],[20D EMA]])/Table2[[#This Row],[20D EMA]]</f>
        <v>-2.7875525459836854E-2</v>
      </c>
      <c r="T123" s="1">
        <f>(Table2[[#This Row],[Close Price]]-Table2[[#This Row],[50D EMA]])/Table2[[#This Row],[50D EMA]]</f>
        <v>-3.4995344449810985E-2</v>
      </c>
      <c r="U123" s="1">
        <f>(Table2[[#This Row],[Close Price]]-Table2[[#This Row],[200D EMA]])/Table2[[#This Row],[200D EMA]]</f>
        <v>0.13089802245267093</v>
      </c>
      <c r="V123">
        <v>0.99868355066575298</v>
      </c>
      <c r="W123">
        <v>975</v>
      </c>
      <c r="X123">
        <v>1024.0999999999999</v>
      </c>
      <c r="Y123">
        <v>975</v>
      </c>
      <c r="Z123">
        <v>1024.0999999999999</v>
      </c>
      <c r="AA123">
        <v>966</v>
      </c>
      <c r="AB123">
        <v>1117.75</v>
      </c>
      <c r="AC123" s="1">
        <f>(Table2[[#This Row],[Close Price]]/Table2[[#This Row],[Day Low]])-1</f>
        <v>4.8358974358974294E-2</v>
      </c>
      <c r="AD123" s="1">
        <f>(Table2[[#This Row],[Day High]]/Table2[[#This Row],[Close Price]])-1</f>
        <v>1.9077434818763894E-3</v>
      </c>
      <c r="AE123" s="1">
        <f>(Table2[[#This Row],[Close Price]]/Table2[[#This Row],[Current Week Low]])-1</f>
        <v>4.8358974358974294E-2</v>
      </c>
      <c r="AF123" s="1">
        <f>(Table2[[#This Row],[Current Week High]]/Table2[[#This Row],[Close Price]])-1</f>
        <v>1.9077434818763894E-3</v>
      </c>
      <c r="AG123" s="1">
        <f>(Table2[[#This Row],[Close Price]]/Table2[[#This Row],[Current Month Low]])-1</f>
        <v>5.8126293995859113E-2</v>
      </c>
      <c r="AH123" s="1">
        <f>(Table2[[#This Row],[Current Month High]]/Table2[[#This Row],[Close Price]])-1</f>
        <v>9.3528347111480725E-2</v>
      </c>
      <c r="AI123">
        <v>22.780413833586</v>
      </c>
      <c r="AJ123">
        <v>86.319722931097303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-0.03</v>
      </c>
      <c r="AM123" t="s">
        <v>3181</v>
      </c>
      <c r="AN123">
        <v>-11.14</v>
      </c>
      <c r="AO123" t="s">
        <v>3181</v>
      </c>
      <c r="AP123">
        <v>0.11547055078612101</v>
      </c>
      <c r="AQ123">
        <f>(Table2[[#This Row],[Sharpe Ratio]]-AVERAGE(Table2[Sharpe Ratio]))/_xlfn.STDEV.P(Table2[Sharpe Ratio])</f>
        <v>0.57891097080367504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207</v>
      </c>
      <c r="AT123">
        <f>_xlfn.RANK.AVG(Table2[[#This Row],[6M Return vs Nifty Z-Score]],Table2[6M Return vs Nifty Z-Score])</f>
        <v>140</v>
      </c>
      <c r="AU123">
        <f>_xlfn.RANK.AVG(Table2[[#This Row],[Sharpe Ratio Z-Score]],Table2[Sharpe Ratio Z-Score])</f>
        <v>193</v>
      </c>
      <c r="AV123">
        <f>(Table2[[#This Row],[Rank 1Y]]+Table2[[#This Row],[Rank 6M]]+Table2[[#This Row],[Rank Sharpe]])/3</f>
        <v>180</v>
      </c>
    </row>
    <row r="124" spans="1:48" x14ac:dyDescent="0.3">
      <c r="A124" t="s">
        <v>489</v>
      </c>
      <c r="B124" t="s">
        <v>490</v>
      </c>
      <c r="C124" t="s">
        <v>3136</v>
      </c>
      <c r="D124" t="s">
        <v>141</v>
      </c>
      <c r="E124">
        <v>44842.559999999998</v>
      </c>
      <c r="F124">
        <v>224</v>
      </c>
      <c r="G124">
        <v>122.77663719144</v>
      </c>
      <c r="H124">
        <f>(Table2[[#This Row],[1Y Return vs Nifty]]-AVERAGE(Table2[1Y Return vs Nifty]))/_xlfn.STDEV.P(Table2[1Y Return vs Nifty])</f>
        <v>1.6861353542251722</v>
      </c>
      <c r="I124">
        <v>-11.0386571524012</v>
      </c>
      <c r="J124">
        <f>(Table2[[#This Row],[1M Return vs Nifty]]-AVERAGE(Table2[1M Return vs Nifty]))/_xlfn.STDEV.P(Table2[1M Return vs Nifty])</f>
        <v>-1.1211216424786741</v>
      </c>
      <c r="K124">
        <v>2.4113429956158101</v>
      </c>
      <c r="L124">
        <f>(Table2[[#This Row],[6M Return vs Nifty]]-AVERAGE(Table2[6M Return vs Nifty]))/_xlfn.STDEV.P(Table2[6M Return vs Nifty])</f>
        <v>-0.27037611575300058</v>
      </c>
      <c r="M124">
        <v>-1.96335374037063</v>
      </c>
      <c r="N124">
        <f>(Table2[[#This Row],[1W Return vs Nifty]]-AVERAGE(Table2[1W Return vs Nifty]))/_xlfn.STDEV.P(Table2[1W Return vs Nifty])</f>
        <v>-0.2185482993005595</v>
      </c>
      <c r="O124">
        <v>235.02</v>
      </c>
      <c r="P124">
        <v>253.23904798068401</v>
      </c>
      <c r="Q124">
        <v>226.40474444553601</v>
      </c>
      <c r="R124">
        <v>40.913301504862297</v>
      </c>
      <c r="S124" s="1">
        <f>(Table2[[#This Row],[Close Price]]-Table2[[#This Row],[20D EMA]])/Table2[[#This Row],[20D EMA]]</f>
        <v>-4.6889626414773254E-2</v>
      </c>
      <c r="T124" s="1">
        <f>(Table2[[#This Row],[Close Price]]-Table2[[#This Row],[50D EMA]])/Table2[[#This Row],[50D EMA]]</f>
        <v>-0.1154602665498657</v>
      </c>
      <c r="U124" s="1">
        <f>(Table2[[#This Row],[Close Price]]-Table2[[#This Row],[200D EMA]])/Table2[[#This Row],[200D EMA]]</f>
        <v>-1.0621440162065583E-2</v>
      </c>
      <c r="V124">
        <v>0.40730209865733902</v>
      </c>
      <c r="W124">
        <v>222.05</v>
      </c>
      <c r="X124">
        <v>226.98</v>
      </c>
      <c r="Y124">
        <v>222.05</v>
      </c>
      <c r="Z124">
        <v>226.98</v>
      </c>
      <c r="AA124">
        <v>206.56</v>
      </c>
      <c r="AB124">
        <v>241.38</v>
      </c>
      <c r="AC124" s="1">
        <f>(Table2[[#This Row],[Close Price]]/Table2[[#This Row],[Day Low]])-1</f>
        <v>8.7818058995721149E-3</v>
      </c>
      <c r="AD124" s="1">
        <f>(Table2[[#This Row],[Day High]]/Table2[[#This Row],[Close Price]])-1</f>
        <v>1.3303571428571415E-2</v>
      </c>
      <c r="AE124" s="1">
        <f>(Table2[[#This Row],[Close Price]]/Table2[[#This Row],[Current Week Low]])-1</f>
        <v>8.7818058995721149E-3</v>
      </c>
      <c r="AF124" s="1">
        <f>(Table2[[#This Row],[Current Week High]]/Table2[[#This Row],[Close Price]])-1</f>
        <v>1.3303571428571415E-2</v>
      </c>
      <c r="AG124" s="1">
        <f>(Table2[[#This Row],[Close Price]]/Table2[[#This Row],[Current Month Low]])-1</f>
        <v>8.44306738962044E-2</v>
      </c>
      <c r="AH124" s="1">
        <f>(Table2[[#This Row],[Current Month High]]/Table2[[#This Row],[Close Price]])-1</f>
        <v>7.7589285714285694E-2</v>
      </c>
      <c r="AI124">
        <v>57.901785714285701</v>
      </c>
      <c r="AJ124">
        <v>217.7304964539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-0.32</v>
      </c>
      <c r="AM124" t="s">
        <v>3181</v>
      </c>
      <c r="AN124">
        <v>-5.47</v>
      </c>
      <c r="AO124" t="s">
        <v>3181</v>
      </c>
      <c r="AP124">
        <v>0.16203281104247</v>
      </c>
      <c r="AQ124">
        <f>(Table2[[#This Row],[Sharpe Ratio]]-AVERAGE(Table2[Sharpe Ratio]))/_xlfn.STDEV.P(Table2[Sharpe Ratio])</f>
        <v>1.1238890678472735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51</v>
      </c>
      <c r="AT124">
        <f>_xlfn.RANK.AVG(Table2[[#This Row],[6M Return vs Nifty Z-Score]],Table2[6M Return vs Nifty Z-Score])</f>
        <v>398</v>
      </c>
      <c r="AU124">
        <f>_xlfn.RANK.AVG(Table2[[#This Row],[Sharpe Ratio Z-Score]],Table2[Sharpe Ratio Z-Score])</f>
        <v>98</v>
      </c>
      <c r="AV124">
        <f>(Table2[[#This Row],[Rank 1Y]]+Table2[[#This Row],[Rank 6M]]+Table2[[#This Row],[Rank Sharpe]])/3</f>
        <v>182.33333333333334</v>
      </c>
    </row>
    <row r="125" spans="1:48" x14ac:dyDescent="0.3">
      <c r="A125" t="s">
        <v>1594</v>
      </c>
      <c r="B125" t="s">
        <v>1595</v>
      </c>
      <c r="C125" t="s">
        <v>3147</v>
      </c>
      <c r="D125" t="s">
        <v>156</v>
      </c>
      <c r="E125">
        <v>6021.9190945599903</v>
      </c>
      <c r="F125">
        <v>385.6</v>
      </c>
      <c r="G125">
        <v>26.493998164133298</v>
      </c>
      <c r="H125">
        <f>(Table2[[#This Row],[1Y Return vs Nifty]]-AVERAGE(Table2[1Y Return vs Nifty]))/_xlfn.STDEV.P(Table2[1Y Return vs Nifty])</f>
        <v>4.3167392130904543E-2</v>
      </c>
      <c r="I125">
        <v>-7.9757217632121504</v>
      </c>
      <c r="J125">
        <f>(Table2[[#This Row],[1M Return vs Nifty]]-AVERAGE(Table2[1M Return vs Nifty]))/_xlfn.STDEV.P(Table2[1M Return vs Nifty])</f>
        <v>-0.77442713280597086</v>
      </c>
      <c r="K125">
        <v>21.404878337982002</v>
      </c>
      <c r="L125">
        <f>(Table2[[#This Row],[6M Return vs Nifty]]-AVERAGE(Table2[6M Return vs Nifty]))/_xlfn.STDEV.P(Table2[6M Return vs Nifty])</f>
        <v>0.32059953202587094</v>
      </c>
      <c r="M125">
        <v>-4.6145261491530096</v>
      </c>
      <c r="N125">
        <f>(Table2[[#This Row],[1W Return vs Nifty]]-AVERAGE(Table2[1W Return vs Nifty]))/_xlfn.STDEV.P(Table2[1W Return vs Nifty])</f>
        <v>-0.80971129792242624</v>
      </c>
      <c r="O125">
        <v>398.92</v>
      </c>
      <c r="P125">
        <v>401.55293040868901</v>
      </c>
      <c r="Q125">
        <v>350.470539562049</v>
      </c>
      <c r="R125">
        <v>33.333786911889298</v>
      </c>
      <c r="S125" s="1">
        <f>(Table2[[#This Row],[Close Price]]-Table2[[#This Row],[20D EMA]])/Table2[[#This Row],[20D EMA]]</f>
        <v>-3.3390153414218374E-2</v>
      </c>
      <c r="T125" s="1">
        <f>(Table2[[#This Row],[Close Price]]-Table2[[#This Row],[50D EMA]])/Table2[[#This Row],[50D EMA]]</f>
        <v>-3.9728088629443076E-2</v>
      </c>
      <c r="U125" s="1">
        <f>(Table2[[#This Row],[Close Price]]-Table2[[#This Row],[200D EMA]])/Table2[[#This Row],[200D EMA]]</f>
        <v>0.10023513098090669</v>
      </c>
      <c r="V125">
        <v>0.61648247443355997</v>
      </c>
      <c r="W125">
        <v>382.3</v>
      </c>
      <c r="X125">
        <v>388.75</v>
      </c>
      <c r="Y125">
        <v>382.3</v>
      </c>
      <c r="Z125">
        <v>388.75</v>
      </c>
      <c r="AA125">
        <v>372.2</v>
      </c>
      <c r="AB125">
        <v>423.9</v>
      </c>
      <c r="AC125" s="1">
        <f>(Table2[[#This Row],[Close Price]]/Table2[[#This Row],[Day Low]])-1</f>
        <v>8.6319644258436856E-3</v>
      </c>
      <c r="AD125" s="1">
        <f>(Table2[[#This Row],[Day High]]/Table2[[#This Row],[Close Price]])-1</f>
        <v>8.1690871369293205E-3</v>
      </c>
      <c r="AE125" s="1">
        <f>(Table2[[#This Row],[Close Price]]/Table2[[#This Row],[Current Week Low]])-1</f>
        <v>8.6319644258436856E-3</v>
      </c>
      <c r="AF125" s="1">
        <f>(Table2[[#This Row],[Current Week High]]/Table2[[#This Row],[Close Price]])-1</f>
        <v>8.1690871369293205E-3</v>
      </c>
      <c r="AG125" s="1">
        <f>(Table2[[#This Row],[Close Price]]/Table2[[#This Row],[Current Month Low]])-1</f>
        <v>3.6002149382052817E-2</v>
      </c>
      <c r="AH125" s="1">
        <f>(Table2[[#This Row],[Current Month High]]/Table2[[#This Row],[Close Price]])-1</f>
        <v>9.9325726141078707E-2</v>
      </c>
      <c r="AI125">
        <v>16.960580912863001</v>
      </c>
      <c r="AJ125">
        <v>70.581729705817295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-0.03</v>
      </c>
      <c r="AM125" t="s">
        <v>3181</v>
      </c>
      <c r="AN125">
        <v>-4.72</v>
      </c>
      <c r="AO125" t="s">
        <v>3181</v>
      </c>
      <c r="AP125">
        <v>0.18265377705557101</v>
      </c>
      <c r="AQ125">
        <f>(Table2[[#This Row],[Sharpe Ratio]]-AVERAGE(Table2[Sharpe Ratio]))/_xlfn.STDEV.P(Table2[Sharpe Ratio])</f>
        <v>1.3652427898347743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274</v>
      </c>
      <c r="AT125">
        <f>_xlfn.RANK.AVG(Table2[[#This Row],[6M Return vs Nifty Z-Score]],Table2[6M Return vs Nifty Z-Score])</f>
        <v>217</v>
      </c>
      <c r="AU125">
        <f>_xlfn.RANK.AVG(Table2[[#This Row],[Sharpe Ratio Z-Score]],Table2[Sharpe Ratio Z-Score])</f>
        <v>64</v>
      </c>
      <c r="AV125">
        <f>(Table2[[#This Row],[Rank 1Y]]+Table2[[#This Row],[Rank 6M]]+Table2[[#This Row],[Rank Sharpe]])/3</f>
        <v>185</v>
      </c>
    </row>
    <row r="126" spans="1:48" x14ac:dyDescent="0.3">
      <c r="A126" t="s">
        <v>484</v>
      </c>
      <c r="B126" t="s">
        <v>485</v>
      </c>
      <c r="C126" t="s">
        <v>3140</v>
      </c>
      <c r="D126" t="s">
        <v>268</v>
      </c>
      <c r="E126">
        <v>45123.848505959999</v>
      </c>
      <c r="F126">
        <v>597.70000000000005</v>
      </c>
      <c r="G126">
        <v>50.030492470206703</v>
      </c>
      <c r="H126">
        <f>(Table2[[#This Row],[1Y Return vs Nifty]]-AVERAGE(Table2[1Y Return vs Nifty]))/_xlfn.STDEV.P(Table2[1Y Return vs Nifty])</f>
        <v>0.44479437780093434</v>
      </c>
      <c r="I126">
        <v>2.7939038684577802</v>
      </c>
      <c r="J126">
        <f>(Table2[[#This Row],[1M Return vs Nifty]]-AVERAGE(Table2[1M Return vs Nifty]))/_xlfn.STDEV.P(Table2[1M Return vs Nifty])</f>
        <v>0.44458979158267753</v>
      </c>
      <c r="K126">
        <v>25.535037238815299</v>
      </c>
      <c r="L126">
        <f>(Table2[[#This Row],[6M Return vs Nifty]]-AVERAGE(Table2[6M Return vs Nifty]))/_xlfn.STDEV.P(Table2[6M Return vs Nifty])</f>
        <v>0.44910764217244437</v>
      </c>
      <c r="M126">
        <v>2.1602542774467199</v>
      </c>
      <c r="N126">
        <f>(Table2[[#This Row],[1W Return vs Nifty]]-AVERAGE(Table2[1W Return vs Nifty]))/_xlfn.STDEV.P(Table2[1W Return vs Nifty])</f>
        <v>0.70094093228572785</v>
      </c>
      <c r="O126">
        <v>593.21</v>
      </c>
      <c r="P126">
        <v>565.13372038419402</v>
      </c>
      <c r="Q126">
        <v>481.02693758620899</v>
      </c>
      <c r="R126">
        <v>49.991748930122696</v>
      </c>
      <c r="S126" s="1">
        <f>(Table2[[#This Row],[Close Price]]-Table2[[#This Row],[20D EMA]])/Table2[[#This Row],[20D EMA]]</f>
        <v>7.5689890595236238E-3</v>
      </c>
      <c r="T126" s="1">
        <f>(Table2[[#This Row],[Close Price]]-Table2[[#This Row],[50D EMA]])/Table2[[#This Row],[50D EMA]]</f>
        <v>5.7625794464479199E-2</v>
      </c>
      <c r="U126" s="1">
        <f>(Table2[[#This Row],[Close Price]]-Table2[[#This Row],[200D EMA]])/Table2[[#This Row],[200D EMA]]</f>
        <v>0.24254995572442567</v>
      </c>
      <c r="V126">
        <v>0.89998461344986003</v>
      </c>
      <c r="W126">
        <v>594.1</v>
      </c>
      <c r="X126">
        <v>615.70000000000005</v>
      </c>
      <c r="Y126">
        <v>594.1</v>
      </c>
      <c r="Z126">
        <v>615.70000000000005</v>
      </c>
      <c r="AA126">
        <v>574</v>
      </c>
      <c r="AB126">
        <v>628.5</v>
      </c>
      <c r="AC126" s="1">
        <f>(Table2[[#This Row],[Close Price]]/Table2[[#This Row],[Day Low]])-1</f>
        <v>6.0595859282950304E-3</v>
      </c>
      <c r="AD126" s="1">
        <f>(Table2[[#This Row],[Day High]]/Table2[[#This Row],[Close Price]])-1</f>
        <v>3.0115442529697223E-2</v>
      </c>
      <c r="AE126" s="1">
        <f>(Table2[[#This Row],[Close Price]]/Table2[[#This Row],[Current Week Low]])-1</f>
        <v>6.0595859282950304E-3</v>
      </c>
      <c r="AF126" s="1">
        <f>(Table2[[#This Row],[Current Week High]]/Table2[[#This Row],[Close Price]])-1</f>
        <v>3.0115442529697223E-2</v>
      </c>
      <c r="AG126" s="1">
        <f>(Table2[[#This Row],[Close Price]]/Table2[[#This Row],[Current Month Low]])-1</f>
        <v>4.1289198606271782E-2</v>
      </c>
      <c r="AH126" s="1">
        <f>(Table2[[#This Row],[Current Month High]]/Table2[[#This Row],[Close Price]])-1</f>
        <v>5.1530868328592883E-2</v>
      </c>
      <c r="AI126">
        <v>5.1530868328592803</v>
      </c>
      <c r="AJ126">
        <v>90.471637985978305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0.06</v>
      </c>
      <c r="AM126" t="s">
        <v>3182</v>
      </c>
      <c r="AN126">
        <v>0.39</v>
      </c>
      <c r="AO126" t="s">
        <v>3182</v>
      </c>
      <c r="AP126">
        <v>0.113154160213554</v>
      </c>
      <c r="AQ126">
        <f>(Table2[[#This Row],[Sharpe Ratio]]-AVERAGE(Table2[Sharpe Ratio]))/_xlfn.STDEV.P(Table2[Sharpe Ratio])</f>
        <v>0.55179926876650498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2.5912320126082888</v>
      </c>
      <c r="AS126">
        <f>_xlfn.RANK.AVG(Table2[[#This Row],[1Y Return vs Nifty Z-Score]],Table2[1Y Return vs Nifty Z-Score])</f>
        <v>176</v>
      </c>
      <c r="AT126">
        <f>_xlfn.RANK.AVG(Table2[[#This Row],[6M Return vs Nifty Z-Score]],Table2[6M Return vs Nifty Z-Score])</f>
        <v>181</v>
      </c>
      <c r="AU126">
        <f>_xlfn.RANK.AVG(Table2[[#This Row],[Sharpe Ratio Z-Score]],Table2[Sharpe Ratio Z-Score])</f>
        <v>199</v>
      </c>
      <c r="AV126">
        <f>(Table2[[#This Row],[Rank 1Y]]+Table2[[#This Row],[Rank 6M]]+Table2[[#This Row],[Rank Sharpe]])/3</f>
        <v>185.33333333333334</v>
      </c>
    </row>
    <row r="127" spans="1:48" x14ac:dyDescent="0.3">
      <c r="A127" t="s">
        <v>1124</v>
      </c>
      <c r="B127" t="s">
        <v>1125</v>
      </c>
      <c r="C127" t="s">
        <v>3141</v>
      </c>
      <c r="D127" t="s">
        <v>229</v>
      </c>
      <c r="E127">
        <v>11451.013754359999</v>
      </c>
      <c r="F127">
        <v>289.39999999999998</v>
      </c>
      <c r="G127">
        <v>42.264192096271998</v>
      </c>
      <c r="H127">
        <f>(Table2[[#This Row],[1Y Return vs Nifty]]-AVERAGE(Table2[1Y Return vs Nifty]))/_xlfn.STDEV.P(Table2[1Y Return vs Nifty])</f>
        <v>0.31227014677360809</v>
      </c>
      <c r="I127">
        <v>33.4199687686366</v>
      </c>
      <c r="J127">
        <f>(Table2[[#This Row],[1M Return vs Nifty]]-AVERAGE(Table2[1M Return vs Nifty]))/_xlfn.STDEV.P(Table2[1M Return vs Nifty])</f>
        <v>3.9111626064219416</v>
      </c>
      <c r="K127">
        <v>33.152616100151398</v>
      </c>
      <c r="L127">
        <f>(Table2[[#This Row],[6M Return vs Nifty]]-AVERAGE(Table2[6M Return vs Nifty]))/_xlfn.STDEV.P(Table2[6M Return vs Nifty])</f>
        <v>0.68612531797307341</v>
      </c>
      <c r="M127">
        <v>-8.8308084459851806</v>
      </c>
      <c r="N127">
        <f>(Table2[[#This Row],[1W Return vs Nifty]]-AVERAGE(Table2[1W Return vs Nifty]))/_xlfn.STDEV.P(Table2[1W Return vs Nifty])</f>
        <v>-1.7498652001638684</v>
      </c>
      <c r="O127">
        <v>290.69</v>
      </c>
      <c r="P127">
        <v>260.43379146316801</v>
      </c>
      <c r="Q127">
        <v>218.42905474071199</v>
      </c>
      <c r="R127">
        <v>43.711049528165198</v>
      </c>
      <c r="S127" s="1">
        <f>(Table2[[#This Row],[Close Price]]-Table2[[#This Row],[20D EMA]])/Table2[[#This Row],[20D EMA]]</f>
        <v>-4.4377171557329819E-3</v>
      </c>
      <c r="T127" s="1">
        <f>(Table2[[#This Row],[Close Price]]-Table2[[#This Row],[50D EMA]])/Table2[[#This Row],[50D EMA]]</f>
        <v>0.11122292684867867</v>
      </c>
      <c r="U127" s="1">
        <f>(Table2[[#This Row],[Close Price]]-Table2[[#This Row],[200D EMA]])/Table2[[#This Row],[200D EMA]]</f>
        <v>0.32491531560915571</v>
      </c>
      <c r="V127">
        <v>0.67183026312877803</v>
      </c>
      <c r="W127">
        <v>286</v>
      </c>
      <c r="X127">
        <v>297.75</v>
      </c>
      <c r="Y127">
        <v>286</v>
      </c>
      <c r="Z127">
        <v>297.75</v>
      </c>
      <c r="AA127">
        <v>279.35000000000002</v>
      </c>
      <c r="AB127">
        <v>345.7</v>
      </c>
      <c r="AC127" s="1">
        <f>(Table2[[#This Row],[Close Price]]/Table2[[#This Row],[Day Low]])-1</f>
        <v>1.1888111888111785E-2</v>
      </c>
      <c r="AD127" s="1">
        <f>(Table2[[#This Row],[Day High]]/Table2[[#This Row],[Close Price]])-1</f>
        <v>2.8852798894264176E-2</v>
      </c>
      <c r="AE127" s="1">
        <f>(Table2[[#This Row],[Close Price]]/Table2[[#This Row],[Current Week Low]])-1</f>
        <v>1.1888111888111785E-2</v>
      </c>
      <c r="AF127" s="1">
        <f>(Table2[[#This Row],[Current Week High]]/Table2[[#This Row],[Close Price]])-1</f>
        <v>2.8852798894264176E-2</v>
      </c>
      <c r="AG127" s="1">
        <f>(Table2[[#This Row],[Close Price]]/Table2[[#This Row],[Current Month Low]])-1</f>
        <v>3.5976373724717847E-2</v>
      </c>
      <c r="AH127" s="1">
        <f>(Table2[[#This Row],[Current Month High]]/Table2[[#This Row],[Close Price]])-1</f>
        <v>0.19454042847270214</v>
      </c>
      <c r="AI127">
        <v>21.285418106427102</v>
      </c>
      <c r="AJ127">
        <v>100.346140533056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0.55000000000000004</v>
      </c>
      <c r="AM127" t="s">
        <v>3182</v>
      </c>
      <c r="AN127">
        <v>-13.65</v>
      </c>
      <c r="AO127" t="s">
        <v>3181</v>
      </c>
      <c r="AP127">
        <v>0.106571500109035</v>
      </c>
      <c r="AQ127">
        <f>(Table2[[#This Row],[Sharpe Ratio]]-AVERAGE(Table2[Sharpe Ratio]))/_xlfn.STDEV.P(Table2[Sharpe Ratio])</f>
        <v>0.4747539200764912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3.6344467910812455</v>
      </c>
      <c r="AS127">
        <f>_xlfn.RANK.AVG(Table2[[#This Row],[1Y Return vs Nifty Z-Score]],Table2[1Y Return vs Nifty Z-Score])</f>
        <v>213</v>
      </c>
      <c r="AT127">
        <f>_xlfn.RANK.AVG(Table2[[#This Row],[6M Return vs Nifty Z-Score]],Table2[6M Return vs Nifty Z-Score])</f>
        <v>126</v>
      </c>
      <c r="AU127">
        <f>_xlfn.RANK.AVG(Table2[[#This Row],[Sharpe Ratio Z-Score]],Table2[Sharpe Ratio Z-Score])</f>
        <v>217</v>
      </c>
      <c r="AV127">
        <f>(Table2[[#This Row],[Rank 1Y]]+Table2[[#This Row],[Rank 6M]]+Table2[[#This Row],[Rank Sharpe]])/3</f>
        <v>185.33333333333334</v>
      </c>
    </row>
    <row r="128" spans="1:48" x14ac:dyDescent="0.3">
      <c r="A128" t="s">
        <v>996</v>
      </c>
      <c r="B128" t="s">
        <v>997</v>
      </c>
      <c r="C128" t="s">
        <v>3140</v>
      </c>
      <c r="D128" t="s">
        <v>51</v>
      </c>
      <c r="E128">
        <v>14488.589374560001</v>
      </c>
      <c r="F128">
        <v>1906.1</v>
      </c>
      <c r="G128">
        <v>47.152266136642098</v>
      </c>
      <c r="H128">
        <f>(Table2[[#This Row],[1Y Return vs Nifty]]-AVERAGE(Table2[1Y Return vs Nifty]))/_xlfn.STDEV.P(Table2[1Y Return vs Nifty])</f>
        <v>0.39568029346054195</v>
      </c>
      <c r="I128">
        <v>-0.72662018155671804</v>
      </c>
      <c r="J128">
        <f>(Table2[[#This Row],[1M Return vs Nifty]]-AVERAGE(Table2[1M Return vs Nifty]))/_xlfn.STDEV.P(Table2[1M Return vs Nifty])</f>
        <v>4.6100693961231905E-2</v>
      </c>
      <c r="K128">
        <v>34.9718680067772</v>
      </c>
      <c r="L128">
        <f>(Table2[[#This Row],[6M Return vs Nifty]]-AVERAGE(Table2[6M Return vs Nifty]))/_xlfn.STDEV.P(Table2[6M Return vs Nifty])</f>
        <v>0.74273055520834375</v>
      </c>
      <c r="M128">
        <v>-5.0130398134508702</v>
      </c>
      <c r="N128">
        <f>(Table2[[#This Row],[1W Return vs Nifty]]-AVERAGE(Table2[1W Return vs Nifty]))/_xlfn.STDEV.P(Table2[1W Return vs Nifty])</f>
        <v>-0.89857256247002726</v>
      </c>
      <c r="O128">
        <v>1926.23</v>
      </c>
      <c r="P128">
        <v>1842.3300597621801</v>
      </c>
      <c r="Q128">
        <v>1530.8287683226599</v>
      </c>
      <c r="R128">
        <v>44.289900507517302</v>
      </c>
      <c r="S128" s="1">
        <f>(Table2[[#This Row],[Close Price]]-Table2[[#This Row],[20D EMA]])/Table2[[#This Row],[20D EMA]]</f>
        <v>-1.0450465416902503E-2</v>
      </c>
      <c r="T128" s="1">
        <f>(Table2[[#This Row],[Close Price]]-Table2[[#This Row],[50D EMA]])/Table2[[#This Row],[50D EMA]]</f>
        <v>3.4613743558009169E-2</v>
      </c>
      <c r="U128" s="1">
        <f>(Table2[[#This Row],[Close Price]]-Table2[[#This Row],[200D EMA]])/Table2[[#This Row],[200D EMA]]</f>
        <v>0.24514252635095651</v>
      </c>
      <c r="V128">
        <v>0.85510495047143997</v>
      </c>
      <c r="W128">
        <v>1900</v>
      </c>
      <c r="X128">
        <v>1945</v>
      </c>
      <c r="Y128">
        <v>1900</v>
      </c>
      <c r="Z128">
        <v>1945</v>
      </c>
      <c r="AA128">
        <v>1826.3</v>
      </c>
      <c r="AB128">
        <v>2109.9499999999998</v>
      </c>
      <c r="AC128" s="1">
        <f>(Table2[[#This Row],[Close Price]]/Table2[[#This Row],[Day Low]])-1</f>
        <v>3.2105263157893305E-3</v>
      </c>
      <c r="AD128" s="1">
        <f>(Table2[[#This Row],[Day High]]/Table2[[#This Row],[Close Price]])-1</f>
        <v>2.0408163265306145E-2</v>
      </c>
      <c r="AE128" s="1">
        <f>(Table2[[#This Row],[Close Price]]/Table2[[#This Row],[Current Week Low]])-1</f>
        <v>3.2105263157893305E-3</v>
      </c>
      <c r="AF128" s="1">
        <f>(Table2[[#This Row],[Current Week High]]/Table2[[#This Row],[Close Price]])-1</f>
        <v>2.0408163265306145E-2</v>
      </c>
      <c r="AG128" s="1">
        <f>(Table2[[#This Row],[Close Price]]/Table2[[#This Row],[Current Month Low]])-1</f>
        <v>4.3694902261402824E-2</v>
      </c>
      <c r="AH128" s="1">
        <f>(Table2[[#This Row],[Current Month High]]/Table2[[#This Row],[Close Price]])-1</f>
        <v>0.10694612035045381</v>
      </c>
      <c r="AI128">
        <v>13.257436650752799</v>
      </c>
      <c r="AJ128">
        <v>99.800838574423395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0.13</v>
      </c>
      <c r="AM128" t="s">
        <v>3182</v>
      </c>
      <c r="AN128">
        <v>-2.56</v>
      </c>
      <c r="AO128" t="s">
        <v>3181</v>
      </c>
      <c r="AP128">
        <v>9.5420362429128006E-2</v>
      </c>
      <c r="AQ128">
        <f>(Table2[[#This Row],[Sharpe Ratio]]-AVERAGE(Table2[Sharpe Ratio]))/_xlfn.STDEV.P(Table2[Sharpe Ratio])</f>
        <v>0.34423779480230549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0.63017677496239599</v>
      </c>
      <c r="AS128">
        <f>_xlfn.RANK.AVG(Table2[[#This Row],[1Y Return vs Nifty Z-Score]],Table2[1Y Return vs Nifty Z-Score])</f>
        <v>193</v>
      </c>
      <c r="AT128">
        <f>_xlfn.RANK.AVG(Table2[[#This Row],[6M Return vs Nifty Z-Score]],Table2[6M Return vs Nifty Z-Score])</f>
        <v>116</v>
      </c>
      <c r="AU128">
        <f>_xlfn.RANK.AVG(Table2[[#This Row],[Sharpe Ratio Z-Score]],Table2[Sharpe Ratio Z-Score])</f>
        <v>252</v>
      </c>
      <c r="AV128">
        <f>(Table2[[#This Row],[Rank 1Y]]+Table2[[#This Row],[Rank 6M]]+Table2[[#This Row],[Rank Sharpe]])/3</f>
        <v>187</v>
      </c>
    </row>
    <row r="129" spans="1:48" x14ac:dyDescent="0.3">
      <c r="A129" t="s">
        <v>1049</v>
      </c>
      <c r="B129" t="s">
        <v>1050</v>
      </c>
      <c r="C129" t="s">
        <v>3150</v>
      </c>
      <c r="D129" t="s">
        <v>398</v>
      </c>
      <c r="E129">
        <v>13082.025804749999</v>
      </c>
      <c r="F129">
        <v>1036.3</v>
      </c>
      <c r="G129">
        <v>24.9610853888117</v>
      </c>
      <c r="H129">
        <f>(Table2[[#This Row],[1Y Return vs Nifty]]-AVERAGE(Table2[1Y Return vs Nifty]))/_xlfn.STDEV.P(Table2[1Y Return vs Nifty])</f>
        <v>1.7009752456901464E-2</v>
      </c>
      <c r="I129">
        <v>7.4351230959256398</v>
      </c>
      <c r="J129">
        <f>(Table2[[#This Row],[1M Return vs Nifty]]-AVERAGE(Table2[1M Return vs Nifty]))/_xlfn.STDEV.P(Table2[1M Return vs Nifty])</f>
        <v>0.96993068843277963</v>
      </c>
      <c r="K129">
        <v>80.912020426016994</v>
      </c>
      <c r="L129">
        <f>(Table2[[#This Row],[6M Return vs Nifty]]-AVERAGE(Table2[6M Return vs Nifty]))/_xlfn.STDEV.P(Table2[6M Return vs Nifty])</f>
        <v>2.1721385535424802</v>
      </c>
      <c r="M129">
        <v>-3.8052971304522401</v>
      </c>
      <c r="N129">
        <f>(Table2[[#This Row],[1W Return vs Nifty]]-AVERAGE(Table2[1W Return vs Nifty]))/_xlfn.STDEV.P(Table2[1W Return vs Nifty])</f>
        <v>-0.62926801491214135</v>
      </c>
      <c r="O129">
        <v>1055.6300000000001</v>
      </c>
      <c r="P129">
        <v>1002.88560771856</v>
      </c>
      <c r="Q129">
        <v>791.64426516179799</v>
      </c>
      <c r="R129">
        <v>40.893594728338499</v>
      </c>
      <c r="S129" s="1">
        <f>(Table2[[#This Row],[Close Price]]-Table2[[#This Row],[20D EMA]])/Table2[[#This Row],[20D EMA]]</f>
        <v>-1.8311340147589734E-2</v>
      </c>
      <c r="T129" s="1">
        <f>(Table2[[#This Row],[Close Price]]-Table2[[#This Row],[50D EMA]])/Table2[[#This Row],[50D EMA]]</f>
        <v>3.3318248885287685E-2</v>
      </c>
      <c r="U129" s="1">
        <f>(Table2[[#This Row],[Close Price]]-Table2[[#This Row],[200D EMA]])/Table2[[#This Row],[200D EMA]]</f>
        <v>0.30904756796058985</v>
      </c>
      <c r="V129">
        <v>0.75724689460149397</v>
      </c>
      <c r="W129">
        <v>1029.5999999999999</v>
      </c>
      <c r="X129">
        <v>1064.25</v>
      </c>
      <c r="Y129">
        <v>1029.5999999999999</v>
      </c>
      <c r="Z129">
        <v>1064.25</v>
      </c>
      <c r="AA129">
        <v>1001</v>
      </c>
      <c r="AB129">
        <v>1163.8499999999999</v>
      </c>
      <c r="AC129" s="1">
        <f>(Table2[[#This Row],[Close Price]]/Table2[[#This Row],[Day Low]])-1</f>
        <v>6.5073815073815044E-3</v>
      </c>
      <c r="AD129" s="1">
        <f>(Table2[[#This Row],[Day High]]/Table2[[#This Row],[Close Price]])-1</f>
        <v>2.6970954356846599E-2</v>
      </c>
      <c r="AE129" s="1">
        <f>(Table2[[#This Row],[Close Price]]/Table2[[#This Row],[Current Week Low]])-1</f>
        <v>6.5073815073815044E-3</v>
      </c>
      <c r="AF129" s="1">
        <f>(Table2[[#This Row],[Current Week High]]/Table2[[#This Row],[Close Price]])-1</f>
        <v>2.6970954356846599E-2</v>
      </c>
      <c r="AG129" s="1">
        <f>(Table2[[#This Row],[Close Price]]/Table2[[#This Row],[Current Month Low]])-1</f>
        <v>3.5264735264735281E-2</v>
      </c>
      <c r="AH129" s="1">
        <f>(Table2[[#This Row],[Current Month High]]/Table2[[#This Row],[Close Price]])-1</f>
        <v>0.12308211907748712</v>
      </c>
      <c r="AI129">
        <v>12.308211907748699</v>
      </c>
      <c r="AJ129">
        <v>130.28888888888801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0.21</v>
      </c>
      <c r="AM129" t="s">
        <v>3182</v>
      </c>
      <c r="AN129">
        <v>-2.4900000000000002</v>
      </c>
      <c r="AO129" t="s">
        <v>3181</v>
      </c>
      <c r="AP129">
        <v>9.6349213678538007E-2</v>
      </c>
      <c r="AQ129">
        <f>(Table2[[#This Row],[Sharpe Ratio]]-AVERAGE(Table2[Sharpe Ratio]))/_xlfn.STDEV.P(Table2[Sharpe Ratio])</f>
        <v>0.3551093371963629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2.8849203167163826</v>
      </c>
      <c r="AS129">
        <f>_xlfn.RANK.AVG(Table2[[#This Row],[1Y Return vs Nifty Z-Score]],Table2[1Y Return vs Nifty Z-Score])</f>
        <v>285</v>
      </c>
      <c r="AT129">
        <f>_xlfn.RANK.AVG(Table2[[#This Row],[6M Return vs Nifty Z-Score]],Table2[6M Return vs Nifty Z-Score])</f>
        <v>30</v>
      </c>
      <c r="AU129">
        <f>_xlfn.RANK.AVG(Table2[[#This Row],[Sharpe Ratio Z-Score]],Table2[Sharpe Ratio Z-Score])</f>
        <v>248</v>
      </c>
      <c r="AV129">
        <f>(Table2[[#This Row],[Rank 1Y]]+Table2[[#This Row],[Rank 6M]]+Table2[[#This Row],[Rank Sharpe]])/3</f>
        <v>187.66666666666666</v>
      </c>
    </row>
    <row r="130" spans="1:48" x14ac:dyDescent="0.3">
      <c r="A130" t="s">
        <v>1340</v>
      </c>
      <c r="B130" t="s">
        <v>1341</v>
      </c>
      <c r="C130" t="s">
        <v>3142</v>
      </c>
      <c r="D130" t="s">
        <v>182</v>
      </c>
      <c r="E130">
        <v>8529.0352758000008</v>
      </c>
      <c r="F130">
        <v>1579.5</v>
      </c>
      <c r="G130">
        <v>45.635734318663403</v>
      </c>
      <c r="H130">
        <f>(Table2[[#This Row],[1Y Return vs Nifty]]-AVERAGE(Table2[1Y Return vs Nifty]))/_xlfn.STDEV.P(Table2[1Y Return vs Nifty])</f>
        <v>0.36980217861442805</v>
      </c>
      <c r="I130">
        <v>6.1643324262329999</v>
      </c>
      <c r="J130">
        <f>(Table2[[#This Row],[1M Return vs Nifty]]-AVERAGE(Table2[1M Return vs Nifty]))/_xlfn.STDEV.P(Table2[1M Return vs Nifty])</f>
        <v>0.82608953863876333</v>
      </c>
      <c r="K130">
        <v>37.9053588003069</v>
      </c>
      <c r="L130">
        <f>(Table2[[#This Row],[6M Return vs Nifty]]-AVERAGE(Table2[6M Return vs Nifty]))/_xlfn.STDEV.P(Table2[6M Return vs Nifty])</f>
        <v>0.83400485410585479</v>
      </c>
      <c r="M130">
        <v>-2.1386352968900901</v>
      </c>
      <c r="N130">
        <f>(Table2[[#This Row],[1W Return vs Nifty]]-AVERAGE(Table2[1W Return vs Nifty]))/_xlfn.STDEV.P(Table2[1W Return vs Nifty])</f>
        <v>-0.25763288324232675</v>
      </c>
      <c r="O130">
        <v>1599.03</v>
      </c>
      <c r="P130">
        <v>1527.1285689655199</v>
      </c>
      <c r="Q130">
        <v>1260.32629510314</v>
      </c>
      <c r="R130">
        <v>42.603374066008897</v>
      </c>
      <c r="S130" s="1">
        <f>(Table2[[#This Row],[Close Price]]-Table2[[#This Row],[20D EMA]])/Table2[[#This Row],[20D EMA]]</f>
        <v>-1.2213654528057618E-2</v>
      </c>
      <c r="T130" s="1">
        <f>(Table2[[#This Row],[Close Price]]-Table2[[#This Row],[50D EMA]])/Table2[[#This Row],[50D EMA]]</f>
        <v>3.4294054933407883E-2</v>
      </c>
      <c r="U130" s="1">
        <f>(Table2[[#This Row],[Close Price]]-Table2[[#This Row],[200D EMA]])/Table2[[#This Row],[200D EMA]]</f>
        <v>0.2532468822851468</v>
      </c>
      <c r="V130">
        <v>0.54885658465546805</v>
      </c>
      <c r="W130">
        <v>1552.1</v>
      </c>
      <c r="X130">
        <v>1624.05</v>
      </c>
      <c r="Y130">
        <v>1552.1</v>
      </c>
      <c r="Z130">
        <v>1624.05</v>
      </c>
      <c r="AA130">
        <v>1520.05</v>
      </c>
      <c r="AB130">
        <v>1697</v>
      </c>
      <c r="AC130" s="1">
        <f>(Table2[[#This Row],[Close Price]]/Table2[[#This Row],[Day Low]])-1</f>
        <v>1.7653501707364239E-2</v>
      </c>
      <c r="AD130" s="1">
        <f>(Table2[[#This Row],[Day High]]/Table2[[#This Row],[Close Price]])-1</f>
        <v>2.8205128205128105E-2</v>
      </c>
      <c r="AE130" s="1">
        <f>(Table2[[#This Row],[Close Price]]/Table2[[#This Row],[Current Week Low]])-1</f>
        <v>1.7653501707364239E-2</v>
      </c>
      <c r="AF130" s="1">
        <f>(Table2[[#This Row],[Current Week High]]/Table2[[#This Row],[Close Price]])-1</f>
        <v>2.8205128205128105E-2</v>
      </c>
      <c r="AG130" s="1">
        <f>(Table2[[#This Row],[Close Price]]/Table2[[#This Row],[Current Month Low]])-1</f>
        <v>3.9110555573829808E-2</v>
      </c>
      <c r="AH130" s="1">
        <f>(Table2[[#This Row],[Current Month High]]/Table2[[#This Row],[Close Price]])-1</f>
        <v>7.4390629946185394E-2</v>
      </c>
      <c r="AI130">
        <v>11.3200379867046</v>
      </c>
      <c r="AJ130">
        <v>92.504570383912196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0.11</v>
      </c>
      <c r="AM130" t="s">
        <v>3182</v>
      </c>
      <c r="AN130">
        <v>-8.1199999999999992</v>
      </c>
      <c r="AO130" t="s">
        <v>3181</v>
      </c>
      <c r="AP130">
        <v>9.0477596724278006E-2</v>
      </c>
      <c r="AQ130">
        <f>(Table2[[#This Row],[Sharpe Ratio]]-AVERAGE(Table2[Sharpe Ratio]))/_xlfn.STDEV.P(Table2[Sharpe Ratio])</f>
        <v>0.28638624221161668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2.0586499303283357</v>
      </c>
      <c r="AS130">
        <f>_xlfn.RANK.AVG(Table2[[#This Row],[1Y Return vs Nifty Z-Score]],Table2[1Y Return vs Nifty Z-Score])</f>
        <v>201</v>
      </c>
      <c r="AT130">
        <f>_xlfn.RANK.AVG(Table2[[#This Row],[6M Return vs Nifty Z-Score]],Table2[6M Return vs Nifty Z-Score])</f>
        <v>103</v>
      </c>
      <c r="AU130">
        <f>_xlfn.RANK.AVG(Table2[[#This Row],[Sharpe Ratio Z-Score]],Table2[Sharpe Ratio Z-Score])</f>
        <v>266</v>
      </c>
      <c r="AV130">
        <f>(Table2[[#This Row],[Rank 1Y]]+Table2[[#This Row],[Rank 6M]]+Table2[[#This Row],[Rank Sharpe]])/3</f>
        <v>190</v>
      </c>
    </row>
    <row r="131" spans="1:48" x14ac:dyDescent="0.3">
      <c r="A131" t="s">
        <v>982</v>
      </c>
      <c r="B131" t="s">
        <v>983</v>
      </c>
      <c r="C131" t="s">
        <v>3136</v>
      </c>
      <c r="D131" t="s">
        <v>543</v>
      </c>
      <c r="E131">
        <v>14872.483901457001</v>
      </c>
      <c r="F131">
        <v>155.61000000000001</v>
      </c>
      <c r="G131">
        <v>49.105249089457402</v>
      </c>
      <c r="H131">
        <f>(Table2[[#This Row],[1Y Return vs Nifty]]-AVERAGE(Table2[1Y Return vs Nifty]))/_xlfn.STDEV.P(Table2[1Y Return vs Nifty])</f>
        <v>0.42900601504864455</v>
      </c>
      <c r="I131">
        <v>18.359362061883001</v>
      </c>
      <c r="J131">
        <f>(Table2[[#This Row],[1M Return vs Nifty]]-AVERAGE(Table2[1M Return vs Nifty]))/_xlfn.STDEV.P(Table2[1M Return vs Nifty])</f>
        <v>2.2064483391863532</v>
      </c>
      <c r="K131">
        <v>82.807437675626502</v>
      </c>
      <c r="L131">
        <f>(Table2[[#This Row],[6M Return vs Nifty]]-AVERAGE(Table2[6M Return vs Nifty]))/_xlfn.STDEV.P(Table2[6M Return vs Nifty])</f>
        <v>2.2311136425245022</v>
      </c>
      <c r="M131">
        <v>4.9975037591329903</v>
      </c>
      <c r="N131">
        <f>(Table2[[#This Row],[1W Return vs Nifty]]-AVERAGE(Table2[1W Return vs Nifty]))/_xlfn.STDEV.P(Table2[1W Return vs Nifty])</f>
        <v>1.3335957177217028</v>
      </c>
      <c r="O131">
        <v>139.72</v>
      </c>
      <c r="P131">
        <v>124.88525786999899</v>
      </c>
      <c r="Q131">
        <v>101.051451472984</v>
      </c>
      <c r="R131">
        <v>72.3618192085045</v>
      </c>
      <c r="S131" s="1">
        <f>(Table2[[#This Row],[Close Price]]-Table2[[#This Row],[20D EMA]])/Table2[[#This Row],[20D EMA]]</f>
        <v>0.11372745490981975</v>
      </c>
      <c r="T131" s="1">
        <f>(Table2[[#This Row],[Close Price]]-Table2[[#This Row],[50D EMA]])/Table2[[#This Row],[50D EMA]]</f>
        <v>0.24602377137247342</v>
      </c>
      <c r="U131" s="1">
        <f>(Table2[[#This Row],[Close Price]]-Table2[[#This Row],[200D EMA]])/Table2[[#This Row],[200D EMA]]</f>
        <v>0.53990860825588627</v>
      </c>
      <c r="V131">
        <v>1.6623876667155</v>
      </c>
      <c r="W131">
        <v>151.91</v>
      </c>
      <c r="X131">
        <v>158.6</v>
      </c>
      <c r="Y131">
        <v>151.91</v>
      </c>
      <c r="Z131">
        <v>158.6</v>
      </c>
      <c r="AA131">
        <v>134.68</v>
      </c>
      <c r="AB131">
        <v>160.44999999999999</v>
      </c>
      <c r="AC131" s="1">
        <f>(Table2[[#This Row],[Close Price]]/Table2[[#This Row],[Day Low]])-1</f>
        <v>2.435652689092227E-2</v>
      </c>
      <c r="AD131" s="1">
        <f>(Table2[[#This Row],[Day High]]/Table2[[#This Row],[Close Price]])-1</f>
        <v>1.9214703425229684E-2</v>
      </c>
      <c r="AE131" s="1">
        <f>(Table2[[#This Row],[Close Price]]/Table2[[#This Row],[Current Week Low]])-1</f>
        <v>2.435652689092227E-2</v>
      </c>
      <c r="AF131" s="1">
        <f>(Table2[[#This Row],[Current Week High]]/Table2[[#This Row],[Close Price]])-1</f>
        <v>1.9214703425229684E-2</v>
      </c>
      <c r="AG131" s="1">
        <f>(Table2[[#This Row],[Close Price]]/Table2[[#This Row],[Current Month Low]])-1</f>
        <v>0.15540540540540548</v>
      </c>
      <c r="AH131" s="1">
        <f>(Table2[[#This Row],[Current Month High]]/Table2[[#This Row],[Close Price]])-1</f>
        <v>3.1103399524452069E-2</v>
      </c>
      <c r="AI131">
        <v>3.1103399524451998</v>
      </c>
      <c r="AJ131">
        <v>125.521739130434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0.5</v>
      </c>
      <c r="AM131" t="s">
        <v>3182</v>
      </c>
      <c r="AN131">
        <v>11.23</v>
      </c>
      <c r="AO131" t="s">
        <v>3182</v>
      </c>
      <c r="AP131">
        <v>5.7049702042781002E-2</v>
      </c>
      <c r="AQ131">
        <f>(Table2[[#This Row],[Sharpe Ratio]]-AVERAGE(Table2[Sharpe Ratio]))/_xlfn.STDEV.P(Table2[Sharpe Ratio])</f>
        <v>-0.10486345940079643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6.0953002550804065</v>
      </c>
      <c r="AS131">
        <f>_xlfn.RANK.AVG(Table2[[#This Row],[1Y Return vs Nifty Z-Score]],Table2[1Y Return vs Nifty Z-Score])</f>
        <v>179</v>
      </c>
      <c r="AT131">
        <f>_xlfn.RANK.AVG(Table2[[#This Row],[6M Return vs Nifty Z-Score]],Table2[6M Return vs Nifty Z-Score])</f>
        <v>26</v>
      </c>
      <c r="AU131">
        <f>_xlfn.RANK.AVG(Table2[[#This Row],[Sharpe Ratio Z-Score]],Table2[Sharpe Ratio Z-Score])</f>
        <v>367</v>
      </c>
      <c r="AV131">
        <f>(Table2[[#This Row],[Rank 1Y]]+Table2[[#This Row],[Rank 6M]]+Table2[[#This Row],[Rank Sharpe]])/3</f>
        <v>190.66666666666666</v>
      </c>
    </row>
    <row r="132" spans="1:48" x14ac:dyDescent="0.3">
      <c r="A132" t="s">
        <v>557</v>
      </c>
      <c r="B132" t="s">
        <v>558</v>
      </c>
      <c r="C132" t="s">
        <v>3141</v>
      </c>
      <c r="D132" t="s">
        <v>146</v>
      </c>
      <c r="E132">
        <v>37071.729741615003</v>
      </c>
      <c r="F132">
        <v>267.35000000000002</v>
      </c>
      <c r="G132">
        <v>70.010130367390204</v>
      </c>
      <c r="H132">
        <f>(Table2[[#This Row],[1Y Return vs Nifty]]-AVERAGE(Table2[1Y Return vs Nifty]))/_xlfn.STDEV.P(Table2[1Y Return vs Nifty])</f>
        <v>0.7857271284083126</v>
      </c>
      <c r="I132">
        <v>-1.19578344811813</v>
      </c>
      <c r="J132">
        <f>(Table2[[#This Row],[1M Return vs Nifty]]-AVERAGE(Table2[1M Return vs Nifty]))/_xlfn.STDEV.P(Table2[1M Return vs Nifty])</f>
        <v>-7.0040268340760773E-3</v>
      </c>
      <c r="K132">
        <v>7.1594922362408102</v>
      </c>
      <c r="L132">
        <f>(Table2[[#This Row],[6M Return vs Nifty]]-AVERAGE(Table2[6M Return vs Nifty]))/_xlfn.STDEV.P(Table2[6M Return vs Nifty])</f>
        <v>-0.12263950312933178</v>
      </c>
      <c r="M132">
        <v>-4.9616218543895503</v>
      </c>
      <c r="N132">
        <f>(Table2[[#This Row],[1W Return vs Nifty]]-AVERAGE(Table2[1W Return vs Nifty]))/_xlfn.STDEV.P(Table2[1W Return vs Nifty])</f>
        <v>-0.88710729723076398</v>
      </c>
      <c r="O132">
        <v>273.5</v>
      </c>
      <c r="P132">
        <v>271.08754371858703</v>
      </c>
      <c r="Q132">
        <v>239.56956585786401</v>
      </c>
      <c r="R132">
        <v>41.759600952058101</v>
      </c>
      <c r="S132" s="1">
        <f>(Table2[[#This Row],[Close Price]]-Table2[[#This Row],[20D EMA]])/Table2[[#This Row],[20D EMA]]</f>
        <v>-2.2486288848263172E-2</v>
      </c>
      <c r="T132" s="1">
        <f>(Table2[[#This Row],[Close Price]]-Table2[[#This Row],[50D EMA]])/Table2[[#This Row],[50D EMA]]</f>
        <v>-1.3787220420820619E-2</v>
      </c>
      <c r="U132" s="1">
        <f>(Table2[[#This Row],[Close Price]]-Table2[[#This Row],[200D EMA]])/Table2[[#This Row],[200D EMA]]</f>
        <v>0.11595977996060683</v>
      </c>
      <c r="V132">
        <v>0.60381362340060296</v>
      </c>
      <c r="W132">
        <v>264.05</v>
      </c>
      <c r="X132">
        <v>268.64999999999998</v>
      </c>
      <c r="Y132">
        <v>264.05</v>
      </c>
      <c r="Z132">
        <v>268.64999999999998</v>
      </c>
      <c r="AA132">
        <v>257.25</v>
      </c>
      <c r="AB132">
        <v>296.8</v>
      </c>
      <c r="AC132" s="1">
        <f>(Table2[[#This Row],[Close Price]]/Table2[[#This Row],[Day Low]])-1</f>
        <v>1.2497633024048493E-2</v>
      </c>
      <c r="AD132" s="1">
        <f>(Table2[[#This Row],[Day High]]/Table2[[#This Row],[Close Price]])-1</f>
        <v>4.8625397419110872E-3</v>
      </c>
      <c r="AE132" s="1">
        <f>(Table2[[#This Row],[Close Price]]/Table2[[#This Row],[Current Week Low]])-1</f>
        <v>1.2497633024048493E-2</v>
      </c>
      <c r="AF132" s="1">
        <f>(Table2[[#This Row],[Current Week High]]/Table2[[#This Row],[Close Price]])-1</f>
        <v>4.8625397419110872E-3</v>
      </c>
      <c r="AG132" s="1">
        <f>(Table2[[#This Row],[Close Price]]/Table2[[#This Row],[Current Month Low]])-1</f>
        <v>3.9261418853255625E-2</v>
      </c>
      <c r="AH132" s="1">
        <f>(Table2[[#This Row],[Current Month High]]/Table2[[#This Row],[Close Price]])-1</f>
        <v>0.11015522723022242</v>
      </c>
      <c r="AI132">
        <v>16.626145502150699</v>
      </c>
      <c r="AJ132">
        <v>128.89554794520501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-0.02</v>
      </c>
      <c r="AM132" t="s">
        <v>3181</v>
      </c>
      <c r="AN132">
        <v>-6.03</v>
      </c>
      <c r="AO132" t="s">
        <v>3181</v>
      </c>
      <c r="AP132">
        <v>0.16205279222906599</v>
      </c>
      <c r="AQ132">
        <f>(Table2[[#This Row],[Sharpe Ratio]]-AVERAGE(Table2[Sharpe Ratio]))/_xlfn.STDEV.P(Table2[Sharpe Ratio])</f>
        <v>1.1241229334068019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0.89309923462094265</v>
      </c>
      <c r="AS132">
        <f>_xlfn.RANK.AVG(Table2[[#This Row],[1Y Return vs Nifty Z-Score]],Table2[1Y Return vs Nifty Z-Score])</f>
        <v>124</v>
      </c>
      <c r="AT132">
        <f>_xlfn.RANK.AVG(Table2[[#This Row],[6M Return vs Nifty Z-Score]],Table2[6M Return vs Nifty Z-Score])</f>
        <v>354</v>
      </c>
      <c r="AU132">
        <f>_xlfn.RANK.AVG(Table2[[#This Row],[Sharpe Ratio Z-Score]],Table2[Sharpe Ratio Z-Score])</f>
        <v>97</v>
      </c>
      <c r="AV132">
        <f>(Table2[[#This Row],[Rank 1Y]]+Table2[[#This Row],[Rank 6M]]+Table2[[#This Row],[Rank Sharpe]])/3</f>
        <v>191.66666666666666</v>
      </c>
    </row>
    <row r="133" spans="1:48" x14ac:dyDescent="0.3">
      <c r="A133" t="s">
        <v>1765</v>
      </c>
      <c r="B133" t="s">
        <v>1766</v>
      </c>
      <c r="C133" t="s">
        <v>3145</v>
      </c>
      <c r="D133" t="s">
        <v>802</v>
      </c>
      <c r="E133">
        <v>4634.32121775</v>
      </c>
      <c r="F133">
        <v>374.5</v>
      </c>
      <c r="G133">
        <v>97.701562116365295</v>
      </c>
      <c r="H133">
        <f>(Table2[[#This Row],[1Y Return vs Nifty]]-AVERAGE(Table2[1Y Return vs Nifty]))/_xlfn.STDEV.P(Table2[1Y Return vs Nifty])</f>
        <v>1.2582540101775479</v>
      </c>
      <c r="I133">
        <v>-2.4685791690402898</v>
      </c>
      <c r="J133">
        <f>(Table2[[#This Row],[1M Return vs Nifty]]-AVERAGE(Table2[1M Return vs Nifty]))/_xlfn.STDEV.P(Table2[1M Return vs Nifty])</f>
        <v>-0.15107212893513119</v>
      </c>
      <c r="K133">
        <v>27.403257068057201</v>
      </c>
      <c r="L133">
        <f>(Table2[[#This Row],[6M Return vs Nifty]]-AVERAGE(Table2[6M Return vs Nifty]))/_xlfn.STDEV.P(Table2[6M Return vs Nifty])</f>
        <v>0.50723649516785629</v>
      </c>
      <c r="M133">
        <v>0.10758743209695799</v>
      </c>
      <c r="N133">
        <f>(Table2[[#This Row],[1W Return vs Nifty]]-AVERAGE(Table2[1W Return vs Nifty]))/_xlfn.STDEV.P(Table2[1W Return vs Nifty])</f>
        <v>0.24323373699020709</v>
      </c>
      <c r="O133">
        <v>377.62</v>
      </c>
      <c r="P133">
        <v>370.32341452168401</v>
      </c>
      <c r="Q133">
        <v>304.420932340001</v>
      </c>
      <c r="R133">
        <v>47.511506959951902</v>
      </c>
      <c r="S133" s="1">
        <f>(Table2[[#This Row],[Close Price]]-Table2[[#This Row],[20D EMA]])/Table2[[#This Row],[20D EMA]]</f>
        <v>-8.2622742439489548E-3</v>
      </c>
      <c r="T133" s="1">
        <f>(Table2[[#This Row],[Close Price]]-Table2[[#This Row],[50D EMA]])/Table2[[#This Row],[50D EMA]]</f>
        <v>1.1278210651925786E-2</v>
      </c>
      <c r="U133" s="1">
        <f>(Table2[[#This Row],[Close Price]]-Table2[[#This Row],[200D EMA]])/Table2[[#This Row],[200D EMA]]</f>
        <v>0.23020449717869348</v>
      </c>
      <c r="V133">
        <v>0.34540101702996601</v>
      </c>
      <c r="W133">
        <v>372.1</v>
      </c>
      <c r="X133">
        <v>390.3</v>
      </c>
      <c r="Y133">
        <v>372.1</v>
      </c>
      <c r="Z133">
        <v>390.3</v>
      </c>
      <c r="AA133">
        <v>342.6</v>
      </c>
      <c r="AB133">
        <v>390.3</v>
      </c>
      <c r="AC133" s="1">
        <f>(Table2[[#This Row],[Close Price]]/Table2[[#This Row],[Day Low]])-1</f>
        <v>6.4498790647675719E-3</v>
      </c>
      <c r="AD133" s="1">
        <f>(Table2[[#This Row],[Day High]]/Table2[[#This Row],[Close Price]])-1</f>
        <v>4.2189586114819821E-2</v>
      </c>
      <c r="AE133" s="1">
        <f>(Table2[[#This Row],[Close Price]]/Table2[[#This Row],[Current Week Low]])-1</f>
        <v>6.4498790647675719E-3</v>
      </c>
      <c r="AF133" s="1">
        <f>(Table2[[#This Row],[Current Week High]]/Table2[[#This Row],[Close Price]])-1</f>
        <v>4.2189586114819821E-2</v>
      </c>
      <c r="AG133" s="1">
        <f>(Table2[[#This Row],[Close Price]]/Table2[[#This Row],[Current Month Low]])-1</f>
        <v>9.3111500291885418E-2</v>
      </c>
      <c r="AH133" s="1">
        <f>(Table2[[#This Row],[Current Month High]]/Table2[[#This Row],[Close Price]])-1</f>
        <v>4.2189586114819821E-2</v>
      </c>
      <c r="AI133">
        <v>9.9999999999999805</v>
      </c>
      <c r="AJ133">
        <v>151.595566006046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0.18</v>
      </c>
      <c r="AM133" t="s">
        <v>3182</v>
      </c>
      <c r="AN133">
        <v>-0.77</v>
      </c>
      <c r="AO133" t="s">
        <v>3181</v>
      </c>
      <c r="AP133">
        <v>6.6652264570816994E-2</v>
      </c>
      <c r="AQ133">
        <f>(Table2[[#This Row],[Sharpe Ratio]]-AVERAGE(Table2[Sharpe Ratio]))/_xlfn.STDEV.P(Table2[Sharpe Ratio])</f>
        <v>7.5276965366486617E-3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1.8651798099371288</v>
      </c>
      <c r="AS133">
        <f>_xlfn.RANK.AVG(Table2[[#This Row],[1Y Return vs Nifty Z-Score]],Table2[1Y Return vs Nifty Z-Score])</f>
        <v>76</v>
      </c>
      <c r="AT133">
        <f>_xlfn.RANK.AVG(Table2[[#This Row],[6M Return vs Nifty Z-Score]],Table2[6M Return vs Nifty Z-Score])</f>
        <v>166</v>
      </c>
      <c r="AU133">
        <f>_xlfn.RANK.AVG(Table2[[#This Row],[Sharpe Ratio Z-Score]],Table2[Sharpe Ratio Z-Score])</f>
        <v>343</v>
      </c>
      <c r="AV133">
        <f>(Table2[[#This Row],[Rank 1Y]]+Table2[[#This Row],[Rank 6M]]+Table2[[#This Row],[Rank Sharpe]])/3</f>
        <v>195</v>
      </c>
    </row>
    <row r="134" spans="1:48" x14ac:dyDescent="0.3">
      <c r="A134" t="s">
        <v>1606</v>
      </c>
      <c r="B134" t="s">
        <v>1607</v>
      </c>
      <c r="C134" t="s">
        <v>3138</v>
      </c>
      <c r="D134" t="s">
        <v>236</v>
      </c>
      <c r="E134">
        <v>5956.5632653800003</v>
      </c>
      <c r="F134">
        <v>308.7</v>
      </c>
      <c r="G134">
        <v>15.231644113452401</v>
      </c>
      <c r="H134">
        <f>(Table2[[#This Row],[1Y Return vs Nifty]]-AVERAGE(Table2[1Y Return vs Nifty]))/_xlfn.STDEV.P(Table2[1Y Return vs Nifty])</f>
        <v>-0.14901353550012444</v>
      </c>
      <c r="I134">
        <v>-3.8516530494564698</v>
      </c>
      <c r="J134">
        <f>(Table2[[#This Row],[1M Return vs Nifty]]-AVERAGE(Table2[1M Return vs Nifty]))/_xlfn.STDEV.P(Table2[1M Return vs Nifty])</f>
        <v>-0.3076226466197256</v>
      </c>
      <c r="K134">
        <v>26.940102684608899</v>
      </c>
      <c r="L134">
        <f>(Table2[[#This Row],[6M Return vs Nifty]]-AVERAGE(Table2[6M Return vs Nifty]))/_xlfn.STDEV.P(Table2[6M Return vs Nifty])</f>
        <v>0.49282564658984296</v>
      </c>
      <c r="M134">
        <v>5.1596444151013898</v>
      </c>
      <c r="N134">
        <f>(Table2[[#This Row],[1W Return vs Nifty]]-AVERAGE(Table2[1W Return vs Nifty]))/_xlfn.STDEV.P(Table2[1W Return vs Nifty])</f>
        <v>1.3697501209824161</v>
      </c>
      <c r="O134">
        <v>298.39</v>
      </c>
      <c r="P134">
        <v>285.17930368013299</v>
      </c>
      <c r="Q134">
        <v>249.03596666289499</v>
      </c>
      <c r="R134">
        <v>61.136418981627997</v>
      </c>
      <c r="S134" s="1">
        <f>(Table2[[#This Row],[Close Price]]-Table2[[#This Row],[20D EMA]])/Table2[[#This Row],[20D EMA]]</f>
        <v>3.4552096249874334E-2</v>
      </c>
      <c r="T134" s="1">
        <f>(Table2[[#This Row],[Close Price]]-Table2[[#This Row],[50D EMA]])/Table2[[#This Row],[50D EMA]]</f>
        <v>8.2476869872186206E-2</v>
      </c>
      <c r="U134" s="1">
        <f>(Table2[[#This Row],[Close Price]]-Table2[[#This Row],[200D EMA]])/Table2[[#This Row],[200D EMA]]</f>
        <v>0.23957998572097261</v>
      </c>
      <c r="V134">
        <v>0.62960888609153498</v>
      </c>
      <c r="W134">
        <v>305.05</v>
      </c>
      <c r="X134">
        <v>315.85000000000002</v>
      </c>
      <c r="Y134">
        <v>305.05</v>
      </c>
      <c r="Z134">
        <v>315.85000000000002</v>
      </c>
      <c r="AA134">
        <v>265.60000000000002</v>
      </c>
      <c r="AB134">
        <v>315.85000000000002</v>
      </c>
      <c r="AC134" s="1">
        <f>(Table2[[#This Row],[Close Price]]/Table2[[#This Row],[Day Low]])-1</f>
        <v>1.1965251598098581E-2</v>
      </c>
      <c r="AD134" s="1">
        <f>(Table2[[#This Row],[Day High]]/Table2[[#This Row],[Close Price]])-1</f>
        <v>2.3161645610625392E-2</v>
      </c>
      <c r="AE134" s="1">
        <f>(Table2[[#This Row],[Close Price]]/Table2[[#This Row],[Current Week Low]])-1</f>
        <v>1.1965251598098581E-2</v>
      </c>
      <c r="AF134" s="1">
        <f>(Table2[[#This Row],[Current Week High]]/Table2[[#This Row],[Close Price]])-1</f>
        <v>2.3161645610625392E-2</v>
      </c>
      <c r="AG134" s="1">
        <f>(Table2[[#This Row],[Close Price]]/Table2[[#This Row],[Current Month Low]])-1</f>
        <v>0.16227409638554202</v>
      </c>
      <c r="AH134" s="1">
        <f>(Table2[[#This Row],[Current Month High]]/Table2[[#This Row],[Close Price]])-1</f>
        <v>2.3161645610625392E-2</v>
      </c>
      <c r="AI134">
        <v>6.8675089083252301</v>
      </c>
      <c r="AJ134">
        <v>74.406779661016898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0.11</v>
      </c>
      <c r="AM134" t="s">
        <v>3182</v>
      </c>
      <c r="AN134">
        <v>1.83</v>
      </c>
      <c r="AO134" t="s">
        <v>3182</v>
      </c>
      <c r="AP134">
        <v>0.17506461182317301</v>
      </c>
      <c r="AQ134">
        <f>(Table2[[#This Row],[Sharpe Ratio]]-AVERAGE(Table2[Sharpe Ratio]))/_xlfn.STDEV.P(Table2[Sharpe Ratio])</f>
        <v>1.2764170154043386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2.6823566008567479</v>
      </c>
      <c r="AS134">
        <f>_xlfn.RANK.AVG(Table2[[#This Row],[1Y Return vs Nifty Z-Score]],Table2[1Y Return vs Nifty Z-Score])</f>
        <v>337</v>
      </c>
      <c r="AT134">
        <f>_xlfn.RANK.AVG(Table2[[#This Row],[6M Return vs Nifty Z-Score]],Table2[6M Return vs Nifty Z-Score])</f>
        <v>171</v>
      </c>
      <c r="AU134">
        <f>_xlfn.RANK.AVG(Table2[[#This Row],[Sharpe Ratio Z-Score]],Table2[Sharpe Ratio Z-Score])</f>
        <v>83</v>
      </c>
      <c r="AV134">
        <f>(Table2[[#This Row],[Rank 1Y]]+Table2[[#This Row],[Rank 6M]]+Table2[[#This Row],[Rank Sharpe]])/3</f>
        <v>197</v>
      </c>
    </row>
    <row r="135" spans="1:48" x14ac:dyDescent="0.3">
      <c r="A135" t="s">
        <v>717</v>
      </c>
      <c r="B135" t="s">
        <v>718</v>
      </c>
      <c r="C135" t="s">
        <v>3141</v>
      </c>
      <c r="D135" t="s">
        <v>57</v>
      </c>
      <c r="E135">
        <v>24851.794421639999</v>
      </c>
      <c r="F135">
        <v>187.48</v>
      </c>
      <c r="G135">
        <v>83.783952892059403</v>
      </c>
      <c r="H135">
        <f>(Table2[[#This Row],[1Y Return vs Nifty]]-AVERAGE(Table2[1Y Return vs Nifty]))/_xlfn.STDEV.P(Table2[1Y Return vs Nifty])</f>
        <v>1.0207637804176721</v>
      </c>
      <c r="I135">
        <v>-5.6053816968000101</v>
      </c>
      <c r="J135">
        <f>(Table2[[#This Row],[1M Return vs Nifty]]-AVERAGE(Table2[1M Return vs Nifty]))/_xlfn.STDEV.P(Table2[1M Return vs Nifty])</f>
        <v>-0.50612768059326929</v>
      </c>
      <c r="K135">
        <v>22.187391740190598</v>
      </c>
      <c r="L135">
        <f>(Table2[[#This Row],[6M Return vs Nifty]]-AVERAGE(Table2[6M Return vs Nifty]))/_xlfn.STDEV.P(Table2[6M Return vs Nifty])</f>
        <v>0.34494709852310751</v>
      </c>
      <c r="M135">
        <v>-5.9032071620758204</v>
      </c>
      <c r="N135">
        <f>(Table2[[#This Row],[1W Return vs Nifty]]-AVERAGE(Table2[1W Return vs Nifty]))/_xlfn.STDEV.P(Table2[1W Return vs Nifty])</f>
        <v>-1.0970636139554675</v>
      </c>
      <c r="O135">
        <v>191.72</v>
      </c>
      <c r="P135">
        <v>187.70527338807801</v>
      </c>
      <c r="Q135">
        <v>156.601311465424</v>
      </c>
      <c r="R135">
        <v>41.819967568804103</v>
      </c>
      <c r="S135" s="1">
        <f>(Table2[[#This Row],[Close Price]]-Table2[[#This Row],[20D EMA]])/Table2[[#This Row],[20D EMA]]</f>
        <v>-2.2115585228458214E-2</v>
      </c>
      <c r="T135" s="1">
        <f>(Table2[[#This Row],[Close Price]]-Table2[[#This Row],[50D EMA]])/Table2[[#This Row],[50D EMA]]</f>
        <v>-1.200144162238176E-3</v>
      </c>
      <c r="U135" s="1">
        <f>(Table2[[#This Row],[Close Price]]-Table2[[#This Row],[200D EMA]])/Table2[[#This Row],[200D EMA]]</f>
        <v>0.19718026781272321</v>
      </c>
      <c r="V135">
        <v>0.47934403113650498</v>
      </c>
      <c r="W135">
        <v>183.37</v>
      </c>
      <c r="X135">
        <v>189.58</v>
      </c>
      <c r="Y135">
        <v>183.37</v>
      </c>
      <c r="Z135">
        <v>189.58</v>
      </c>
      <c r="AA135">
        <v>179.11</v>
      </c>
      <c r="AB135">
        <v>204.12</v>
      </c>
      <c r="AC135" s="1">
        <f>(Table2[[#This Row],[Close Price]]/Table2[[#This Row],[Day Low]])-1</f>
        <v>2.2413699078366101E-2</v>
      </c>
      <c r="AD135" s="1">
        <f>(Table2[[#This Row],[Day High]]/Table2[[#This Row],[Close Price]])-1</f>
        <v>1.1201194794111524E-2</v>
      </c>
      <c r="AE135" s="1">
        <f>(Table2[[#This Row],[Close Price]]/Table2[[#This Row],[Current Week Low]])-1</f>
        <v>2.2413699078366101E-2</v>
      </c>
      <c r="AF135" s="1">
        <f>(Table2[[#This Row],[Current Week High]]/Table2[[#This Row],[Close Price]])-1</f>
        <v>1.1201194794111524E-2</v>
      </c>
      <c r="AG135" s="1">
        <f>(Table2[[#This Row],[Close Price]]/Table2[[#This Row],[Current Month Low]])-1</f>
        <v>4.6731059125676877E-2</v>
      </c>
      <c r="AH135" s="1">
        <f>(Table2[[#This Row],[Current Month High]]/Table2[[#This Row],[Close Price]])-1</f>
        <v>8.8756133987625496E-2</v>
      </c>
      <c r="AI135">
        <v>13.3400896095583</v>
      </c>
      <c r="AJ135">
        <v>127.800729040097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0.15</v>
      </c>
      <c r="AM135" t="s">
        <v>3182</v>
      </c>
      <c r="AN135">
        <v>-8.99</v>
      </c>
      <c r="AO135" t="s">
        <v>3181</v>
      </c>
      <c r="AP135">
        <v>8.5863425788208006E-2</v>
      </c>
      <c r="AQ135">
        <f>(Table2[[#This Row],[Sharpe Ratio]]-AVERAGE(Table2[Sharpe Ratio]))/_xlfn.STDEV.P(Table2[Sharpe Ratio])</f>
        <v>0.23238065738113314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-5.0997582268239583E-3</v>
      </c>
      <c r="AS135">
        <f>_xlfn.RANK.AVG(Table2[[#This Row],[1Y Return vs Nifty Z-Score]],Table2[1Y Return vs Nifty Z-Score])</f>
        <v>102</v>
      </c>
      <c r="AT135">
        <f>_xlfn.RANK.AVG(Table2[[#This Row],[6M Return vs Nifty Z-Score]],Table2[6M Return vs Nifty Z-Score])</f>
        <v>212</v>
      </c>
      <c r="AU135">
        <f>_xlfn.RANK.AVG(Table2[[#This Row],[Sharpe Ratio Z-Score]],Table2[Sharpe Ratio Z-Score])</f>
        <v>285</v>
      </c>
      <c r="AV135">
        <f>(Table2[[#This Row],[Rank 1Y]]+Table2[[#This Row],[Rank 6M]]+Table2[[#This Row],[Rank Sharpe]])/3</f>
        <v>199.66666666666666</v>
      </c>
    </row>
    <row r="136" spans="1:48" x14ac:dyDescent="0.3">
      <c r="A136" t="s">
        <v>1076</v>
      </c>
      <c r="B136" t="s">
        <v>1077</v>
      </c>
      <c r="C136" t="s">
        <v>3147</v>
      </c>
      <c r="D136" t="s">
        <v>450</v>
      </c>
      <c r="E136">
        <v>12509.583383476</v>
      </c>
      <c r="F136">
        <v>202.36</v>
      </c>
      <c r="G136">
        <v>112.11430720918101</v>
      </c>
      <c r="H136">
        <f>(Table2[[#This Row],[1Y Return vs Nifty]]-AVERAGE(Table2[1Y Return vs Nifty]))/_xlfn.STDEV.P(Table2[1Y Return vs Nifty])</f>
        <v>1.5041932435902483</v>
      </c>
      <c r="I136">
        <v>-11.9379466133063</v>
      </c>
      <c r="J136">
        <f>(Table2[[#This Row],[1M Return vs Nifty]]-AVERAGE(Table2[1M Return vs Nifty]))/_xlfn.STDEV.P(Table2[1M Return vs Nifty])</f>
        <v>-1.2229124669938691</v>
      </c>
      <c r="K136">
        <v>-7.1127367636194201</v>
      </c>
      <c r="L136">
        <f>(Table2[[#This Row],[6M Return vs Nifty]]-AVERAGE(Table2[6M Return vs Nifty]))/_xlfn.STDEV.P(Table2[6M Return vs Nifty])</f>
        <v>-0.56671374346451897</v>
      </c>
      <c r="M136">
        <v>-0.78802844038217401</v>
      </c>
      <c r="N136">
        <f>(Table2[[#This Row],[1W Return vs Nifty]]-AVERAGE(Table2[1W Return vs Nifty]))/_xlfn.STDEV.P(Table2[1W Return vs Nifty])</f>
        <v>4.3527764253688907E-2</v>
      </c>
      <c r="O136">
        <v>206.9</v>
      </c>
      <c r="P136">
        <v>207.40898411920199</v>
      </c>
      <c r="Q136">
        <v>176.40581950816099</v>
      </c>
      <c r="R136">
        <v>45.200572274648302</v>
      </c>
      <c r="S136" s="1">
        <f>(Table2[[#This Row],[Close Price]]-Table2[[#This Row],[20D EMA]])/Table2[[#This Row],[20D EMA]]</f>
        <v>-2.1942967617206342E-2</v>
      </c>
      <c r="T136" s="1">
        <f>(Table2[[#This Row],[Close Price]]-Table2[[#This Row],[50D EMA]])/Table2[[#This Row],[50D EMA]]</f>
        <v>-2.4343131232445678E-2</v>
      </c>
      <c r="U136" s="1">
        <f>(Table2[[#This Row],[Close Price]]-Table2[[#This Row],[200D EMA]])/Table2[[#This Row],[200D EMA]]</f>
        <v>0.14712768866810721</v>
      </c>
      <c r="V136">
        <v>0.42873362933057102</v>
      </c>
      <c r="W136">
        <v>199.95</v>
      </c>
      <c r="X136">
        <v>209</v>
      </c>
      <c r="Y136">
        <v>199.95</v>
      </c>
      <c r="Z136">
        <v>209</v>
      </c>
      <c r="AA136">
        <v>186.41</v>
      </c>
      <c r="AB136">
        <v>216</v>
      </c>
      <c r="AC136" s="1">
        <f>(Table2[[#This Row],[Close Price]]/Table2[[#This Row],[Day Low]])-1</f>
        <v>1.2053013253313427E-2</v>
      </c>
      <c r="AD136" s="1">
        <f>(Table2[[#This Row],[Day High]]/Table2[[#This Row],[Close Price]])-1</f>
        <v>3.281280885550486E-2</v>
      </c>
      <c r="AE136" s="1">
        <f>(Table2[[#This Row],[Close Price]]/Table2[[#This Row],[Current Week Low]])-1</f>
        <v>1.2053013253313427E-2</v>
      </c>
      <c r="AF136" s="1">
        <f>(Table2[[#This Row],[Current Week High]]/Table2[[#This Row],[Close Price]])-1</f>
        <v>3.281280885550486E-2</v>
      </c>
      <c r="AG136" s="1">
        <f>(Table2[[#This Row],[Close Price]]/Table2[[#This Row],[Current Month Low]])-1</f>
        <v>8.5564079180301622E-2</v>
      </c>
      <c r="AH136" s="1">
        <f>(Table2[[#This Row],[Current Month High]]/Table2[[#This Row],[Close Price]])-1</f>
        <v>6.7404625420043329E-2</v>
      </c>
      <c r="AI136">
        <v>16.920339988139901</v>
      </c>
      <c r="AJ136">
        <v>160.94132817536999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-7.0000000000000007E-2</v>
      </c>
      <c r="AM136" t="s">
        <v>3181</v>
      </c>
      <c r="AN136">
        <v>-5.81</v>
      </c>
      <c r="AO136" t="s">
        <v>3181</v>
      </c>
      <c r="AP136">
        <v>0.20024040852229499</v>
      </c>
      <c r="AQ136">
        <f>(Table2[[#This Row],[Sharpe Ratio]]-AVERAGE(Table2[Sharpe Ratio]))/_xlfn.STDEV.P(Table2[Sharpe Ratio])</f>
        <v>1.5710817868545859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56</v>
      </c>
      <c r="AT136">
        <f>_xlfn.RANK.AVG(Table2[[#This Row],[6M Return vs Nifty Z-Score]],Table2[6M Return vs Nifty Z-Score])</f>
        <v>504</v>
      </c>
      <c r="AU136">
        <f>_xlfn.RANK.AVG(Table2[[#This Row],[Sharpe Ratio Z-Score]],Table2[Sharpe Ratio Z-Score])</f>
        <v>39</v>
      </c>
      <c r="AV136">
        <f>(Table2[[#This Row],[Rank 1Y]]+Table2[[#This Row],[Rank 6M]]+Table2[[#This Row],[Rank Sharpe]])/3</f>
        <v>199.66666666666666</v>
      </c>
    </row>
    <row r="137" spans="1:48" x14ac:dyDescent="0.3">
      <c r="A137" t="s">
        <v>345</v>
      </c>
      <c r="B137" t="s">
        <v>346</v>
      </c>
      <c r="C137" t="s">
        <v>3149</v>
      </c>
      <c r="D137" t="s">
        <v>135</v>
      </c>
      <c r="E137">
        <v>72640.454907859996</v>
      </c>
      <c r="F137">
        <v>1997.8</v>
      </c>
      <c r="G137">
        <v>49.455832415849002</v>
      </c>
      <c r="H137">
        <f>(Table2[[#This Row],[1Y Return vs Nifty]]-AVERAGE(Table2[1Y Return vs Nifty]))/_xlfn.STDEV.P(Table2[1Y Return vs Nifty])</f>
        <v>0.43498837260681744</v>
      </c>
      <c r="I137">
        <v>6.1179038122513303</v>
      </c>
      <c r="J137">
        <f>(Table2[[#This Row],[1M Return vs Nifty]]-AVERAGE(Table2[1M Return vs Nifty]))/_xlfn.STDEV.P(Table2[1M Return vs Nifty])</f>
        <v>0.8208342708926748</v>
      </c>
      <c r="K137">
        <v>24.4970805113295</v>
      </c>
      <c r="L137">
        <f>(Table2[[#This Row],[6M Return vs Nifty]]-AVERAGE(Table2[6M Return vs Nifty]))/_xlfn.STDEV.P(Table2[6M Return vs Nifty])</f>
        <v>0.41681206694985179</v>
      </c>
      <c r="M137">
        <v>4.2008394072311601</v>
      </c>
      <c r="N137">
        <f>(Table2[[#This Row],[1W Return vs Nifty]]-AVERAGE(Table2[1W Return vs Nifty]))/_xlfn.STDEV.P(Table2[1W Return vs Nifty])</f>
        <v>1.1559541257960642</v>
      </c>
      <c r="O137">
        <v>1856.44</v>
      </c>
      <c r="P137">
        <v>1816.0450564033099</v>
      </c>
      <c r="Q137">
        <v>1630.8862322520299</v>
      </c>
      <c r="R137">
        <v>73.924947142209106</v>
      </c>
      <c r="S137" s="1">
        <f>(Table2[[#This Row],[Close Price]]-Table2[[#This Row],[20D EMA]])/Table2[[#This Row],[20D EMA]]</f>
        <v>7.6145741311326995E-2</v>
      </c>
      <c r="T137" s="1">
        <f>(Table2[[#This Row],[Close Price]]-Table2[[#This Row],[50D EMA]])/Table2[[#This Row],[50D EMA]]</f>
        <v>0.10008283822905639</v>
      </c>
      <c r="U137" s="1">
        <f>(Table2[[#This Row],[Close Price]]-Table2[[#This Row],[200D EMA]])/Table2[[#This Row],[200D EMA]]</f>
        <v>0.22497815021794162</v>
      </c>
      <c r="V137">
        <v>1.1816739363512201</v>
      </c>
      <c r="W137">
        <v>1925</v>
      </c>
      <c r="X137">
        <v>2012.9</v>
      </c>
      <c r="Y137">
        <v>1925</v>
      </c>
      <c r="Z137">
        <v>2012.9</v>
      </c>
      <c r="AA137">
        <v>1714.05</v>
      </c>
      <c r="AB137">
        <v>2012.9</v>
      </c>
      <c r="AC137" s="1">
        <f>(Table2[[#This Row],[Close Price]]/Table2[[#This Row],[Day Low]])-1</f>
        <v>3.7818181818181751E-2</v>
      </c>
      <c r="AD137" s="1">
        <f>(Table2[[#This Row],[Day High]]/Table2[[#This Row],[Close Price]])-1</f>
        <v>7.5583141455601854E-3</v>
      </c>
      <c r="AE137" s="1">
        <f>(Table2[[#This Row],[Close Price]]/Table2[[#This Row],[Current Week Low]])-1</f>
        <v>3.7818181818181751E-2</v>
      </c>
      <c r="AF137" s="1">
        <f>(Table2[[#This Row],[Current Week High]]/Table2[[#This Row],[Close Price]])-1</f>
        <v>7.5583141455601854E-3</v>
      </c>
      <c r="AG137" s="1">
        <f>(Table2[[#This Row],[Close Price]]/Table2[[#This Row],[Current Month Low]])-1</f>
        <v>0.16554359557772536</v>
      </c>
      <c r="AH137" s="1">
        <f>(Table2[[#This Row],[Current Month High]]/Table2[[#This Row],[Close Price]])-1</f>
        <v>7.5583141455601854E-3</v>
      </c>
      <c r="AI137">
        <v>0.75583141455601799</v>
      </c>
      <c r="AJ137">
        <v>90.067548282751403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0.16</v>
      </c>
      <c r="AM137" t="s">
        <v>3182</v>
      </c>
      <c r="AN137">
        <v>2.9</v>
      </c>
      <c r="AO137" t="s">
        <v>3182</v>
      </c>
      <c r="AP137">
        <v>0.10047784178098999</v>
      </c>
      <c r="AQ137">
        <f>(Table2[[#This Row],[Sharpe Ratio]]-AVERAGE(Table2[Sharpe Ratio]))/_xlfn.STDEV.P(Table2[Sharpe Ratio])</f>
        <v>0.40343198893808557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3.2320208251834939</v>
      </c>
      <c r="AS137">
        <f>_xlfn.RANK.AVG(Table2[[#This Row],[1Y Return vs Nifty Z-Score]],Table2[1Y Return vs Nifty Z-Score])</f>
        <v>178</v>
      </c>
      <c r="AT137">
        <f>_xlfn.RANK.AVG(Table2[[#This Row],[6M Return vs Nifty Z-Score]],Table2[6M Return vs Nifty Z-Score])</f>
        <v>188</v>
      </c>
      <c r="AU137">
        <f>_xlfn.RANK.AVG(Table2[[#This Row],[Sharpe Ratio Z-Score]],Table2[Sharpe Ratio Z-Score])</f>
        <v>236</v>
      </c>
      <c r="AV137">
        <f>(Table2[[#This Row],[Rank 1Y]]+Table2[[#This Row],[Rank 6M]]+Table2[[#This Row],[Rank Sharpe]])/3</f>
        <v>200.66666666666666</v>
      </c>
    </row>
    <row r="138" spans="1:48" x14ac:dyDescent="0.3">
      <c r="A138" t="s">
        <v>1042</v>
      </c>
      <c r="B138" t="s">
        <v>1043</v>
      </c>
      <c r="C138" t="s">
        <v>3138</v>
      </c>
      <c r="D138" t="s">
        <v>1000</v>
      </c>
      <c r="E138">
        <v>13181.286922075</v>
      </c>
      <c r="F138">
        <v>653.35</v>
      </c>
      <c r="G138">
        <v>27.1599075128015</v>
      </c>
      <c r="H138">
        <f>(Table2[[#This Row],[1Y Return vs Nifty]]-AVERAGE(Table2[1Y Return vs Nifty]))/_xlfn.STDEV.P(Table2[1Y Return vs Nifty])</f>
        <v>5.4530476240082594E-2</v>
      </c>
      <c r="I138">
        <v>14.6995924087425</v>
      </c>
      <c r="J138">
        <f>(Table2[[#This Row],[1M Return vs Nifty]]-AVERAGE(Table2[1M Return vs Nifty]))/_xlfn.STDEV.P(Table2[1M Return vs Nifty])</f>
        <v>1.7921979929697711</v>
      </c>
      <c r="K138">
        <v>66.295549941425506</v>
      </c>
      <c r="L138">
        <f>(Table2[[#This Row],[6M Return vs Nifty]]-AVERAGE(Table2[6M Return vs Nifty]))/_xlfn.STDEV.P(Table2[6M Return vs Nifty])</f>
        <v>1.7173533881075493</v>
      </c>
      <c r="M138">
        <v>-3.5041499457810099</v>
      </c>
      <c r="N138">
        <f>(Table2[[#This Row],[1W Return vs Nifty]]-AVERAGE(Table2[1W Return vs Nifty]))/_xlfn.STDEV.P(Table2[1W Return vs Nifty])</f>
        <v>-0.56211769600906369</v>
      </c>
      <c r="O138">
        <v>629.30999999999995</v>
      </c>
      <c r="P138">
        <v>581.03531620566196</v>
      </c>
      <c r="Q138">
        <v>476.26179591604898</v>
      </c>
      <c r="R138">
        <v>59.272352897505399</v>
      </c>
      <c r="S138" s="1">
        <f>(Table2[[#This Row],[Close Price]]-Table2[[#This Row],[20D EMA]])/Table2[[#This Row],[20D EMA]]</f>
        <v>3.8200568877024166E-2</v>
      </c>
      <c r="T138" s="1">
        <f>(Table2[[#This Row],[Close Price]]-Table2[[#This Row],[50D EMA]])/Table2[[#This Row],[50D EMA]]</f>
        <v>0.12445832770815901</v>
      </c>
      <c r="U138" s="1">
        <f>(Table2[[#This Row],[Close Price]]-Table2[[#This Row],[200D EMA]])/Table2[[#This Row],[200D EMA]]</f>
        <v>0.37182953913684585</v>
      </c>
      <c r="V138">
        <v>0.74842589334845</v>
      </c>
      <c r="W138">
        <v>644.1</v>
      </c>
      <c r="X138">
        <v>657.75</v>
      </c>
      <c r="Y138">
        <v>644.1</v>
      </c>
      <c r="Z138">
        <v>657.75</v>
      </c>
      <c r="AA138">
        <v>623.1</v>
      </c>
      <c r="AB138">
        <v>691.8</v>
      </c>
      <c r="AC138" s="1">
        <f>(Table2[[#This Row],[Close Price]]/Table2[[#This Row],[Day Low]])-1</f>
        <v>1.4361124049060647E-2</v>
      </c>
      <c r="AD138" s="1">
        <f>(Table2[[#This Row],[Day High]]/Table2[[#This Row],[Close Price]])-1</f>
        <v>6.7345220785184345E-3</v>
      </c>
      <c r="AE138" s="1">
        <f>(Table2[[#This Row],[Close Price]]/Table2[[#This Row],[Current Week Low]])-1</f>
        <v>1.4361124049060647E-2</v>
      </c>
      <c r="AF138" s="1">
        <f>(Table2[[#This Row],[Current Week High]]/Table2[[#This Row],[Close Price]])-1</f>
        <v>6.7345220785184345E-3</v>
      </c>
      <c r="AG138" s="1">
        <f>(Table2[[#This Row],[Close Price]]/Table2[[#This Row],[Current Month Low]])-1</f>
        <v>4.8547584657358422E-2</v>
      </c>
      <c r="AH138" s="1">
        <f>(Table2[[#This Row],[Current Month High]]/Table2[[#This Row],[Close Price]])-1</f>
        <v>5.8850539527052881E-2</v>
      </c>
      <c r="AI138">
        <v>5.8850539527052801</v>
      </c>
      <c r="AJ138">
        <v>90.203784570596795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0.46</v>
      </c>
      <c r="AM138" t="s">
        <v>3182</v>
      </c>
      <c r="AN138">
        <v>7.47</v>
      </c>
      <c r="AO138" t="s">
        <v>3182</v>
      </c>
      <c r="AP138">
        <v>8.4832284622138002E-2</v>
      </c>
      <c r="AQ138">
        <f>(Table2[[#This Row],[Sharpe Ratio]]-AVERAGE(Table2[Sharpe Ratio]))/_xlfn.STDEV.P(Table2[Sharpe Ratio])</f>
        <v>0.22031188435821006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3.2222760456665496</v>
      </c>
      <c r="AS138">
        <f>_xlfn.RANK.AVG(Table2[[#This Row],[1Y Return vs Nifty Z-Score]],Table2[1Y Return vs Nifty Z-Score])</f>
        <v>270</v>
      </c>
      <c r="AT138">
        <f>_xlfn.RANK.AVG(Table2[[#This Row],[6M Return vs Nifty Z-Score]],Table2[6M Return vs Nifty Z-Score])</f>
        <v>46</v>
      </c>
      <c r="AU138">
        <f>_xlfn.RANK.AVG(Table2[[#This Row],[Sharpe Ratio Z-Score]],Table2[Sharpe Ratio Z-Score])</f>
        <v>287</v>
      </c>
      <c r="AV138">
        <f>(Table2[[#This Row],[Rank 1Y]]+Table2[[#This Row],[Rank 6M]]+Table2[[#This Row],[Rank Sharpe]])/3</f>
        <v>201</v>
      </c>
    </row>
    <row r="139" spans="1:48" x14ac:dyDescent="0.3">
      <c r="A139" t="s">
        <v>1221</v>
      </c>
      <c r="B139" t="s">
        <v>1222</v>
      </c>
      <c r="C139" t="s">
        <v>3139</v>
      </c>
      <c r="D139" t="s">
        <v>48</v>
      </c>
      <c r="E139">
        <v>9821.6011097999999</v>
      </c>
      <c r="F139">
        <v>3106.5</v>
      </c>
      <c r="G139">
        <v>28.5553426711501</v>
      </c>
      <c r="H139">
        <f>(Table2[[#This Row],[1Y Return vs Nifty]]-AVERAGE(Table2[1Y Return vs Nifty]))/_xlfn.STDEV.P(Table2[1Y Return vs Nifty])</f>
        <v>7.8342196416307436E-2</v>
      </c>
      <c r="I139">
        <v>-5.8247338342403303</v>
      </c>
      <c r="J139">
        <f>(Table2[[#This Row],[1M Return vs Nifty]]-AVERAGE(Table2[1M Return vs Nifty]))/_xlfn.STDEV.P(Table2[1M Return vs Nifty])</f>
        <v>-0.53095621011561955</v>
      </c>
      <c r="K139">
        <v>12.418507736720199</v>
      </c>
      <c r="L139">
        <f>(Table2[[#This Row],[6M Return vs Nifty]]-AVERAGE(Table2[6M Return vs Nifty]))/_xlfn.STDEV.P(Table2[6M Return vs Nifty])</f>
        <v>4.0992492497225884E-2</v>
      </c>
      <c r="M139">
        <v>-3.8236088473424701</v>
      </c>
      <c r="N139">
        <f>(Table2[[#This Row],[1W Return vs Nifty]]-AVERAGE(Table2[1W Return vs Nifty]))/_xlfn.STDEV.P(Table2[1W Return vs Nifty])</f>
        <v>-0.6333511931433583</v>
      </c>
      <c r="O139">
        <v>3190.6</v>
      </c>
      <c r="P139">
        <v>3138.9413895756502</v>
      </c>
      <c r="Q139">
        <v>2708.91638376625</v>
      </c>
      <c r="R139">
        <v>34.505933214519601</v>
      </c>
      <c r="S139" s="1">
        <f>(Table2[[#This Row],[Close Price]]-Table2[[#This Row],[20D EMA]])/Table2[[#This Row],[20D EMA]]</f>
        <v>-2.6358678618441645E-2</v>
      </c>
      <c r="T139" s="1">
        <f>(Table2[[#This Row],[Close Price]]-Table2[[#This Row],[50D EMA]])/Table2[[#This Row],[50D EMA]]</f>
        <v>-1.0335137089015831E-2</v>
      </c>
      <c r="U139" s="1">
        <f>(Table2[[#This Row],[Close Price]]-Table2[[#This Row],[200D EMA]])/Table2[[#This Row],[200D EMA]]</f>
        <v>0.14676850810765268</v>
      </c>
      <c r="V139">
        <v>0.46375154040854599</v>
      </c>
      <c r="W139">
        <v>3082.2</v>
      </c>
      <c r="X139">
        <v>3174.9</v>
      </c>
      <c r="Y139">
        <v>3082.2</v>
      </c>
      <c r="Z139">
        <v>3174.9</v>
      </c>
      <c r="AA139">
        <v>3024.35</v>
      </c>
      <c r="AB139">
        <v>3377.85</v>
      </c>
      <c r="AC139" s="1">
        <f>(Table2[[#This Row],[Close Price]]/Table2[[#This Row],[Day Low]])-1</f>
        <v>7.883978976056083E-3</v>
      </c>
      <c r="AD139" s="1">
        <f>(Table2[[#This Row],[Day High]]/Table2[[#This Row],[Close Price]])-1</f>
        <v>2.2018348623853212E-2</v>
      </c>
      <c r="AE139" s="1">
        <f>(Table2[[#This Row],[Close Price]]/Table2[[#This Row],[Current Week Low]])-1</f>
        <v>7.883978976056083E-3</v>
      </c>
      <c r="AF139" s="1">
        <f>(Table2[[#This Row],[Current Week High]]/Table2[[#This Row],[Close Price]])-1</f>
        <v>2.2018348623853212E-2</v>
      </c>
      <c r="AG139" s="1">
        <f>(Table2[[#This Row],[Close Price]]/Table2[[#This Row],[Current Month Low]])-1</f>
        <v>2.7162861441301533E-2</v>
      </c>
      <c r="AH139" s="1">
        <f>(Table2[[#This Row],[Current Month High]]/Table2[[#This Row],[Close Price]])-1</f>
        <v>8.7349106711733349E-2</v>
      </c>
      <c r="AI139">
        <v>19.909866409142101</v>
      </c>
      <c r="AJ139">
        <v>84.638701912361199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-0.03</v>
      </c>
      <c r="AM139" t="s">
        <v>3181</v>
      </c>
      <c r="AN139">
        <v>-6.16</v>
      </c>
      <c r="AO139" t="s">
        <v>3181</v>
      </c>
      <c r="AP139">
        <v>0.204586559249328</v>
      </c>
      <c r="AQ139">
        <f>(Table2[[#This Row],[Sharpe Ratio]]-AVERAGE(Table2[Sharpe Ratio]))/_xlfn.STDEV.P(Table2[Sharpe Ratio])</f>
        <v>1.6219503860085571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0.57697767166311242</v>
      </c>
      <c r="AS139">
        <f>_xlfn.RANK.AVG(Table2[[#This Row],[1Y Return vs Nifty Z-Score]],Table2[1Y Return vs Nifty Z-Score])</f>
        <v>265</v>
      </c>
      <c r="AT139">
        <f>_xlfn.RANK.AVG(Table2[[#This Row],[6M Return vs Nifty Z-Score]],Table2[6M Return vs Nifty Z-Score])</f>
        <v>305</v>
      </c>
      <c r="AU139">
        <f>_xlfn.RANK.AVG(Table2[[#This Row],[Sharpe Ratio Z-Score]],Table2[Sharpe Ratio Z-Score])</f>
        <v>34</v>
      </c>
      <c r="AV139">
        <f>(Table2[[#This Row],[Rank 1Y]]+Table2[[#This Row],[Rank 6M]]+Table2[[#This Row],[Rank Sharpe]])/3</f>
        <v>201.33333333333334</v>
      </c>
    </row>
    <row r="140" spans="1:48" x14ac:dyDescent="0.3">
      <c r="A140" t="s">
        <v>287</v>
      </c>
      <c r="B140" t="s">
        <v>288</v>
      </c>
      <c r="C140" t="s">
        <v>3138</v>
      </c>
      <c r="D140" t="s">
        <v>197</v>
      </c>
      <c r="E140">
        <v>95805.579648329993</v>
      </c>
      <c r="F140">
        <v>3522.45</v>
      </c>
      <c r="G140">
        <v>42.598737278220803</v>
      </c>
      <c r="H140">
        <f>(Table2[[#This Row],[1Y Return vs Nifty]]-AVERAGE(Table2[1Y Return vs Nifty]))/_xlfn.STDEV.P(Table2[1Y Return vs Nifty])</f>
        <v>0.31797882926681431</v>
      </c>
      <c r="I140">
        <v>2.4047855842535499</v>
      </c>
      <c r="J140">
        <f>(Table2[[#This Row],[1M Return vs Nifty]]-AVERAGE(Table2[1M Return vs Nifty]))/_xlfn.STDEV.P(Table2[1M Return vs Nifty])</f>
        <v>0.40054538463141398</v>
      </c>
      <c r="K140">
        <v>20.180543826107201</v>
      </c>
      <c r="L140">
        <f>(Table2[[#This Row],[6M Return vs Nifty]]-AVERAGE(Table2[6M Return vs Nifty]))/_xlfn.STDEV.P(Table2[6M Return vs Nifty])</f>
        <v>0.28250489254928468</v>
      </c>
      <c r="M140">
        <v>-3.2198898580725501</v>
      </c>
      <c r="N140">
        <f>(Table2[[#This Row],[1W Return vs Nifty]]-AVERAGE(Table2[1W Return vs Nifty]))/_xlfn.STDEV.P(Table2[1W Return vs Nifty])</f>
        <v>-0.49873289112742769</v>
      </c>
      <c r="O140">
        <v>3680.03</v>
      </c>
      <c r="P140">
        <v>3567.2042766768</v>
      </c>
      <c r="Q140">
        <v>3012.93595740209</v>
      </c>
      <c r="R140">
        <v>29.0147618859421</v>
      </c>
      <c r="S140" s="1">
        <f>(Table2[[#This Row],[Close Price]]-Table2[[#This Row],[20D EMA]])/Table2[[#This Row],[20D EMA]]</f>
        <v>-4.2820303095355304E-2</v>
      </c>
      <c r="T140" s="1">
        <f>(Table2[[#This Row],[Close Price]]-Table2[[#This Row],[50D EMA]])/Table2[[#This Row],[50D EMA]]</f>
        <v>-1.2546036953760645E-2</v>
      </c>
      <c r="U140" s="1">
        <f>(Table2[[#This Row],[Close Price]]-Table2[[#This Row],[200D EMA]])/Table2[[#This Row],[200D EMA]]</f>
        <v>0.16910881937140121</v>
      </c>
      <c r="V140">
        <v>0.82141105298652095</v>
      </c>
      <c r="W140">
        <v>3500</v>
      </c>
      <c r="X140">
        <v>3700</v>
      </c>
      <c r="Y140">
        <v>3500</v>
      </c>
      <c r="Z140">
        <v>3700</v>
      </c>
      <c r="AA140">
        <v>3500</v>
      </c>
      <c r="AB140">
        <v>3873.25</v>
      </c>
      <c r="AC140" s="1">
        <f>(Table2[[#This Row],[Close Price]]/Table2[[#This Row],[Day Low]])-1</f>
        <v>6.4142857142857057E-3</v>
      </c>
      <c r="AD140" s="1">
        <f>(Table2[[#This Row],[Day High]]/Table2[[#This Row],[Close Price]])-1</f>
        <v>5.0405257704154938E-2</v>
      </c>
      <c r="AE140" s="1">
        <f>(Table2[[#This Row],[Close Price]]/Table2[[#This Row],[Current Week Low]])-1</f>
        <v>6.4142857142857057E-3</v>
      </c>
      <c r="AF140" s="1">
        <f>(Table2[[#This Row],[Current Week High]]/Table2[[#This Row],[Close Price]])-1</f>
        <v>5.0405257704154938E-2</v>
      </c>
      <c r="AG140" s="1">
        <f>(Table2[[#This Row],[Close Price]]/Table2[[#This Row],[Current Month Low]])-1</f>
        <v>6.4142857142857057E-3</v>
      </c>
      <c r="AH140" s="1">
        <f>(Table2[[#This Row],[Current Month High]]/Table2[[#This Row],[Close Price]])-1</f>
        <v>9.9589774162869737E-2</v>
      </c>
      <c r="AI140">
        <v>10.4344987153827</v>
      </c>
      <c r="AJ140">
        <v>75.683291770573504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0.11</v>
      </c>
      <c r="AM140" t="s">
        <v>3182</v>
      </c>
      <c r="AN140">
        <v>-4.2</v>
      </c>
      <c r="AO140" t="s">
        <v>3181</v>
      </c>
      <c r="AP140">
        <v>0.125080801281681</v>
      </c>
      <c r="AQ140">
        <f>(Table2[[#This Row],[Sharpe Ratio]]-AVERAGE(Table2[Sharpe Ratio]))/_xlfn.STDEV.P(Table2[Sharpe Ratio])</f>
        <v>0.69139210892601188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1.1936883242460969</v>
      </c>
      <c r="AS140">
        <f>_xlfn.RANK.AVG(Table2[[#This Row],[1Y Return vs Nifty Z-Score]],Table2[1Y Return vs Nifty Z-Score])</f>
        <v>211</v>
      </c>
      <c r="AT140">
        <f>_xlfn.RANK.AVG(Table2[[#This Row],[6M Return vs Nifty Z-Score]],Table2[6M Return vs Nifty Z-Score])</f>
        <v>227</v>
      </c>
      <c r="AU140">
        <f>_xlfn.RANK.AVG(Table2[[#This Row],[Sharpe Ratio Z-Score]],Table2[Sharpe Ratio Z-Score])</f>
        <v>169</v>
      </c>
      <c r="AV140">
        <f>(Table2[[#This Row],[Rank 1Y]]+Table2[[#This Row],[Rank 6M]]+Table2[[#This Row],[Rank Sharpe]])/3</f>
        <v>202.33333333333334</v>
      </c>
    </row>
    <row r="141" spans="1:48" x14ac:dyDescent="0.3">
      <c r="A141" t="s">
        <v>763</v>
      </c>
      <c r="B141" t="s">
        <v>764</v>
      </c>
      <c r="C141" t="s">
        <v>3146</v>
      </c>
      <c r="D141" t="s">
        <v>765</v>
      </c>
      <c r="E141">
        <v>21915.3257466</v>
      </c>
      <c r="F141">
        <v>318</v>
      </c>
      <c r="G141">
        <v>66.148482737199004</v>
      </c>
      <c r="H141">
        <f>(Table2[[#This Row],[1Y Return vs Nifty]]-AVERAGE(Table2[1Y Return vs Nifty]))/_xlfn.STDEV.P(Table2[1Y Return vs Nifty])</f>
        <v>0.71983193274897861</v>
      </c>
      <c r="I141">
        <v>2.1509462820512599</v>
      </c>
      <c r="J141">
        <f>(Table2[[#This Row],[1M Return vs Nifty]]-AVERAGE(Table2[1M Return vs Nifty]))/_xlfn.STDEV.P(Table2[1M Return vs Nifty])</f>
        <v>0.37181324332562421</v>
      </c>
      <c r="K141">
        <v>45.764279654337898</v>
      </c>
      <c r="L141">
        <f>(Table2[[#This Row],[6M Return vs Nifty]]-AVERAGE(Table2[6M Return vs Nifty]))/_xlfn.STDEV.P(Table2[6M Return vs Nifty])</f>
        <v>1.0785317817597171</v>
      </c>
      <c r="M141">
        <v>2.0972428208182499</v>
      </c>
      <c r="N141">
        <f>(Table2[[#This Row],[1W Return vs Nifty]]-AVERAGE(Table2[1W Return vs Nifty]))/_xlfn.STDEV.P(Table2[1W Return vs Nifty])</f>
        <v>0.68689052895299019</v>
      </c>
      <c r="O141">
        <v>313.52</v>
      </c>
      <c r="P141">
        <v>301.765509342359</v>
      </c>
      <c r="Q141">
        <v>242.48879851602899</v>
      </c>
      <c r="R141">
        <v>55.406314216085299</v>
      </c>
      <c r="S141" s="1">
        <f>(Table2[[#This Row],[Close Price]]-Table2[[#This Row],[20D EMA]])/Table2[[#This Row],[20D EMA]]</f>
        <v>1.4289359530492532E-2</v>
      </c>
      <c r="T141" s="1">
        <f>(Table2[[#This Row],[Close Price]]-Table2[[#This Row],[50D EMA]])/Table2[[#This Row],[50D EMA]]</f>
        <v>5.3798363812421819E-2</v>
      </c>
      <c r="U141" s="1">
        <f>(Table2[[#This Row],[Close Price]]-Table2[[#This Row],[200D EMA]])/Table2[[#This Row],[200D EMA]]</f>
        <v>0.31140078199933663</v>
      </c>
      <c r="V141">
        <v>0.34398690459986903</v>
      </c>
      <c r="W141">
        <v>313.2</v>
      </c>
      <c r="X141">
        <v>321.5</v>
      </c>
      <c r="Y141">
        <v>313.2</v>
      </c>
      <c r="Z141">
        <v>321.5</v>
      </c>
      <c r="AA141">
        <v>295.05</v>
      </c>
      <c r="AB141">
        <v>322.39999999999998</v>
      </c>
      <c r="AC141" s="1">
        <f>(Table2[[#This Row],[Close Price]]/Table2[[#This Row],[Day Low]])-1</f>
        <v>1.5325670498084421E-2</v>
      </c>
      <c r="AD141" s="1">
        <f>(Table2[[#This Row],[Day High]]/Table2[[#This Row],[Close Price]])-1</f>
        <v>1.1006289308176154E-2</v>
      </c>
      <c r="AE141" s="1">
        <f>(Table2[[#This Row],[Close Price]]/Table2[[#This Row],[Current Week Low]])-1</f>
        <v>1.5325670498084421E-2</v>
      </c>
      <c r="AF141" s="1">
        <f>(Table2[[#This Row],[Current Week High]]/Table2[[#This Row],[Close Price]])-1</f>
        <v>1.1006289308176154E-2</v>
      </c>
      <c r="AG141" s="1">
        <f>(Table2[[#This Row],[Close Price]]/Table2[[#This Row],[Current Month Low]])-1</f>
        <v>7.7783426537874956E-2</v>
      </c>
      <c r="AH141" s="1">
        <f>(Table2[[#This Row],[Current Month High]]/Table2[[#This Row],[Close Price]])-1</f>
        <v>1.3836477987421381E-2</v>
      </c>
      <c r="AI141">
        <v>8.4905660377358494</v>
      </c>
      <c r="AJ141">
        <v>114.430209035738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</v>
      </c>
      <c r="AM141" t="s">
        <v>3182</v>
      </c>
      <c r="AN141">
        <v>-7.14</v>
      </c>
      <c r="AO141" t="s">
        <v>3181</v>
      </c>
      <c r="AP141">
        <v>4.6187576506283003E-2</v>
      </c>
      <c r="AQ141">
        <f>(Table2[[#This Row],[Sharpe Ratio]]-AVERAGE(Table2[Sharpe Ratio]))/_xlfn.STDEV.P(Table2[Sharpe Ratio])</f>
        <v>-0.23199690335602596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2.6250705834312842</v>
      </c>
      <c r="AS141">
        <f>_xlfn.RANK.AVG(Table2[[#This Row],[1Y Return vs Nifty Z-Score]],Table2[1Y Return vs Nifty Z-Score])</f>
        <v>130</v>
      </c>
      <c r="AT141">
        <f>_xlfn.RANK.AVG(Table2[[#This Row],[6M Return vs Nifty Z-Score]],Table2[6M Return vs Nifty Z-Score])</f>
        <v>79</v>
      </c>
      <c r="AU141">
        <f>_xlfn.RANK.AVG(Table2[[#This Row],[Sharpe Ratio Z-Score]],Table2[Sharpe Ratio Z-Score])</f>
        <v>398</v>
      </c>
      <c r="AV141">
        <f>(Table2[[#This Row],[Rank 1Y]]+Table2[[#This Row],[Rank 6M]]+Table2[[#This Row],[Rank Sharpe]])/3</f>
        <v>202.33333333333334</v>
      </c>
    </row>
    <row r="142" spans="1:48" x14ac:dyDescent="0.3">
      <c r="A142" t="s">
        <v>876</v>
      </c>
      <c r="B142" t="s">
        <v>877</v>
      </c>
      <c r="C142" t="s">
        <v>3146</v>
      </c>
      <c r="D142" t="s">
        <v>441</v>
      </c>
      <c r="E142">
        <v>18240.646325164998</v>
      </c>
      <c r="F142">
        <v>1277.6500000000001</v>
      </c>
      <c r="G142">
        <v>18.038418784300401</v>
      </c>
      <c r="H142">
        <f>(Table2[[#This Row],[1Y Return vs Nifty]]-AVERAGE(Table2[1Y Return vs Nifty]))/_xlfn.STDEV.P(Table2[1Y Return vs Nifty])</f>
        <v>-0.10111870308165388</v>
      </c>
      <c r="I142">
        <v>0.47854691998149801</v>
      </c>
      <c r="J142">
        <f>(Table2[[#This Row],[1M Return vs Nifty]]-AVERAGE(Table2[1M Return vs Nifty]))/_xlfn.STDEV.P(Table2[1M Return vs Nifty])</f>
        <v>0.18251389380090891</v>
      </c>
      <c r="K142">
        <v>21.908230194355198</v>
      </c>
      <c r="L142">
        <f>(Table2[[#This Row],[6M Return vs Nifty]]-AVERAGE(Table2[6M Return vs Nifty]))/_xlfn.STDEV.P(Table2[6M Return vs Nifty])</f>
        <v>0.336261107610345</v>
      </c>
      <c r="M142">
        <v>1.03900251652904</v>
      </c>
      <c r="N142">
        <f>(Table2[[#This Row],[1W Return vs Nifty]]-AVERAGE(Table2[1W Return vs Nifty]))/_xlfn.STDEV.P(Table2[1W Return vs Nifty])</f>
        <v>0.45092227978376859</v>
      </c>
      <c r="O142">
        <v>1253.68</v>
      </c>
      <c r="P142">
        <v>1264.61628473572</v>
      </c>
      <c r="Q142">
        <v>1135.19246249191</v>
      </c>
      <c r="R142">
        <v>61.173221680777203</v>
      </c>
      <c r="S142" s="1">
        <f>(Table2[[#This Row],[Close Price]]-Table2[[#This Row],[20D EMA]])/Table2[[#This Row],[20D EMA]]</f>
        <v>1.9119711569140472E-2</v>
      </c>
      <c r="T142" s="1">
        <f>(Table2[[#This Row],[Close Price]]-Table2[[#This Row],[50D EMA]])/Table2[[#This Row],[50D EMA]]</f>
        <v>1.0306458505714941E-2</v>
      </c>
      <c r="U142" s="1">
        <f>(Table2[[#This Row],[Close Price]]-Table2[[#This Row],[200D EMA]])/Table2[[#This Row],[200D EMA]]</f>
        <v>0.12549196917267705</v>
      </c>
      <c r="V142">
        <v>0.53719756320366996</v>
      </c>
      <c r="W142">
        <v>1262.3499999999999</v>
      </c>
      <c r="X142">
        <v>1289.3499999999999</v>
      </c>
      <c r="Y142">
        <v>1262.3499999999999</v>
      </c>
      <c r="Z142">
        <v>1289.3499999999999</v>
      </c>
      <c r="AA142">
        <v>1175.4000000000001</v>
      </c>
      <c r="AB142">
        <v>1306</v>
      </c>
      <c r="AC142" s="1">
        <f>(Table2[[#This Row],[Close Price]]/Table2[[#This Row],[Day Low]])-1</f>
        <v>1.2120251911118318E-2</v>
      </c>
      <c r="AD142" s="1">
        <f>(Table2[[#This Row],[Day High]]/Table2[[#This Row],[Close Price]])-1</f>
        <v>9.157437482878672E-3</v>
      </c>
      <c r="AE142" s="1">
        <f>(Table2[[#This Row],[Close Price]]/Table2[[#This Row],[Current Week Low]])-1</f>
        <v>1.2120251911118318E-2</v>
      </c>
      <c r="AF142" s="1">
        <f>(Table2[[#This Row],[Current Week High]]/Table2[[#This Row],[Close Price]])-1</f>
        <v>9.157437482878672E-3</v>
      </c>
      <c r="AG142" s="1">
        <f>(Table2[[#This Row],[Close Price]]/Table2[[#This Row],[Current Month Low]])-1</f>
        <v>8.6991662412795545E-2</v>
      </c>
      <c r="AH142" s="1">
        <f>(Table2[[#This Row],[Current Month High]]/Table2[[#This Row],[Close Price]])-1</f>
        <v>2.2189175439282893E-2</v>
      </c>
      <c r="AI142">
        <v>20.8233866864947</v>
      </c>
      <c r="AJ142">
        <v>75.621993127147704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-0.05</v>
      </c>
      <c r="AM142" t="s">
        <v>3181</v>
      </c>
      <c r="AN142">
        <v>5.83</v>
      </c>
      <c r="AO142" t="s">
        <v>3182</v>
      </c>
      <c r="AP142">
        <v>0.179639990954548</v>
      </c>
      <c r="AQ142">
        <f>(Table2[[#This Row],[Sharpe Ratio]]-AVERAGE(Table2[Sharpe Ratio]))/_xlfn.STDEV.P(Table2[Sharpe Ratio])</f>
        <v>1.3299685697864034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321</v>
      </c>
      <c r="AT142">
        <f>_xlfn.RANK.AVG(Table2[[#This Row],[6M Return vs Nifty Z-Score]],Table2[6M Return vs Nifty Z-Score])</f>
        <v>213</v>
      </c>
      <c r="AU142">
        <f>_xlfn.RANK.AVG(Table2[[#This Row],[Sharpe Ratio Z-Score]],Table2[Sharpe Ratio Z-Score])</f>
        <v>73</v>
      </c>
      <c r="AV142">
        <f>(Table2[[#This Row],[Rank 1Y]]+Table2[[#This Row],[Rank 6M]]+Table2[[#This Row],[Rank Sharpe]])/3</f>
        <v>202.33333333333334</v>
      </c>
    </row>
    <row r="143" spans="1:48" x14ac:dyDescent="0.3">
      <c r="A143" t="s">
        <v>157</v>
      </c>
      <c r="B143" t="s">
        <v>158</v>
      </c>
      <c r="C143" t="s">
        <v>3146</v>
      </c>
      <c r="D143" t="s">
        <v>159</v>
      </c>
      <c r="E143">
        <v>180734.835230055</v>
      </c>
      <c r="F143">
        <v>4678.95</v>
      </c>
      <c r="G143">
        <v>53.183801117333502</v>
      </c>
      <c r="H143">
        <f>(Table2[[#This Row],[1Y Return vs Nifty]]-AVERAGE(Table2[1Y Return vs Nifty]))/_xlfn.STDEV.P(Table2[1Y Return vs Nifty])</f>
        <v>0.49860246962478666</v>
      </c>
      <c r="I143">
        <v>-4.6620894571662896</v>
      </c>
      <c r="J143">
        <f>(Table2[[#This Row],[1M Return vs Nifty]]-AVERAGE(Table2[1M Return vs Nifty]))/_xlfn.STDEV.P(Table2[1M Return vs Nifty])</f>
        <v>-0.39935616929982837</v>
      </c>
      <c r="K143">
        <v>18.544503473772</v>
      </c>
      <c r="L143">
        <f>(Table2[[#This Row],[6M Return vs Nifty]]-AVERAGE(Table2[6M Return vs Nifty]))/_xlfn.STDEV.P(Table2[6M Return vs Nifty])</f>
        <v>0.23160020368617293</v>
      </c>
      <c r="M143">
        <v>4.9278180323078999E-2</v>
      </c>
      <c r="N143">
        <f>(Table2[[#This Row],[1W Return vs Nifty]]-AVERAGE(Table2[1W Return vs Nifty]))/_xlfn.STDEV.P(Table2[1W Return vs Nifty])</f>
        <v>0.23023183941015682</v>
      </c>
      <c r="O143">
        <v>4734.17</v>
      </c>
      <c r="P143">
        <v>4662.6292707120701</v>
      </c>
      <c r="Q143">
        <v>4010.7830458939902</v>
      </c>
      <c r="R143">
        <v>45.788676429879096</v>
      </c>
      <c r="S143" s="1">
        <f>(Table2[[#This Row],[Close Price]]-Table2[[#This Row],[20D EMA]])/Table2[[#This Row],[20D EMA]]</f>
        <v>-1.1664135423949763E-2</v>
      </c>
      <c r="T143" s="1">
        <f>(Table2[[#This Row],[Close Price]]-Table2[[#This Row],[50D EMA]])/Table2[[#This Row],[50D EMA]]</f>
        <v>3.5003274634007524E-3</v>
      </c>
      <c r="U143" s="1">
        <f>(Table2[[#This Row],[Close Price]]-Table2[[#This Row],[200D EMA]])/Table2[[#This Row],[200D EMA]]</f>
        <v>0.1665926444937082</v>
      </c>
      <c r="V143">
        <v>0.87353326266046505</v>
      </c>
      <c r="W143">
        <v>4626.1000000000004</v>
      </c>
      <c r="X143">
        <v>4705</v>
      </c>
      <c r="Y143">
        <v>4626.1000000000004</v>
      </c>
      <c r="Z143">
        <v>4705</v>
      </c>
      <c r="AA143">
        <v>4430.3</v>
      </c>
      <c r="AB143">
        <v>4915</v>
      </c>
      <c r="AC143" s="1">
        <f>(Table2[[#This Row],[Close Price]]/Table2[[#This Row],[Day Low]])-1</f>
        <v>1.1424309893862894E-2</v>
      </c>
      <c r="AD143" s="1">
        <f>(Table2[[#This Row],[Day High]]/Table2[[#This Row],[Close Price]])-1</f>
        <v>5.5674884322338691E-3</v>
      </c>
      <c r="AE143" s="1">
        <f>(Table2[[#This Row],[Close Price]]/Table2[[#This Row],[Current Week Low]])-1</f>
        <v>1.1424309893862894E-2</v>
      </c>
      <c r="AF143" s="1">
        <f>(Table2[[#This Row],[Current Week High]]/Table2[[#This Row],[Close Price]])-1</f>
        <v>5.5674884322338691E-3</v>
      </c>
      <c r="AG143" s="1">
        <f>(Table2[[#This Row],[Close Price]]/Table2[[#This Row],[Current Month Low]])-1</f>
        <v>5.6124867390470179E-2</v>
      </c>
      <c r="AH143" s="1">
        <f>(Table2[[#This Row],[Current Month High]]/Table2[[#This Row],[Close Price]])-1</f>
        <v>5.0449352953119808E-2</v>
      </c>
      <c r="AI143">
        <v>7.6096132679340496</v>
      </c>
      <c r="AJ143">
        <v>95.866211775540506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0.05</v>
      </c>
      <c r="AM143" t="s">
        <v>3182</v>
      </c>
      <c r="AN143">
        <v>-2.16</v>
      </c>
      <c r="AO143" t="s">
        <v>3181</v>
      </c>
      <c r="AP143">
        <v>0.11125474840485899</v>
      </c>
      <c r="AQ143">
        <f>(Table2[[#This Row],[Sharpe Ratio]]-AVERAGE(Table2[Sharpe Ratio]))/_xlfn.STDEV.P(Table2[Sharpe Ratio])</f>
        <v>0.52956800620953759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1.0906463496308256</v>
      </c>
      <c r="AS143">
        <f>_xlfn.RANK.AVG(Table2[[#This Row],[1Y Return vs Nifty Z-Score]],Table2[1Y Return vs Nifty Z-Score])</f>
        <v>165</v>
      </c>
      <c r="AT143">
        <f>_xlfn.RANK.AVG(Table2[[#This Row],[6M Return vs Nifty Z-Score]],Table2[6M Return vs Nifty Z-Score])</f>
        <v>242</v>
      </c>
      <c r="AU143">
        <f>_xlfn.RANK.AVG(Table2[[#This Row],[Sharpe Ratio Z-Score]],Table2[Sharpe Ratio Z-Score])</f>
        <v>202</v>
      </c>
      <c r="AV143">
        <f>(Table2[[#This Row],[Rank 1Y]]+Table2[[#This Row],[Rank 6M]]+Table2[[#This Row],[Rank Sharpe]])/3</f>
        <v>203</v>
      </c>
    </row>
    <row r="144" spans="1:48" x14ac:dyDescent="0.3">
      <c r="A144" t="s">
        <v>1563</v>
      </c>
      <c r="B144" t="s">
        <v>1564</v>
      </c>
      <c r="C144" t="s">
        <v>3134</v>
      </c>
      <c r="D144" t="s">
        <v>262</v>
      </c>
      <c r="E144">
        <v>6293.7129798149999</v>
      </c>
      <c r="F144">
        <v>1278.1500000000001</v>
      </c>
      <c r="G144">
        <v>94.504454001224403</v>
      </c>
      <c r="H144">
        <f>(Table2[[#This Row],[1Y Return vs Nifty]]-AVERAGE(Table2[1Y Return vs Nifty]))/_xlfn.STDEV.P(Table2[1Y Return vs Nifty])</f>
        <v>1.2036985237721705</v>
      </c>
      <c r="I144">
        <v>-3.1458461044414401</v>
      </c>
      <c r="J144">
        <f>(Table2[[#This Row],[1M Return vs Nifty]]-AVERAGE(Table2[1M Return vs Nifty]))/_xlfn.STDEV.P(Table2[1M Return vs Nifty])</f>
        <v>-0.22773216195940063</v>
      </c>
      <c r="K144">
        <v>16.269788060941998</v>
      </c>
      <c r="L144">
        <f>(Table2[[#This Row],[6M Return vs Nifty]]-AVERAGE(Table2[6M Return vs Nifty]))/_xlfn.STDEV.P(Table2[6M Return vs Nifty])</f>
        <v>0.16082341619620782</v>
      </c>
      <c r="M144">
        <v>-1.48419396826732</v>
      </c>
      <c r="N144">
        <f>(Table2[[#This Row],[1W Return vs Nifty]]-AVERAGE(Table2[1W Return vs Nifty]))/_xlfn.STDEV.P(Table2[1W Return vs Nifty])</f>
        <v>-0.11170442647010169</v>
      </c>
      <c r="O144">
        <v>1340.19</v>
      </c>
      <c r="P144">
        <v>1324.2732801760101</v>
      </c>
      <c r="Q144">
        <v>1090.17000823788</v>
      </c>
      <c r="R144">
        <v>33.893438151027901</v>
      </c>
      <c r="S144" s="1">
        <f>(Table2[[#This Row],[Close Price]]-Table2[[#This Row],[20D EMA]])/Table2[[#This Row],[20D EMA]]</f>
        <v>-4.6291943679627488E-2</v>
      </c>
      <c r="T144" s="1">
        <f>(Table2[[#This Row],[Close Price]]-Table2[[#This Row],[50D EMA]])/Table2[[#This Row],[50D EMA]]</f>
        <v>-3.4829125427857086E-2</v>
      </c>
      <c r="U144" s="1">
        <f>(Table2[[#This Row],[Close Price]]-Table2[[#This Row],[200D EMA]])/Table2[[#This Row],[200D EMA]]</f>
        <v>0.17243181370029217</v>
      </c>
      <c r="V144">
        <v>0.421335934640997</v>
      </c>
      <c r="W144">
        <v>1270.75</v>
      </c>
      <c r="X144">
        <v>1319.1</v>
      </c>
      <c r="Y144">
        <v>1270.75</v>
      </c>
      <c r="Z144">
        <v>1319.1</v>
      </c>
      <c r="AA144">
        <v>1238.0999999999999</v>
      </c>
      <c r="AB144">
        <v>1391.8</v>
      </c>
      <c r="AC144" s="1">
        <f>(Table2[[#This Row],[Close Price]]/Table2[[#This Row],[Day Low]])-1</f>
        <v>5.8233326775527505E-3</v>
      </c>
      <c r="AD144" s="1">
        <f>(Table2[[#This Row],[Day High]]/Table2[[#This Row],[Close Price]])-1</f>
        <v>3.2038493134608492E-2</v>
      </c>
      <c r="AE144" s="1">
        <f>(Table2[[#This Row],[Close Price]]/Table2[[#This Row],[Current Week Low]])-1</f>
        <v>5.8233326775527505E-3</v>
      </c>
      <c r="AF144" s="1">
        <f>(Table2[[#This Row],[Current Week High]]/Table2[[#This Row],[Close Price]])-1</f>
        <v>3.2038493134608492E-2</v>
      </c>
      <c r="AG144" s="1">
        <f>(Table2[[#This Row],[Close Price]]/Table2[[#This Row],[Current Month Low]])-1</f>
        <v>3.2347952507875144E-2</v>
      </c>
      <c r="AH144" s="1">
        <f>(Table2[[#This Row],[Current Month High]]/Table2[[#This Row],[Close Price]])-1</f>
        <v>8.8917576184328828E-2</v>
      </c>
      <c r="AI144">
        <v>18.417243672495399</v>
      </c>
      <c r="AJ144">
        <v>141.13762852561001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0.03</v>
      </c>
      <c r="AM144" t="s">
        <v>3182</v>
      </c>
      <c r="AN144">
        <v>-11.34</v>
      </c>
      <c r="AO144" t="s">
        <v>3181</v>
      </c>
      <c r="AP144">
        <v>8.9943139822180995E-2</v>
      </c>
      <c r="AQ144">
        <f>(Table2[[#This Row],[Sharpe Ratio]]-AVERAGE(Table2[Sharpe Ratio]))/_xlfn.STDEV.P(Table2[Sharpe Ratio])</f>
        <v>0.28013080478540348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1.3052161563242795</v>
      </c>
      <c r="AS144">
        <f>_xlfn.RANK.AVG(Table2[[#This Row],[1Y Return vs Nifty Z-Score]],Table2[1Y Return vs Nifty Z-Score])</f>
        <v>85</v>
      </c>
      <c r="AT144">
        <f>_xlfn.RANK.AVG(Table2[[#This Row],[6M Return vs Nifty Z-Score]],Table2[6M Return vs Nifty Z-Score])</f>
        <v>263</v>
      </c>
      <c r="AU144">
        <f>_xlfn.RANK.AVG(Table2[[#This Row],[Sharpe Ratio Z-Score]],Table2[Sharpe Ratio Z-Score])</f>
        <v>267</v>
      </c>
      <c r="AV144">
        <f>(Table2[[#This Row],[Rank 1Y]]+Table2[[#This Row],[Rank 6M]]+Table2[[#This Row],[Rank Sharpe]])/3</f>
        <v>205</v>
      </c>
    </row>
    <row r="145" spans="1:48" x14ac:dyDescent="0.3">
      <c r="A145" t="s">
        <v>856</v>
      </c>
      <c r="B145" t="s">
        <v>857</v>
      </c>
      <c r="C145" t="s">
        <v>3147</v>
      </c>
      <c r="D145" t="s">
        <v>117</v>
      </c>
      <c r="E145">
        <v>18671.791360210002</v>
      </c>
      <c r="F145">
        <v>711.95</v>
      </c>
      <c r="G145">
        <v>29.7192123372457</v>
      </c>
      <c r="H145">
        <f>(Table2[[#This Row],[1Y Return vs Nifty]]-AVERAGE(Table2[1Y Return vs Nifty]))/_xlfn.STDEV.P(Table2[1Y Return vs Nifty])</f>
        <v>9.8202480604260636E-2</v>
      </c>
      <c r="I145">
        <v>2.7352744564496998</v>
      </c>
      <c r="J145">
        <f>(Table2[[#This Row],[1M Return vs Nifty]]-AVERAGE(Table2[1M Return vs Nifty]))/_xlfn.STDEV.P(Table2[1M Return vs Nifty])</f>
        <v>0.43795351211028483</v>
      </c>
      <c r="K145">
        <v>15.880401260119701</v>
      </c>
      <c r="L145">
        <f>(Table2[[#This Row],[6M Return vs Nifty]]-AVERAGE(Table2[6M Return vs Nifty]))/_xlfn.STDEV.P(Table2[6M Return vs Nifty])</f>
        <v>0.14870781408714664</v>
      </c>
      <c r="M145">
        <v>-4.3412707468150096</v>
      </c>
      <c r="N145">
        <f>(Table2[[#This Row],[1W Return vs Nifty]]-AVERAGE(Table2[1W Return vs Nifty]))/_xlfn.STDEV.P(Table2[1W Return vs Nifty])</f>
        <v>-0.74878033677458167</v>
      </c>
      <c r="O145">
        <v>706.66</v>
      </c>
      <c r="P145">
        <v>689.16707238066101</v>
      </c>
      <c r="Q145">
        <v>596.28690095506795</v>
      </c>
      <c r="R145">
        <v>52.318311923305799</v>
      </c>
      <c r="S145" s="1">
        <f>(Table2[[#This Row],[Close Price]]-Table2[[#This Row],[20D EMA]])/Table2[[#This Row],[20D EMA]]</f>
        <v>7.4859196784876425E-3</v>
      </c>
      <c r="T145" s="1">
        <f>(Table2[[#This Row],[Close Price]]-Table2[[#This Row],[50D EMA]])/Table2[[#This Row],[50D EMA]]</f>
        <v>3.3058642138309967E-2</v>
      </c>
      <c r="U145" s="1">
        <f>(Table2[[#This Row],[Close Price]]-Table2[[#This Row],[200D EMA]])/Table2[[#This Row],[200D EMA]]</f>
        <v>0.19397222856929347</v>
      </c>
      <c r="V145">
        <v>1.03981671903452</v>
      </c>
      <c r="W145">
        <v>694</v>
      </c>
      <c r="X145">
        <v>714.5</v>
      </c>
      <c r="Y145">
        <v>694</v>
      </c>
      <c r="Z145">
        <v>714.5</v>
      </c>
      <c r="AA145">
        <v>662</v>
      </c>
      <c r="AB145">
        <v>794.75</v>
      </c>
      <c r="AC145" s="1">
        <f>(Table2[[#This Row],[Close Price]]/Table2[[#This Row],[Day Low]])-1</f>
        <v>2.5864553314121075E-2</v>
      </c>
      <c r="AD145" s="1">
        <f>(Table2[[#This Row],[Day High]]/Table2[[#This Row],[Close Price]])-1</f>
        <v>3.5817121988903633E-3</v>
      </c>
      <c r="AE145" s="1">
        <f>(Table2[[#This Row],[Close Price]]/Table2[[#This Row],[Current Week Low]])-1</f>
        <v>2.5864553314121075E-2</v>
      </c>
      <c r="AF145" s="1">
        <f>(Table2[[#This Row],[Current Week High]]/Table2[[#This Row],[Close Price]])-1</f>
        <v>3.5817121988903633E-3</v>
      </c>
      <c r="AG145" s="1">
        <f>(Table2[[#This Row],[Close Price]]/Table2[[#This Row],[Current Month Low]])-1</f>
        <v>7.5453172205438124E-2</v>
      </c>
      <c r="AH145" s="1">
        <f>(Table2[[#This Row],[Current Month High]]/Table2[[#This Row],[Close Price]])-1</f>
        <v>0.11630030198749908</v>
      </c>
      <c r="AI145">
        <v>11.6300301987499</v>
      </c>
      <c r="AJ145">
        <v>84.538621047174701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0.03</v>
      </c>
      <c r="AM145" t="s">
        <v>3182</v>
      </c>
      <c r="AN145">
        <v>-0.93</v>
      </c>
      <c r="AO145" t="s">
        <v>3181</v>
      </c>
      <c r="AP145">
        <v>0.166260855053811</v>
      </c>
      <c r="AQ145">
        <f>(Table2[[#This Row],[Sharpe Ratio]]-AVERAGE(Table2[Sharpe Ratio]))/_xlfn.STDEV.P(Table2[Sharpe Ratio])</f>
        <v>1.1733753120036237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1.1094587820307344</v>
      </c>
      <c r="AS145">
        <f>_xlfn.RANK.AVG(Table2[[#This Row],[1Y Return vs Nifty Z-Score]],Table2[1Y Return vs Nifty Z-Score])</f>
        <v>257</v>
      </c>
      <c r="AT145">
        <f>_xlfn.RANK.AVG(Table2[[#This Row],[6M Return vs Nifty Z-Score]],Table2[6M Return vs Nifty Z-Score])</f>
        <v>267</v>
      </c>
      <c r="AU145">
        <f>_xlfn.RANK.AVG(Table2[[#This Row],[Sharpe Ratio Z-Score]],Table2[Sharpe Ratio Z-Score])</f>
        <v>92</v>
      </c>
      <c r="AV145">
        <f>(Table2[[#This Row],[Rank 1Y]]+Table2[[#This Row],[Rank 6M]]+Table2[[#This Row],[Rank Sharpe]])/3</f>
        <v>205.33333333333334</v>
      </c>
    </row>
    <row r="146" spans="1:48" x14ac:dyDescent="0.3">
      <c r="A146" t="s">
        <v>232</v>
      </c>
      <c r="B146" t="s">
        <v>233</v>
      </c>
      <c r="C146" t="s">
        <v>3147</v>
      </c>
      <c r="D146" t="s">
        <v>215</v>
      </c>
      <c r="E146">
        <v>112544.9217601</v>
      </c>
      <c r="F146">
        <v>7483.4</v>
      </c>
      <c r="G146">
        <v>10.834011972364699</v>
      </c>
      <c r="H146">
        <f>(Table2[[#This Row],[1Y Return vs Nifty]]-AVERAGE(Table2[1Y Return vs Nifty]))/_xlfn.STDEV.P(Table2[1Y Return vs Nifty])</f>
        <v>-0.2240547764743564</v>
      </c>
      <c r="I146">
        <v>10.9105057919449</v>
      </c>
      <c r="J146">
        <f>(Table2[[#This Row],[1M Return vs Nifty]]-AVERAGE(Table2[1M Return vs Nifty]))/_xlfn.STDEV.P(Table2[1M Return vs Nifty])</f>
        <v>1.3633102236244787</v>
      </c>
      <c r="K146">
        <v>29.2446451199961</v>
      </c>
      <c r="L146">
        <f>(Table2[[#This Row],[6M Return vs Nifty]]-AVERAGE(Table2[6M Return vs Nifty]))/_xlfn.STDEV.P(Table2[6M Return vs Nifty])</f>
        <v>0.56453048900267111</v>
      </c>
      <c r="M146">
        <v>1.99185312574868</v>
      </c>
      <c r="N146">
        <f>(Table2[[#This Row],[1W Return vs Nifty]]-AVERAGE(Table2[1W Return vs Nifty]))/_xlfn.STDEV.P(Table2[1W Return vs Nifty])</f>
        <v>0.66339055288399329</v>
      </c>
      <c r="O146">
        <v>7101.78</v>
      </c>
      <c r="P146">
        <v>6877.4599029947003</v>
      </c>
      <c r="Q146">
        <v>6107.6884187726</v>
      </c>
      <c r="R146">
        <v>73.595399170158103</v>
      </c>
      <c r="S146" s="1">
        <f>(Table2[[#This Row],[Close Price]]-Table2[[#This Row],[20D EMA]])/Table2[[#This Row],[20D EMA]]</f>
        <v>5.3735823976524183E-2</v>
      </c>
      <c r="T146" s="1">
        <f>(Table2[[#This Row],[Close Price]]-Table2[[#This Row],[50D EMA]])/Table2[[#This Row],[50D EMA]]</f>
        <v>8.8105216977193951E-2</v>
      </c>
      <c r="U146" s="1">
        <f>(Table2[[#This Row],[Close Price]]-Table2[[#This Row],[200D EMA]])/Table2[[#This Row],[200D EMA]]</f>
        <v>0.22524259374446975</v>
      </c>
      <c r="V146">
        <v>1.14394721867438</v>
      </c>
      <c r="W146">
        <v>7338</v>
      </c>
      <c r="X146">
        <v>7509.95</v>
      </c>
      <c r="Y146">
        <v>7338</v>
      </c>
      <c r="Z146">
        <v>7509.95</v>
      </c>
      <c r="AA146">
        <v>6902.4</v>
      </c>
      <c r="AB146">
        <v>7585.5</v>
      </c>
      <c r="AC146" s="1">
        <f>(Table2[[#This Row],[Close Price]]/Table2[[#This Row],[Day Low]])-1</f>
        <v>1.981466339602056E-2</v>
      </c>
      <c r="AD146" s="1">
        <f>(Table2[[#This Row],[Day High]]/Table2[[#This Row],[Close Price]])-1</f>
        <v>3.5478525803778194E-3</v>
      </c>
      <c r="AE146" s="1">
        <f>(Table2[[#This Row],[Close Price]]/Table2[[#This Row],[Current Week Low]])-1</f>
        <v>1.981466339602056E-2</v>
      </c>
      <c r="AF146" s="1">
        <f>(Table2[[#This Row],[Current Week High]]/Table2[[#This Row],[Close Price]])-1</f>
        <v>3.5478525803778194E-3</v>
      </c>
      <c r="AG146" s="1">
        <f>(Table2[[#This Row],[Close Price]]/Table2[[#This Row],[Current Month Low]])-1</f>
        <v>8.4173620769587343E-2</v>
      </c>
      <c r="AH146" s="1">
        <f>(Table2[[#This Row],[Current Month High]]/Table2[[#This Row],[Close Price]])-1</f>
        <v>1.3643531015314014E-2</v>
      </c>
      <c r="AI146">
        <v>1.3643531015314001</v>
      </c>
      <c r="AJ146">
        <v>96.879768481978402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0.08</v>
      </c>
      <c r="AM146" t="s">
        <v>3182</v>
      </c>
      <c r="AN146">
        <v>11.93</v>
      </c>
      <c r="AO146" t="s">
        <v>3182</v>
      </c>
      <c r="AP146">
        <v>0.162481136753548</v>
      </c>
      <c r="AQ146">
        <f>(Table2[[#This Row],[Sharpe Ratio]]-AVERAGE(Table2[Sharpe Ratio]))/_xlfn.STDEV.P(Table2[Sharpe Ratio])</f>
        <v>1.1291364010208322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3.4963128900576192</v>
      </c>
      <c r="AS146">
        <f>_xlfn.RANK.AVG(Table2[[#This Row],[1Y Return vs Nifty Z-Score]],Table2[1Y Return vs Nifty Z-Score])</f>
        <v>373</v>
      </c>
      <c r="AT146">
        <f>_xlfn.RANK.AVG(Table2[[#This Row],[6M Return vs Nifty Z-Score]],Table2[6M Return vs Nifty Z-Score])</f>
        <v>152</v>
      </c>
      <c r="AU146">
        <f>_xlfn.RANK.AVG(Table2[[#This Row],[Sharpe Ratio Z-Score]],Table2[Sharpe Ratio Z-Score])</f>
        <v>96</v>
      </c>
      <c r="AV146">
        <f>(Table2[[#This Row],[Rank 1Y]]+Table2[[#This Row],[Rank 6M]]+Table2[[#This Row],[Rank Sharpe]])/3</f>
        <v>207</v>
      </c>
    </row>
    <row r="147" spans="1:48" x14ac:dyDescent="0.3">
      <c r="A147" t="s">
        <v>527</v>
      </c>
      <c r="B147" t="s">
        <v>528</v>
      </c>
      <c r="C147" t="s">
        <v>3147</v>
      </c>
      <c r="D147" t="s">
        <v>529</v>
      </c>
      <c r="E147">
        <v>41346.69379053</v>
      </c>
      <c r="F147">
        <v>4579.3500000000004</v>
      </c>
      <c r="G147">
        <v>43.364653358625503</v>
      </c>
      <c r="H147">
        <f>(Table2[[#This Row],[1Y Return vs Nifty]]-AVERAGE(Table2[1Y Return vs Nifty]))/_xlfn.STDEV.P(Table2[1Y Return vs Nifty])</f>
        <v>0.33104842929513151</v>
      </c>
      <c r="I147">
        <v>2.8394392216669999</v>
      </c>
      <c r="J147">
        <f>(Table2[[#This Row],[1M Return vs Nifty]]-AVERAGE(Table2[1M Return vs Nifty]))/_xlfn.STDEV.P(Table2[1M Return vs Nifty])</f>
        <v>0.44974395089317593</v>
      </c>
      <c r="K147">
        <v>2.75297375669795</v>
      </c>
      <c r="L147">
        <f>(Table2[[#This Row],[6M Return vs Nifty]]-AVERAGE(Table2[6M Return vs Nifty]))/_xlfn.STDEV.P(Table2[6M Return vs Nifty])</f>
        <v>-0.25974642219187788</v>
      </c>
      <c r="M147">
        <v>5.4414973497745303</v>
      </c>
      <c r="N147">
        <f>(Table2[[#This Row],[1W Return vs Nifty]]-AVERAGE(Table2[1W Return vs Nifty]))/_xlfn.STDEV.P(Table2[1W Return vs Nifty])</f>
        <v>1.4325981747264096</v>
      </c>
      <c r="O147">
        <v>4373.1000000000004</v>
      </c>
      <c r="P147">
        <v>4366.2526735681004</v>
      </c>
      <c r="Q147">
        <v>3916.4512177599699</v>
      </c>
      <c r="R147">
        <v>70.036401279762302</v>
      </c>
      <c r="S147" s="1">
        <f>(Table2[[#This Row],[Close Price]]-Table2[[#This Row],[20D EMA]])/Table2[[#This Row],[20D EMA]]</f>
        <v>4.7163339507443232E-2</v>
      </c>
      <c r="T147" s="1">
        <f>(Table2[[#This Row],[Close Price]]-Table2[[#This Row],[50D EMA]])/Table2[[#This Row],[50D EMA]]</f>
        <v>4.8805541585333158E-2</v>
      </c>
      <c r="U147" s="1">
        <f>(Table2[[#This Row],[Close Price]]-Table2[[#This Row],[200D EMA]])/Table2[[#This Row],[200D EMA]]</f>
        <v>0.16926006360911042</v>
      </c>
      <c r="V147">
        <v>1.0760265754189</v>
      </c>
      <c r="W147">
        <v>4541.95</v>
      </c>
      <c r="X147">
        <v>4619.8999999999996</v>
      </c>
      <c r="Y147">
        <v>4541.95</v>
      </c>
      <c r="Z147">
        <v>4619.8999999999996</v>
      </c>
      <c r="AA147">
        <v>4022.55</v>
      </c>
      <c r="AB147">
        <v>4619.8999999999996</v>
      </c>
      <c r="AC147" s="1">
        <f>(Table2[[#This Row],[Close Price]]/Table2[[#This Row],[Day Low]])-1</f>
        <v>8.2343486828346801E-3</v>
      </c>
      <c r="AD147" s="1">
        <f>(Table2[[#This Row],[Day High]]/Table2[[#This Row],[Close Price]])-1</f>
        <v>8.8549684998961986E-3</v>
      </c>
      <c r="AE147" s="1">
        <f>(Table2[[#This Row],[Close Price]]/Table2[[#This Row],[Current Week Low]])-1</f>
        <v>8.2343486828346801E-3</v>
      </c>
      <c r="AF147" s="1">
        <f>(Table2[[#This Row],[Current Week High]]/Table2[[#This Row],[Close Price]])-1</f>
        <v>8.8549684998961986E-3</v>
      </c>
      <c r="AG147" s="1">
        <f>(Table2[[#This Row],[Close Price]]/Table2[[#This Row],[Current Month Low]])-1</f>
        <v>0.13841965917142107</v>
      </c>
      <c r="AH147" s="1">
        <f>(Table2[[#This Row],[Current Month High]]/Table2[[#This Row],[Close Price]])-1</f>
        <v>8.8549684998961986E-3</v>
      </c>
      <c r="AI147">
        <v>10.052736742114</v>
      </c>
      <c r="AJ147">
        <v>97.292232131316993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</v>
      </c>
      <c r="AM147" t="s">
        <v>3183</v>
      </c>
      <c r="AN147">
        <v>8.3699999999999992</v>
      </c>
      <c r="AO147" t="s">
        <v>3182</v>
      </c>
      <c r="AP147">
        <v>0.224572828129596</v>
      </c>
      <c r="AQ147">
        <f>(Table2[[#This Row],[Sharpe Ratio]]-AVERAGE(Table2[Sharpe Ratio]))/_xlfn.STDEV.P(Table2[Sharpe Ratio])</f>
        <v>1.855875430055038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3.8095195627778775</v>
      </c>
      <c r="AS147">
        <f>_xlfn.RANK.AVG(Table2[[#This Row],[1Y Return vs Nifty Z-Score]],Table2[1Y Return vs Nifty Z-Score])</f>
        <v>208</v>
      </c>
      <c r="AT147">
        <f>_xlfn.RANK.AVG(Table2[[#This Row],[6M Return vs Nifty Z-Score]],Table2[6M Return vs Nifty Z-Score])</f>
        <v>393</v>
      </c>
      <c r="AU147">
        <f>_xlfn.RANK.AVG(Table2[[#This Row],[Sharpe Ratio Z-Score]],Table2[Sharpe Ratio Z-Score])</f>
        <v>21</v>
      </c>
      <c r="AV147">
        <f>(Table2[[#This Row],[Rank 1Y]]+Table2[[#This Row],[Rank 6M]]+Table2[[#This Row],[Rank Sharpe]])/3</f>
        <v>207.33333333333334</v>
      </c>
    </row>
    <row r="148" spans="1:48" x14ac:dyDescent="0.3">
      <c r="A148" t="s">
        <v>798</v>
      </c>
      <c r="B148" t="s">
        <v>799</v>
      </c>
      <c r="C148" t="s">
        <v>3143</v>
      </c>
      <c r="D148" t="s">
        <v>117</v>
      </c>
      <c r="E148">
        <v>20274.788031749998</v>
      </c>
      <c r="F148">
        <v>1111.25</v>
      </c>
      <c r="G148">
        <v>60.964613482719002</v>
      </c>
      <c r="H148">
        <f>(Table2[[#This Row],[1Y Return vs Nifty]]-AVERAGE(Table2[1Y Return vs Nifty]))/_xlfn.STDEV.P(Table2[1Y Return vs Nifty])</f>
        <v>0.63137433342641902</v>
      </c>
      <c r="I148">
        <v>11.1086833178334</v>
      </c>
      <c r="J148">
        <f>(Table2[[#This Row],[1M Return vs Nifty]]-AVERAGE(Table2[1M Return vs Nifty]))/_xlfn.STDEV.P(Table2[1M Return vs Nifty])</f>
        <v>1.3857419929685439</v>
      </c>
      <c r="K148">
        <v>-3.0259554806619402</v>
      </c>
      <c r="L148">
        <f>(Table2[[#This Row],[6M Return vs Nifty]]-AVERAGE(Table2[6M Return vs Nifty]))/_xlfn.STDEV.P(Table2[6M Return vs Nifty])</f>
        <v>-0.43955530916086688</v>
      </c>
      <c r="M148">
        <v>4.8343009320074399</v>
      </c>
      <c r="N148">
        <f>(Table2[[#This Row],[1W Return vs Nifty]]-AVERAGE(Table2[1W Return vs Nifty]))/_xlfn.STDEV.P(Table2[1W Return vs Nifty])</f>
        <v>1.2972044697034657</v>
      </c>
      <c r="O148">
        <v>1092.98</v>
      </c>
      <c r="P148">
        <v>1040.9464337720699</v>
      </c>
      <c r="Q148">
        <v>900.66759927327905</v>
      </c>
      <c r="R148">
        <v>52.146874490011299</v>
      </c>
      <c r="S148" s="1">
        <f>(Table2[[#This Row],[Close Price]]-Table2[[#This Row],[20D EMA]])/Table2[[#This Row],[20D EMA]]</f>
        <v>1.6715767900602006E-2</v>
      </c>
      <c r="T148" s="1">
        <f>(Table2[[#This Row],[Close Price]]-Table2[[#This Row],[50D EMA]])/Table2[[#This Row],[50D EMA]]</f>
        <v>6.7538121028160494E-2</v>
      </c>
      <c r="U148" s="1">
        <f>(Table2[[#This Row],[Close Price]]-Table2[[#This Row],[200D EMA]])/Table2[[#This Row],[200D EMA]]</f>
        <v>0.23380701259447259</v>
      </c>
      <c r="V148">
        <v>1.1609605346522001</v>
      </c>
      <c r="W148">
        <v>1090.5</v>
      </c>
      <c r="X148">
        <v>1158.95</v>
      </c>
      <c r="Y148">
        <v>1090.5</v>
      </c>
      <c r="Z148">
        <v>1158.95</v>
      </c>
      <c r="AA148">
        <v>972.25</v>
      </c>
      <c r="AB148">
        <v>1177</v>
      </c>
      <c r="AC148" s="1">
        <f>(Table2[[#This Row],[Close Price]]/Table2[[#This Row],[Day Low]])-1</f>
        <v>1.9027968821641483E-2</v>
      </c>
      <c r="AD148" s="1">
        <f>(Table2[[#This Row],[Day High]]/Table2[[#This Row],[Close Price]])-1</f>
        <v>4.2924634420697494E-2</v>
      </c>
      <c r="AE148" s="1">
        <f>(Table2[[#This Row],[Close Price]]/Table2[[#This Row],[Current Week Low]])-1</f>
        <v>1.9027968821641483E-2</v>
      </c>
      <c r="AF148" s="1">
        <f>(Table2[[#This Row],[Current Week High]]/Table2[[#This Row],[Close Price]])-1</f>
        <v>4.2924634420697494E-2</v>
      </c>
      <c r="AG148" s="1">
        <f>(Table2[[#This Row],[Close Price]]/Table2[[#This Row],[Current Month Low]])-1</f>
        <v>0.1429673437901775</v>
      </c>
      <c r="AH148" s="1">
        <f>(Table2[[#This Row],[Current Month High]]/Table2[[#This Row],[Close Price]])-1</f>
        <v>5.9167604049493727E-2</v>
      </c>
      <c r="AI148">
        <v>18.2452193475815</v>
      </c>
      <c r="AJ148">
        <v>109.847984137475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0.14000000000000001</v>
      </c>
      <c r="AM148" t="s">
        <v>3182</v>
      </c>
      <c r="AN148">
        <v>-2.36</v>
      </c>
      <c r="AO148" t="s">
        <v>3181</v>
      </c>
      <c r="AP148">
        <v>0.24883838575106801</v>
      </c>
      <c r="AQ148">
        <f>(Table2[[#This Row],[Sharpe Ratio]]-AVERAGE(Table2[Sharpe Ratio]))/_xlfn.STDEV.P(Table2[Sharpe Ratio])</f>
        <v>2.1398865013270436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5.014651988264605</v>
      </c>
      <c r="AS148">
        <f>_xlfn.RANK.AVG(Table2[[#This Row],[1Y Return vs Nifty Z-Score]],Table2[1Y Return vs Nifty Z-Score])</f>
        <v>139</v>
      </c>
      <c r="AT148">
        <f>_xlfn.RANK.AVG(Table2[[#This Row],[6M Return vs Nifty Z-Score]],Table2[6M Return vs Nifty Z-Score])</f>
        <v>469</v>
      </c>
      <c r="AU148">
        <f>_xlfn.RANK.AVG(Table2[[#This Row],[Sharpe Ratio Z-Score]],Table2[Sharpe Ratio Z-Score])</f>
        <v>14</v>
      </c>
      <c r="AV148">
        <f>(Table2[[#This Row],[Rank 1Y]]+Table2[[#This Row],[Rank 6M]]+Table2[[#This Row],[Rank Sharpe]])/3</f>
        <v>207.33333333333334</v>
      </c>
    </row>
    <row r="149" spans="1:48" x14ac:dyDescent="0.3">
      <c r="A149" t="s">
        <v>1496</v>
      </c>
      <c r="B149" t="s">
        <v>1497</v>
      </c>
      <c r="C149" t="s">
        <v>3145</v>
      </c>
      <c r="D149" t="s">
        <v>307</v>
      </c>
      <c r="E149">
        <v>6912.6024848999996</v>
      </c>
      <c r="F149">
        <v>2542.25</v>
      </c>
      <c r="G149">
        <v>75.338288121682197</v>
      </c>
      <c r="H149">
        <f>(Table2[[#This Row],[1Y Return vs Nifty]]-AVERAGE(Table2[1Y Return vs Nifty]))/_xlfn.STDEV.P(Table2[1Y Return vs Nifty])</f>
        <v>0.87664686820484194</v>
      </c>
      <c r="I149">
        <v>17.963423956894299</v>
      </c>
      <c r="J149">
        <f>(Table2[[#This Row],[1M Return vs Nifty]]-AVERAGE(Table2[1M Return vs Nifty]))/_xlfn.STDEV.P(Table2[1M Return vs Nifty])</f>
        <v>2.1616319948213025</v>
      </c>
      <c r="K149">
        <v>112.858031771629</v>
      </c>
      <c r="L149">
        <f>(Table2[[#This Row],[6M Return vs Nifty]]-AVERAGE(Table2[6M Return vs Nifty]))/_xlfn.STDEV.P(Table2[6M Return vs Nifty])</f>
        <v>3.1661248972440035</v>
      </c>
      <c r="M149">
        <v>6.3042223312508501</v>
      </c>
      <c r="N149">
        <f>(Table2[[#This Row],[1W Return vs Nifty]]-AVERAGE(Table2[1W Return vs Nifty]))/_xlfn.STDEV.P(Table2[1W Return vs Nifty])</f>
        <v>1.6249700798299977</v>
      </c>
      <c r="O149">
        <v>2322.56</v>
      </c>
      <c r="P149">
        <v>2160.8916659429501</v>
      </c>
      <c r="Q149">
        <v>1720.9336212565299</v>
      </c>
      <c r="R149">
        <v>67.554509192293594</v>
      </c>
      <c r="S149" s="1">
        <f>(Table2[[#This Row],[Close Price]]-Table2[[#This Row],[20D EMA]])/Table2[[#This Row],[20D EMA]]</f>
        <v>9.4589590796362658E-2</v>
      </c>
      <c r="T149" s="1">
        <f>(Table2[[#This Row],[Close Price]]-Table2[[#This Row],[50D EMA]])/Table2[[#This Row],[50D EMA]]</f>
        <v>0.17648193107850052</v>
      </c>
      <c r="U149" s="1">
        <f>(Table2[[#This Row],[Close Price]]-Table2[[#This Row],[200D EMA]])/Table2[[#This Row],[200D EMA]]</f>
        <v>0.47725046951188654</v>
      </c>
      <c r="V149">
        <v>1.0992349676100801</v>
      </c>
      <c r="W149">
        <v>2520</v>
      </c>
      <c r="X149">
        <v>2587.65</v>
      </c>
      <c r="Y149">
        <v>2520</v>
      </c>
      <c r="Z149">
        <v>2587.65</v>
      </c>
      <c r="AA149">
        <v>2152.1</v>
      </c>
      <c r="AB149">
        <v>2600</v>
      </c>
      <c r="AC149" s="1">
        <f>(Table2[[#This Row],[Close Price]]/Table2[[#This Row],[Day Low]])-1</f>
        <v>8.829365079365159E-3</v>
      </c>
      <c r="AD149" s="1">
        <f>(Table2[[#This Row],[Day High]]/Table2[[#This Row],[Close Price]])-1</f>
        <v>1.7858196479496602E-2</v>
      </c>
      <c r="AE149" s="1">
        <f>(Table2[[#This Row],[Close Price]]/Table2[[#This Row],[Current Week Low]])-1</f>
        <v>8.829365079365159E-3</v>
      </c>
      <c r="AF149" s="1">
        <f>(Table2[[#This Row],[Current Week High]]/Table2[[#This Row],[Close Price]])-1</f>
        <v>1.7858196479496602E-2</v>
      </c>
      <c r="AG149" s="1">
        <f>(Table2[[#This Row],[Close Price]]/Table2[[#This Row],[Current Month Low]])-1</f>
        <v>0.18128804423586264</v>
      </c>
      <c r="AH149" s="1">
        <f>(Table2[[#This Row],[Current Month High]]/Table2[[#This Row],[Close Price]])-1</f>
        <v>2.2716097944734059E-2</v>
      </c>
      <c r="AI149">
        <v>2.2716097944734002</v>
      </c>
      <c r="AJ149">
        <v>167.22552162716099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0.08</v>
      </c>
      <c r="AM149" t="s">
        <v>3182</v>
      </c>
      <c r="AN149">
        <v>15.46</v>
      </c>
      <c r="AO149" t="s">
        <v>3182</v>
      </c>
      <c r="AP149">
        <v>1.1588884905118E-2</v>
      </c>
      <c r="AQ149">
        <f>(Table2[[#This Row],[Sharpe Ratio]]-AVERAGE(Table2[Sharpe Ratio]))/_xlfn.STDEV.P(Table2[Sharpe Ratio])</f>
        <v>-0.63694994913155167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7.1924238909685947</v>
      </c>
      <c r="AS149">
        <f>_xlfn.RANK.AVG(Table2[[#This Row],[1Y Return vs Nifty Z-Score]],Table2[1Y Return vs Nifty Z-Score])</f>
        <v>116</v>
      </c>
      <c r="AT149">
        <f>_xlfn.RANK.AVG(Table2[[#This Row],[6M Return vs Nifty Z-Score]],Table2[6M Return vs Nifty Z-Score])</f>
        <v>10</v>
      </c>
      <c r="AU149">
        <f>_xlfn.RANK.AVG(Table2[[#This Row],[Sharpe Ratio Z-Score]],Table2[Sharpe Ratio Z-Score])</f>
        <v>497</v>
      </c>
      <c r="AV149">
        <f>(Table2[[#This Row],[Rank 1Y]]+Table2[[#This Row],[Rank 6M]]+Table2[[#This Row],[Rank Sharpe]])/3</f>
        <v>207.66666666666666</v>
      </c>
    </row>
    <row r="150" spans="1:48" x14ac:dyDescent="0.3">
      <c r="A150" t="s">
        <v>864</v>
      </c>
      <c r="B150" t="s">
        <v>865</v>
      </c>
      <c r="C150" t="s">
        <v>3139</v>
      </c>
      <c r="D150" t="s">
        <v>48</v>
      </c>
      <c r="E150">
        <v>18593.67670362</v>
      </c>
      <c r="F150">
        <v>296.14999999999998</v>
      </c>
      <c r="G150">
        <v>54.631104492637803</v>
      </c>
      <c r="H150">
        <f>(Table2[[#This Row],[1Y Return vs Nifty]]-AVERAGE(Table2[1Y Return vs Nifty]))/_xlfn.STDEV.P(Table2[1Y Return vs Nifty])</f>
        <v>0.52329926959909434</v>
      </c>
      <c r="I150">
        <v>-4.9652357632486899</v>
      </c>
      <c r="J150">
        <f>(Table2[[#This Row],[1M Return vs Nifty]]-AVERAGE(Table2[1M Return vs Nifty]))/_xlfn.STDEV.P(Table2[1M Return vs Nifty])</f>
        <v>-0.43366938410588907</v>
      </c>
      <c r="K150">
        <v>5.4024087477998597</v>
      </c>
      <c r="L150">
        <f>(Table2[[#This Row],[6M Return vs Nifty]]-AVERAGE(Table2[6M Return vs Nifty]))/_xlfn.STDEV.P(Table2[6M Return vs Nifty])</f>
        <v>-0.1773103968868911</v>
      </c>
      <c r="M150">
        <v>-2.7437761156817699</v>
      </c>
      <c r="N150">
        <f>(Table2[[#This Row],[1W Return vs Nifty]]-AVERAGE(Table2[1W Return vs Nifty]))/_xlfn.STDEV.P(Table2[1W Return vs Nifty])</f>
        <v>-0.39256822725855434</v>
      </c>
      <c r="O150">
        <v>304.61</v>
      </c>
      <c r="P150">
        <v>310.62452257777397</v>
      </c>
      <c r="Q150">
        <v>273.725391353585</v>
      </c>
      <c r="R150">
        <v>33.674197929410902</v>
      </c>
      <c r="S150" s="1">
        <f>(Table2[[#This Row],[Close Price]]-Table2[[#This Row],[20D EMA]])/Table2[[#This Row],[20D EMA]]</f>
        <v>-2.7773218213453386E-2</v>
      </c>
      <c r="T150" s="1">
        <f>(Table2[[#This Row],[Close Price]]-Table2[[#This Row],[50D EMA]])/Table2[[#This Row],[50D EMA]]</f>
        <v>-4.6598132232621374E-2</v>
      </c>
      <c r="U150" s="1">
        <f>(Table2[[#This Row],[Close Price]]-Table2[[#This Row],[200D EMA]])/Table2[[#This Row],[200D EMA]]</f>
        <v>8.1923743119058964E-2</v>
      </c>
      <c r="V150">
        <v>0.63085289923160903</v>
      </c>
      <c r="W150">
        <v>295.2</v>
      </c>
      <c r="X150">
        <v>301.3</v>
      </c>
      <c r="Y150">
        <v>295.2</v>
      </c>
      <c r="Z150">
        <v>301.3</v>
      </c>
      <c r="AA150">
        <v>289.14999999999998</v>
      </c>
      <c r="AB150">
        <v>311.95</v>
      </c>
      <c r="AC150" s="1">
        <f>(Table2[[#This Row],[Close Price]]/Table2[[#This Row],[Day Low]])-1</f>
        <v>3.2181571815717014E-3</v>
      </c>
      <c r="AD150" s="1">
        <f>(Table2[[#This Row],[Day High]]/Table2[[#This Row],[Close Price]])-1</f>
        <v>1.7389836231639588E-2</v>
      </c>
      <c r="AE150" s="1">
        <f>(Table2[[#This Row],[Close Price]]/Table2[[#This Row],[Current Week Low]])-1</f>
        <v>3.2181571815717014E-3</v>
      </c>
      <c r="AF150" s="1">
        <f>(Table2[[#This Row],[Current Week High]]/Table2[[#This Row],[Close Price]])-1</f>
        <v>1.7389836231639588E-2</v>
      </c>
      <c r="AG150" s="1">
        <f>(Table2[[#This Row],[Close Price]]/Table2[[#This Row],[Current Month Low]])-1</f>
        <v>2.4208888120352823E-2</v>
      </c>
      <c r="AH150" s="1">
        <f>(Table2[[#This Row],[Current Month High]]/Table2[[#This Row],[Close Price]])-1</f>
        <v>5.3351342225223641E-2</v>
      </c>
      <c r="AI150">
        <v>23.079520513253399</v>
      </c>
      <c r="AJ150">
        <v>116.880263639692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-0.12</v>
      </c>
      <c r="AM150" t="s">
        <v>3181</v>
      </c>
      <c r="AN150">
        <v>-4.05</v>
      </c>
      <c r="AO150" t="s">
        <v>3181</v>
      </c>
      <c r="AP150">
        <v>0.16316409633912801</v>
      </c>
      <c r="AQ150">
        <f>(Table2[[#This Row],[Sharpe Ratio]]-AVERAGE(Table2[Sharpe Ratio]))/_xlfn.STDEV.P(Table2[Sharpe Ratio])</f>
        <v>1.1371299566012085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160</v>
      </c>
      <c r="AT150">
        <f>_xlfn.RANK.AVG(Table2[[#This Row],[6M Return vs Nifty Z-Score]],Table2[6M Return vs Nifty Z-Score])</f>
        <v>369</v>
      </c>
      <c r="AU150">
        <f>_xlfn.RANK.AVG(Table2[[#This Row],[Sharpe Ratio Z-Score]],Table2[Sharpe Ratio Z-Score])</f>
        <v>95</v>
      </c>
      <c r="AV150">
        <f>(Table2[[#This Row],[Rank 1Y]]+Table2[[#This Row],[Rank 6M]]+Table2[[#This Row],[Rank Sharpe]])/3</f>
        <v>208</v>
      </c>
    </row>
    <row r="151" spans="1:48" x14ac:dyDescent="0.3">
      <c r="A151" t="s">
        <v>1003</v>
      </c>
      <c r="B151" t="s">
        <v>1004</v>
      </c>
      <c r="C151" t="s">
        <v>3140</v>
      </c>
      <c r="D151" t="s">
        <v>51</v>
      </c>
      <c r="E151">
        <v>14365.261505279999</v>
      </c>
      <c r="F151">
        <v>1172.4000000000001</v>
      </c>
      <c r="G151">
        <v>48.311896960867003</v>
      </c>
      <c r="H151">
        <f>(Table2[[#This Row],[1Y Return vs Nifty]]-AVERAGE(Table2[1Y Return vs Nifty]))/_xlfn.STDEV.P(Table2[1Y Return vs Nifty])</f>
        <v>0.41546824600636012</v>
      </c>
      <c r="I151">
        <v>-5.6804699453107697</v>
      </c>
      <c r="J151">
        <f>(Table2[[#This Row],[1M Return vs Nifty]]-AVERAGE(Table2[1M Return vs Nifty]))/_xlfn.STDEV.P(Table2[1M Return vs Nifty])</f>
        <v>-0.51462694035287937</v>
      </c>
      <c r="K151">
        <v>36.615142710188501</v>
      </c>
      <c r="L151">
        <f>(Table2[[#This Row],[6M Return vs Nifty]]-AVERAGE(Table2[6M Return vs Nifty]))/_xlfn.STDEV.P(Table2[6M Return vs Nifty])</f>
        <v>0.79386033778025666</v>
      </c>
      <c r="M151">
        <v>1.0993847122293401</v>
      </c>
      <c r="N151">
        <f>(Table2[[#This Row],[1W Return vs Nifty]]-AVERAGE(Table2[1W Return vs Nifty]))/_xlfn.STDEV.P(Table2[1W Return vs Nifty])</f>
        <v>0.46438640597764219</v>
      </c>
      <c r="O151">
        <v>1149.24</v>
      </c>
      <c r="P151">
        <v>1091.95433790168</v>
      </c>
      <c r="Q151">
        <v>904.94247109031005</v>
      </c>
      <c r="R151">
        <v>55.550555011230003</v>
      </c>
      <c r="S151" s="1">
        <f>(Table2[[#This Row],[Close Price]]-Table2[[#This Row],[20D EMA]])/Table2[[#This Row],[20D EMA]]</f>
        <v>2.0152448574710314E-2</v>
      </c>
      <c r="T151" s="1">
        <f>(Table2[[#This Row],[Close Price]]-Table2[[#This Row],[50D EMA]])/Table2[[#This Row],[50D EMA]]</f>
        <v>7.3671269306833834E-2</v>
      </c>
      <c r="U151" s="1">
        <f>(Table2[[#This Row],[Close Price]]-Table2[[#This Row],[200D EMA]])/Table2[[#This Row],[200D EMA]]</f>
        <v>0.29555196872067102</v>
      </c>
      <c r="V151">
        <v>0.68340808175805101</v>
      </c>
      <c r="W151">
        <v>1130.2</v>
      </c>
      <c r="X151">
        <v>1199.95</v>
      </c>
      <c r="Y151">
        <v>1130.2</v>
      </c>
      <c r="Z151">
        <v>1199.95</v>
      </c>
      <c r="AA151">
        <v>1054.05</v>
      </c>
      <c r="AB151">
        <v>1223.05</v>
      </c>
      <c r="AC151" s="1">
        <f>(Table2[[#This Row],[Close Price]]/Table2[[#This Row],[Day Low]])-1</f>
        <v>3.7338524155016817E-2</v>
      </c>
      <c r="AD151" s="1">
        <f>(Table2[[#This Row],[Day High]]/Table2[[#This Row],[Close Price]])-1</f>
        <v>2.3498805868304329E-2</v>
      </c>
      <c r="AE151" s="1">
        <f>(Table2[[#This Row],[Close Price]]/Table2[[#This Row],[Current Week Low]])-1</f>
        <v>3.7338524155016817E-2</v>
      </c>
      <c r="AF151" s="1">
        <f>(Table2[[#This Row],[Current Week High]]/Table2[[#This Row],[Close Price]])-1</f>
        <v>2.3498805868304329E-2</v>
      </c>
      <c r="AG151" s="1">
        <f>(Table2[[#This Row],[Close Price]]/Table2[[#This Row],[Current Month Low]])-1</f>
        <v>0.11228120108154283</v>
      </c>
      <c r="AH151" s="1">
        <f>(Table2[[#This Row],[Current Month High]]/Table2[[#This Row],[Close Price]])-1</f>
        <v>4.3201978846809874E-2</v>
      </c>
      <c r="AI151">
        <v>13.877516206073</v>
      </c>
      <c r="AJ151">
        <v>91.819371727748702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0.19</v>
      </c>
      <c r="AM151" t="s">
        <v>3182</v>
      </c>
      <c r="AN151">
        <v>10.85</v>
      </c>
      <c r="AO151" t="s">
        <v>3182</v>
      </c>
      <c r="AP151">
        <v>6.7414752776109005E-2</v>
      </c>
      <c r="AQ151">
        <f>(Table2[[#This Row],[Sharpe Ratio]]-AVERAGE(Table2[Sharpe Ratio]))/_xlfn.STDEV.P(Table2[Sharpe Ratio])</f>
        <v>1.6452077974544347E-2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1.1755401273859238</v>
      </c>
      <c r="AS151">
        <f>_xlfn.RANK.AVG(Table2[[#This Row],[1Y Return vs Nifty Z-Score]],Table2[1Y Return vs Nifty Z-Score])</f>
        <v>182</v>
      </c>
      <c r="AT151">
        <f>_xlfn.RANK.AVG(Table2[[#This Row],[6M Return vs Nifty Z-Score]],Table2[6M Return vs Nifty Z-Score])</f>
        <v>107</v>
      </c>
      <c r="AU151">
        <f>_xlfn.RANK.AVG(Table2[[#This Row],[Sharpe Ratio Z-Score]],Table2[Sharpe Ratio Z-Score])</f>
        <v>338</v>
      </c>
      <c r="AV151">
        <f>(Table2[[#This Row],[Rank 1Y]]+Table2[[#This Row],[Rank 6M]]+Table2[[#This Row],[Rank Sharpe]])/3</f>
        <v>209</v>
      </c>
    </row>
    <row r="152" spans="1:48" x14ac:dyDescent="0.3">
      <c r="A152" t="s">
        <v>396</v>
      </c>
      <c r="B152" t="s">
        <v>397</v>
      </c>
      <c r="C152" t="s">
        <v>3150</v>
      </c>
      <c r="D152" t="s">
        <v>398</v>
      </c>
      <c r="E152">
        <v>59449.737611249999</v>
      </c>
      <c r="F152">
        <v>918.75</v>
      </c>
      <c r="G152">
        <v>12.446749687639899</v>
      </c>
      <c r="H152">
        <f>(Table2[[#This Row],[1Y Return vs Nifty]]-AVERAGE(Table2[1Y Return vs Nifty]))/_xlfn.STDEV.P(Table2[1Y Return vs Nifty])</f>
        <v>-0.19653500318784742</v>
      </c>
      <c r="I152">
        <v>-6.9061290895368996</v>
      </c>
      <c r="J152">
        <f>(Table2[[#This Row],[1M Return vs Nifty]]-AVERAGE(Table2[1M Return vs Nifty]))/_xlfn.STDEV.P(Table2[1M Return vs Nifty])</f>
        <v>-0.65335964021105308</v>
      </c>
      <c r="K152">
        <v>29.1886683216647</v>
      </c>
      <c r="L152">
        <f>(Table2[[#This Row],[6M Return vs Nifty]]-AVERAGE(Table2[6M Return vs Nifty]))/_xlfn.STDEV.P(Table2[6M Return vs Nifty])</f>
        <v>0.56278879510218394</v>
      </c>
      <c r="M152">
        <v>-0.34910180400620699</v>
      </c>
      <c r="N152">
        <f>(Table2[[#This Row],[1W Return vs Nifty]]-AVERAGE(Table2[1W Return vs Nifty]))/_xlfn.STDEV.P(Table2[1W Return vs Nifty])</f>
        <v>0.14140038305262928</v>
      </c>
      <c r="O152">
        <v>938.5</v>
      </c>
      <c r="P152">
        <v>953.01057836371001</v>
      </c>
      <c r="Q152">
        <v>840.92993427603301</v>
      </c>
      <c r="R152">
        <v>46.091722113696903</v>
      </c>
      <c r="S152" s="1">
        <f>(Table2[[#This Row],[Close Price]]-Table2[[#This Row],[20D EMA]])/Table2[[#This Row],[20D EMA]]</f>
        <v>-2.1044219499200854E-2</v>
      </c>
      <c r="T152" s="1">
        <f>(Table2[[#This Row],[Close Price]]-Table2[[#This Row],[50D EMA]])/Table2[[#This Row],[50D EMA]]</f>
        <v>-3.5949840580504759E-2</v>
      </c>
      <c r="U152" s="1">
        <f>(Table2[[#This Row],[Close Price]]-Table2[[#This Row],[200D EMA]])/Table2[[#This Row],[200D EMA]]</f>
        <v>9.2540487087028542E-2</v>
      </c>
      <c r="V152">
        <v>0.670177100089698</v>
      </c>
      <c r="W152">
        <v>915</v>
      </c>
      <c r="X152">
        <v>941.85</v>
      </c>
      <c r="Y152">
        <v>915</v>
      </c>
      <c r="Z152">
        <v>941.85</v>
      </c>
      <c r="AA152">
        <v>838.4</v>
      </c>
      <c r="AB152">
        <v>997.05</v>
      </c>
      <c r="AC152" s="1">
        <f>(Table2[[#This Row],[Close Price]]/Table2[[#This Row],[Day Low]])-1</f>
        <v>4.098360655737654E-3</v>
      </c>
      <c r="AD152" s="1">
        <f>(Table2[[#This Row],[Day High]]/Table2[[#This Row],[Close Price]])-1</f>
        <v>2.5142857142857133E-2</v>
      </c>
      <c r="AE152" s="1">
        <f>(Table2[[#This Row],[Close Price]]/Table2[[#This Row],[Current Week Low]])-1</f>
        <v>4.098360655737654E-3</v>
      </c>
      <c r="AF152" s="1">
        <f>(Table2[[#This Row],[Current Week High]]/Table2[[#This Row],[Close Price]])-1</f>
        <v>2.5142857142857133E-2</v>
      </c>
      <c r="AG152" s="1">
        <f>(Table2[[#This Row],[Close Price]]/Table2[[#This Row],[Current Month Low]])-1</f>
        <v>9.5837309160305306E-2</v>
      </c>
      <c r="AH152" s="1">
        <f>(Table2[[#This Row],[Current Month High]]/Table2[[#This Row],[Close Price]])-1</f>
        <v>8.5224489795918235E-2</v>
      </c>
      <c r="AI152">
        <v>29.197278911564599</v>
      </c>
      <c r="AJ152">
        <v>68.717289505095906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</v>
      </c>
      <c r="AM152" t="s">
        <v>3181</v>
      </c>
      <c r="AN152">
        <v>-6.11</v>
      </c>
      <c r="AO152" t="s">
        <v>3181</v>
      </c>
      <c r="AP152">
        <v>0.15097492056891801</v>
      </c>
      <c r="AQ152">
        <f>(Table2[[#This Row],[Sharpe Ratio]]-AVERAGE(Table2[Sharpe Ratio]))/_xlfn.STDEV.P(Table2[Sharpe Ratio])</f>
        <v>0.99446433471758866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359</v>
      </c>
      <c r="AT152">
        <f>_xlfn.RANK.AVG(Table2[[#This Row],[6M Return vs Nifty Z-Score]],Table2[6M Return vs Nifty Z-Score])</f>
        <v>154</v>
      </c>
      <c r="AU152">
        <f>_xlfn.RANK.AVG(Table2[[#This Row],[Sharpe Ratio Z-Score]],Table2[Sharpe Ratio Z-Score])</f>
        <v>115</v>
      </c>
      <c r="AV152">
        <f>(Table2[[#This Row],[Rank 1Y]]+Table2[[#This Row],[Rank 6M]]+Table2[[#This Row],[Rank Sharpe]])/3</f>
        <v>209.33333333333334</v>
      </c>
    </row>
    <row r="153" spans="1:48" x14ac:dyDescent="0.3">
      <c r="A153" t="s">
        <v>988</v>
      </c>
      <c r="B153" t="s">
        <v>989</v>
      </c>
      <c r="C153" t="s">
        <v>3140</v>
      </c>
      <c r="D153" t="s">
        <v>51</v>
      </c>
      <c r="E153">
        <v>14755.4074300799</v>
      </c>
      <c r="F153">
        <v>608.79999999999995</v>
      </c>
      <c r="G153">
        <v>45.485857049596397</v>
      </c>
      <c r="H153">
        <f>(Table2[[#This Row],[1Y Return vs Nifty]]-AVERAGE(Table2[1Y Return vs Nifty]))/_xlfn.STDEV.P(Table2[1Y Return vs Nifty])</f>
        <v>0.36724467132328042</v>
      </c>
      <c r="I153">
        <v>9.3903873983725692</v>
      </c>
      <c r="J153">
        <f>(Table2[[#This Row],[1M Return vs Nifty]]-AVERAGE(Table2[1M Return vs Nifty]))/_xlfn.STDEV.P(Table2[1M Return vs Nifty])</f>
        <v>1.191247599331398</v>
      </c>
      <c r="K153">
        <v>37.103695456264703</v>
      </c>
      <c r="L153">
        <f>(Table2[[#This Row],[6M Return vs Nifty]]-AVERAGE(Table2[6M Return vs Nifty]))/_xlfn.STDEV.P(Table2[6M Return vs Nifty])</f>
        <v>0.80906144544042546</v>
      </c>
      <c r="M153">
        <v>4.4040595484387799</v>
      </c>
      <c r="N153">
        <f>(Table2[[#This Row],[1W Return vs Nifty]]-AVERAGE(Table2[1W Return vs Nifty]))/_xlfn.STDEV.P(Table2[1W Return vs Nifty])</f>
        <v>1.2012685035629296</v>
      </c>
      <c r="O153">
        <v>583.76</v>
      </c>
      <c r="P153">
        <v>590.73845280502303</v>
      </c>
      <c r="Q153">
        <v>507.99888868177402</v>
      </c>
      <c r="R153">
        <v>65.757674346359295</v>
      </c>
      <c r="S153" s="1">
        <f>(Table2[[#This Row],[Close Price]]-Table2[[#This Row],[20D EMA]])/Table2[[#This Row],[20D EMA]]</f>
        <v>4.289434013978341E-2</v>
      </c>
      <c r="T153" s="1">
        <f>(Table2[[#This Row],[Close Price]]-Table2[[#This Row],[50D EMA]])/Table2[[#This Row],[50D EMA]]</f>
        <v>3.0574524324960869E-2</v>
      </c>
      <c r="U153" s="1">
        <f>(Table2[[#This Row],[Close Price]]-Table2[[#This Row],[200D EMA]])/Table2[[#This Row],[200D EMA]]</f>
        <v>0.19842781857219932</v>
      </c>
      <c r="V153">
        <v>1.15161291716446</v>
      </c>
      <c r="W153">
        <v>592.5</v>
      </c>
      <c r="X153">
        <v>613.9</v>
      </c>
      <c r="Y153">
        <v>592.5</v>
      </c>
      <c r="Z153">
        <v>613.9</v>
      </c>
      <c r="AA153">
        <v>537.95000000000005</v>
      </c>
      <c r="AB153">
        <v>613.9</v>
      </c>
      <c r="AC153" s="1">
        <f>(Table2[[#This Row],[Close Price]]/Table2[[#This Row],[Day Low]])-1</f>
        <v>2.7510548523206779E-2</v>
      </c>
      <c r="AD153" s="1">
        <f>(Table2[[#This Row],[Day High]]/Table2[[#This Row],[Close Price]])-1</f>
        <v>8.3771353482260391E-3</v>
      </c>
      <c r="AE153" s="1">
        <f>(Table2[[#This Row],[Close Price]]/Table2[[#This Row],[Current Week Low]])-1</f>
        <v>2.7510548523206779E-2</v>
      </c>
      <c r="AF153" s="1">
        <f>(Table2[[#This Row],[Current Week High]]/Table2[[#This Row],[Close Price]])-1</f>
        <v>8.3771353482260391E-3</v>
      </c>
      <c r="AG153" s="1">
        <f>(Table2[[#This Row],[Close Price]]/Table2[[#This Row],[Current Month Low]])-1</f>
        <v>0.13170368993400849</v>
      </c>
      <c r="AH153" s="1">
        <f>(Table2[[#This Row],[Current Month High]]/Table2[[#This Row],[Close Price]])-1</f>
        <v>8.3771353482260391E-3</v>
      </c>
      <c r="AI153">
        <v>18.429697766097199</v>
      </c>
      <c r="AJ153">
        <v>90.876312901708701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-0.02</v>
      </c>
      <c r="AM153" t="s">
        <v>3181</v>
      </c>
      <c r="AN153">
        <v>9.51</v>
      </c>
      <c r="AO153" t="s">
        <v>3182</v>
      </c>
      <c r="AP153">
        <v>7.2143291034147003E-2</v>
      </c>
      <c r="AQ153">
        <f>(Table2[[#This Row],[Sharpe Ratio]]-AVERAGE(Table2[Sharpe Ratio]))/_xlfn.STDEV.P(Table2[Sharpe Ratio])</f>
        <v>7.1796250862114178E-2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202</v>
      </c>
      <c r="AT153">
        <f>_xlfn.RANK.AVG(Table2[[#This Row],[6M Return vs Nifty Z-Score]],Table2[6M Return vs Nifty Z-Score])</f>
        <v>105</v>
      </c>
      <c r="AU153">
        <f>_xlfn.RANK.AVG(Table2[[#This Row],[Sharpe Ratio Z-Score]],Table2[Sharpe Ratio Z-Score])</f>
        <v>321</v>
      </c>
      <c r="AV153">
        <f>(Table2[[#This Row],[Rank 1Y]]+Table2[[#This Row],[Rank 6M]]+Table2[[#This Row],[Rank Sharpe]])/3</f>
        <v>209.33333333333334</v>
      </c>
    </row>
    <row r="154" spans="1:48" x14ac:dyDescent="0.3">
      <c r="A154" t="s">
        <v>825</v>
      </c>
      <c r="B154" t="s">
        <v>826</v>
      </c>
      <c r="C154" t="s">
        <v>3137</v>
      </c>
      <c r="D154" t="s">
        <v>732</v>
      </c>
      <c r="E154">
        <v>19709.207949039999</v>
      </c>
      <c r="F154">
        <v>136.69999999999999</v>
      </c>
      <c r="G154">
        <v>53.119645107007699</v>
      </c>
      <c r="H154">
        <f>(Table2[[#This Row],[1Y Return vs Nifty]]-AVERAGE(Table2[1Y Return vs Nifty]))/_xlfn.STDEV.P(Table2[1Y Return vs Nifty])</f>
        <v>0.49750771079177225</v>
      </c>
      <c r="I154">
        <v>-8.3503359293257695</v>
      </c>
      <c r="J154">
        <f>(Table2[[#This Row],[1M Return vs Nifty]]-AVERAGE(Table2[1M Return vs Nifty]))/_xlfn.STDEV.P(Table2[1M Return vs Nifty])</f>
        <v>-0.81682981459143167</v>
      </c>
      <c r="K154">
        <v>32.843267764652303</v>
      </c>
      <c r="L154">
        <f>(Table2[[#This Row],[6M Return vs Nifty]]-AVERAGE(Table2[6M Return vs Nifty]))/_xlfn.STDEV.P(Table2[6M Return vs Nifty])</f>
        <v>0.67650007813933333</v>
      </c>
      <c r="M154">
        <v>-3.27927795301532</v>
      </c>
      <c r="N154">
        <f>(Table2[[#This Row],[1W Return vs Nifty]]-AVERAGE(Table2[1W Return vs Nifty]))/_xlfn.STDEV.P(Table2[1W Return vs Nifty])</f>
        <v>-0.51197535101894875</v>
      </c>
      <c r="O154">
        <v>144.25</v>
      </c>
      <c r="P154">
        <v>142.14177381632001</v>
      </c>
      <c r="Q154">
        <v>117.03225008590201</v>
      </c>
      <c r="R154">
        <v>35.499662386316203</v>
      </c>
      <c r="S154" s="1">
        <f>(Table2[[#This Row],[Close Price]]-Table2[[#This Row],[20D EMA]])/Table2[[#This Row],[20D EMA]]</f>
        <v>-5.2339688041594536E-2</v>
      </c>
      <c r="T154" s="1">
        <f>(Table2[[#This Row],[Close Price]]-Table2[[#This Row],[50D EMA]])/Table2[[#This Row],[50D EMA]]</f>
        <v>-3.8284127672080767E-2</v>
      </c>
      <c r="U154" s="1">
        <f>(Table2[[#This Row],[Close Price]]-Table2[[#This Row],[200D EMA]])/Table2[[#This Row],[200D EMA]]</f>
        <v>0.16805410388727721</v>
      </c>
      <c r="V154">
        <v>0.52555143738718502</v>
      </c>
      <c r="W154">
        <v>136.22999999999999</v>
      </c>
      <c r="X154">
        <v>140.77000000000001</v>
      </c>
      <c r="Y154">
        <v>136.22999999999999</v>
      </c>
      <c r="Z154">
        <v>140.77000000000001</v>
      </c>
      <c r="AA154">
        <v>128.81</v>
      </c>
      <c r="AB154">
        <v>152.74</v>
      </c>
      <c r="AC154" s="1">
        <f>(Table2[[#This Row],[Close Price]]/Table2[[#This Row],[Day Low]])-1</f>
        <v>3.4500477134258301E-3</v>
      </c>
      <c r="AD154" s="1">
        <f>(Table2[[#This Row],[Day High]]/Table2[[#This Row],[Close Price]])-1</f>
        <v>2.9773226042428824E-2</v>
      </c>
      <c r="AE154" s="1">
        <f>(Table2[[#This Row],[Close Price]]/Table2[[#This Row],[Current Week Low]])-1</f>
        <v>3.4500477134258301E-3</v>
      </c>
      <c r="AF154" s="1">
        <f>(Table2[[#This Row],[Current Week High]]/Table2[[#This Row],[Close Price]])-1</f>
        <v>2.9773226042428824E-2</v>
      </c>
      <c r="AG154" s="1">
        <f>(Table2[[#This Row],[Close Price]]/Table2[[#This Row],[Current Month Low]])-1</f>
        <v>6.1253008306808354E-2</v>
      </c>
      <c r="AH154" s="1">
        <f>(Table2[[#This Row],[Current Month High]]/Table2[[#This Row],[Close Price]])-1</f>
        <v>0.11733723482077552</v>
      </c>
      <c r="AI154">
        <v>25.091441111923899</v>
      </c>
      <c r="AJ154">
        <v>122.27642276422699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</v>
      </c>
      <c r="AM154" t="s">
        <v>3182</v>
      </c>
      <c r="AN154">
        <v>-13.67</v>
      </c>
      <c r="AO154" t="s">
        <v>3181</v>
      </c>
      <c r="AP154">
        <v>6.8379405384373995E-2</v>
      </c>
      <c r="AQ154">
        <f>(Table2[[#This Row],[Sharpe Ratio]]-AVERAGE(Table2[Sharpe Ratio]))/_xlfn.STDEV.P(Table2[Sharpe Ratio])</f>
        <v>2.7742649778105248E-2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-0.12705472690116959</v>
      </c>
      <c r="AS154">
        <f>_xlfn.RANK.AVG(Table2[[#This Row],[1Y Return vs Nifty Z-Score]],Table2[1Y Return vs Nifty Z-Score])</f>
        <v>166</v>
      </c>
      <c r="AT154">
        <f>_xlfn.RANK.AVG(Table2[[#This Row],[6M Return vs Nifty Z-Score]],Table2[6M Return vs Nifty Z-Score])</f>
        <v>129</v>
      </c>
      <c r="AU154">
        <f>_xlfn.RANK.AVG(Table2[[#This Row],[Sharpe Ratio Z-Score]],Table2[Sharpe Ratio Z-Score])</f>
        <v>334</v>
      </c>
      <c r="AV154">
        <f>(Table2[[#This Row],[Rank 1Y]]+Table2[[#This Row],[Rank 6M]]+Table2[[#This Row],[Rank Sharpe]])/3</f>
        <v>209.66666666666666</v>
      </c>
    </row>
    <row r="155" spans="1:48" x14ac:dyDescent="0.3">
      <c r="A155" t="s">
        <v>518</v>
      </c>
      <c r="B155" t="s">
        <v>519</v>
      </c>
      <c r="C155" t="s">
        <v>3143</v>
      </c>
      <c r="D155" t="s">
        <v>164</v>
      </c>
      <c r="E155">
        <v>41610.729766271899</v>
      </c>
      <c r="F155">
        <v>226.56</v>
      </c>
      <c r="G155">
        <v>98.4340077093687</v>
      </c>
      <c r="H155">
        <f>(Table2[[#This Row],[1Y Return vs Nifty]]-AVERAGE(Table2[1Y Return vs Nifty]))/_xlfn.STDEV.P(Table2[1Y Return vs Nifty])</f>
        <v>1.2707524694578387</v>
      </c>
      <c r="I155">
        <v>22.324082237814299</v>
      </c>
      <c r="J155">
        <f>(Table2[[#This Row],[1M Return vs Nifty]]-AVERAGE(Table2[1M Return vs Nifty]))/_xlfn.STDEV.P(Table2[1M Return vs Nifty])</f>
        <v>2.6552161200006599</v>
      </c>
      <c r="K155">
        <v>13.1398011705726</v>
      </c>
      <c r="L155">
        <f>(Table2[[#This Row],[6M Return vs Nifty]]-AVERAGE(Table2[6M Return vs Nifty]))/_xlfn.STDEV.P(Table2[6M Return vs Nifty])</f>
        <v>6.3435226123480071E-2</v>
      </c>
      <c r="M155">
        <v>-0.73953813195802598</v>
      </c>
      <c r="N155">
        <f>(Table2[[#This Row],[1W Return vs Nifty]]-AVERAGE(Table2[1W Return vs Nifty]))/_xlfn.STDEV.P(Table2[1W Return vs Nifty])</f>
        <v>5.4340216901868049E-2</v>
      </c>
      <c r="O155">
        <v>206.91</v>
      </c>
      <c r="P155">
        <v>195.13957309831599</v>
      </c>
      <c r="Q155">
        <v>170.42740792729299</v>
      </c>
      <c r="R155">
        <v>75.331670709227197</v>
      </c>
      <c r="S155" s="1">
        <f>(Table2[[#This Row],[Close Price]]-Table2[[#This Row],[20D EMA]])/Table2[[#This Row],[20D EMA]]</f>
        <v>9.4968827026243319E-2</v>
      </c>
      <c r="T155" s="1">
        <f>(Table2[[#This Row],[Close Price]]-Table2[[#This Row],[50D EMA]])/Table2[[#This Row],[50D EMA]]</f>
        <v>0.16101514625049243</v>
      </c>
      <c r="U155" s="1">
        <f>(Table2[[#This Row],[Close Price]]-Table2[[#This Row],[200D EMA]])/Table2[[#This Row],[200D EMA]]</f>
        <v>0.32936364376705218</v>
      </c>
      <c r="V155">
        <v>1.6627567016620199</v>
      </c>
      <c r="W155">
        <v>224.51</v>
      </c>
      <c r="X155">
        <v>232.45</v>
      </c>
      <c r="Y155">
        <v>224.51</v>
      </c>
      <c r="Z155">
        <v>232.45</v>
      </c>
      <c r="AA155">
        <v>200</v>
      </c>
      <c r="AB155">
        <v>232.45</v>
      </c>
      <c r="AC155" s="1">
        <f>(Table2[[#This Row],[Close Price]]/Table2[[#This Row],[Day Low]])-1</f>
        <v>9.1309963921428761E-3</v>
      </c>
      <c r="AD155" s="1">
        <f>(Table2[[#This Row],[Day High]]/Table2[[#This Row],[Close Price]])-1</f>
        <v>2.5997528248587587E-2</v>
      </c>
      <c r="AE155" s="1">
        <f>(Table2[[#This Row],[Close Price]]/Table2[[#This Row],[Current Week Low]])-1</f>
        <v>9.1309963921428761E-3</v>
      </c>
      <c r="AF155" s="1">
        <f>(Table2[[#This Row],[Current Week High]]/Table2[[#This Row],[Close Price]])-1</f>
        <v>2.5997528248587587E-2</v>
      </c>
      <c r="AG155" s="1">
        <f>(Table2[[#This Row],[Close Price]]/Table2[[#This Row],[Current Month Low]])-1</f>
        <v>0.13280000000000003</v>
      </c>
      <c r="AH155" s="1">
        <f>(Table2[[#This Row],[Current Month High]]/Table2[[#This Row],[Close Price]])-1</f>
        <v>2.5997528248587587E-2</v>
      </c>
      <c r="AI155">
        <v>2.5997528248587498</v>
      </c>
      <c r="AJ155">
        <v>155.71106094808101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0.14000000000000001</v>
      </c>
      <c r="AM155" t="s">
        <v>3182</v>
      </c>
      <c r="AN155">
        <v>16.07</v>
      </c>
      <c r="AO155" t="s">
        <v>3182</v>
      </c>
      <c r="AP155">
        <v>9.1074025912002005E-2</v>
      </c>
      <c r="AQ155">
        <f>(Table2[[#This Row],[Sharpe Ratio]]-AVERAGE(Table2[Sharpe Ratio]))/_xlfn.STDEV.P(Table2[Sharpe Ratio])</f>
        <v>0.29336702110760604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4.3371110535914523</v>
      </c>
      <c r="AS155">
        <f>_xlfn.RANK.AVG(Table2[[#This Row],[1Y Return vs Nifty Z-Score]],Table2[1Y Return vs Nifty Z-Score])</f>
        <v>72</v>
      </c>
      <c r="AT155">
        <f>_xlfn.RANK.AVG(Table2[[#This Row],[6M Return vs Nifty Z-Score]],Table2[6M Return vs Nifty Z-Score])</f>
        <v>295</v>
      </c>
      <c r="AU155">
        <f>_xlfn.RANK.AVG(Table2[[#This Row],[Sharpe Ratio Z-Score]],Table2[Sharpe Ratio Z-Score])</f>
        <v>263</v>
      </c>
      <c r="AV155">
        <f>(Table2[[#This Row],[Rank 1Y]]+Table2[[#This Row],[Rank 6M]]+Table2[[#This Row],[Rank Sharpe]])/3</f>
        <v>210</v>
      </c>
    </row>
    <row r="156" spans="1:48" x14ac:dyDescent="0.3">
      <c r="A156" t="s">
        <v>55</v>
      </c>
      <c r="B156" t="s">
        <v>56</v>
      </c>
      <c r="C156" t="s">
        <v>3141</v>
      </c>
      <c r="D156" t="s">
        <v>57</v>
      </c>
      <c r="E156">
        <v>411623.4773883</v>
      </c>
      <c r="F156">
        <v>424.5</v>
      </c>
      <c r="G156">
        <v>47.145090672648003</v>
      </c>
      <c r="H156">
        <f>(Table2[[#This Row],[1Y Return vs Nifty]]-AVERAGE(Table2[1Y Return vs Nifty]))/_xlfn.STDEV.P(Table2[1Y Return vs Nifty])</f>
        <v>0.39555785126769644</v>
      </c>
      <c r="I156">
        <v>5.7010491387481501</v>
      </c>
      <c r="J156">
        <f>(Table2[[#This Row],[1M Return vs Nifty]]-AVERAGE(Table2[1M Return vs Nifty]))/_xlfn.STDEV.P(Table2[1M Return vs Nifty])</f>
        <v>0.77365037431259587</v>
      </c>
      <c r="K156">
        <v>5.9576199262153002</v>
      </c>
      <c r="L156">
        <f>(Table2[[#This Row],[6M Return vs Nifty]]-AVERAGE(Table2[6M Return vs Nifty]))/_xlfn.STDEV.P(Table2[6M Return vs Nifty])</f>
        <v>-0.16003524089809248</v>
      </c>
      <c r="M156">
        <v>-3.2550097968422902</v>
      </c>
      <c r="N156">
        <f>(Table2[[#This Row],[1W Return vs Nifty]]-AVERAGE(Table2[1W Return vs Nifty]))/_xlfn.STDEV.P(Table2[1W Return vs Nifty])</f>
        <v>-0.50656399567791266</v>
      </c>
      <c r="O156">
        <v>422.89</v>
      </c>
      <c r="P156">
        <v>412.687004041303</v>
      </c>
      <c r="Q156">
        <v>362.09902588810701</v>
      </c>
      <c r="R156">
        <v>50.271058575624203</v>
      </c>
      <c r="S156" s="1">
        <f>(Table2[[#This Row],[Close Price]]-Table2[[#This Row],[20D EMA]])/Table2[[#This Row],[20D EMA]]</f>
        <v>3.8071366076284936E-3</v>
      </c>
      <c r="T156" s="1">
        <f>(Table2[[#This Row],[Close Price]]-Table2[[#This Row],[50D EMA]])/Table2[[#This Row],[50D EMA]]</f>
        <v>2.8624589199602517E-2</v>
      </c>
      <c r="U156" s="1">
        <f>(Table2[[#This Row],[Close Price]]-Table2[[#This Row],[200D EMA]])/Table2[[#This Row],[200D EMA]]</f>
        <v>0.17233123993870023</v>
      </c>
      <c r="V156">
        <v>0.82734878471088003</v>
      </c>
      <c r="W156">
        <v>420</v>
      </c>
      <c r="X156">
        <v>426</v>
      </c>
      <c r="Y156">
        <v>420</v>
      </c>
      <c r="Z156">
        <v>426</v>
      </c>
      <c r="AA156">
        <v>409.05</v>
      </c>
      <c r="AB156">
        <v>447.75</v>
      </c>
      <c r="AC156" s="1">
        <f>(Table2[[#This Row],[Close Price]]/Table2[[#This Row],[Day Low]])-1</f>
        <v>1.0714285714285676E-2</v>
      </c>
      <c r="AD156" s="1">
        <f>(Table2[[#This Row],[Day High]]/Table2[[#This Row],[Close Price]])-1</f>
        <v>3.5335689045936647E-3</v>
      </c>
      <c r="AE156" s="1">
        <f>(Table2[[#This Row],[Close Price]]/Table2[[#This Row],[Current Week Low]])-1</f>
        <v>1.0714285714285676E-2</v>
      </c>
      <c r="AF156" s="1">
        <f>(Table2[[#This Row],[Current Week High]]/Table2[[#This Row],[Close Price]])-1</f>
        <v>3.5335689045936647E-3</v>
      </c>
      <c r="AG156" s="1">
        <f>(Table2[[#This Row],[Close Price]]/Table2[[#This Row],[Current Month Low]])-1</f>
        <v>3.7770443711037771E-2</v>
      </c>
      <c r="AH156" s="1">
        <f>(Table2[[#This Row],[Current Month High]]/Table2[[#This Row],[Close Price]])-1</f>
        <v>5.4770318021201359E-2</v>
      </c>
      <c r="AI156">
        <v>5.6419316843345104</v>
      </c>
      <c r="AJ156">
        <v>86.388583973655301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0.11</v>
      </c>
      <c r="AM156" t="s">
        <v>3182</v>
      </c>
      <c r="AN156">
        <v>-2.66</v>
      </c>
      <c r="AO156" t="s">
        <v>3181</v>
      </c>
      <c r="AP156">
        <v>0.18033319775450399</v>
      </c>
      <c r="AQ156">
        <f>(Table2[[#This Row],[Sharpe Ratio]]-AVERAGE(Table2[Sharpe Ratio]))/_xlfn.STDEV.P(Table2[Sharpe Ratio])</f>
        <v>1.3380820617135094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1.8406910507177969</v>
      </c>
      <c r="AS156">
        <f>_xlfn.RANK.AVG(Table2[[#This Row],[1Y Return vs Nifty Z-Score]],Table2[1Y Return vs Nifty Z-Score])</f>
        <v>194</v>
      </c>
      <c r="AT156">
        <f>_xlfn.RANK.AVG(Table2[[#This Row],[6M Return vs Nifty Z-Score]],Table2[6M Return vs Nifty Z-Score])</f>
        <v>366</v>
      </c>
      <c r="AU156">
        <f>_xlfn.RANK.AVG(Table2[[#This Row],[Sharpe Ratio Z-Score]],Table2[Sharpe Ratio Z-Score])</f>
        <v>71</v>
      </c>
      <c r="AV156">
        <f>(Table2[[#This Row],[Rank 1Y]]+Table2[[#This Row],[Rank 6M]]+Table2[[#This Row],[Rank Sharpe]])/3</f>
        <v>210.33333333333334</v>
      </c>
    </row>
    <row r="157" spans="1:48" x14ac:dyDescent="0.3">
      <c r="A157" t="s">
        <v>282</v>
      </c>
      <c r="B157" t="s">
        <v>283</v>
      </c>
      <c r="C157" t="s">
        <v>3148</v>
      </c>
      <c r="D157" t="s">
        <v>284</v>
      </c>
      <c r="E157">
        <v>100380.44064804001</v>
      </c>
      <c r="F157">
        <v>705.2</v>
      </c>
      <c r="G157">
        <v>42.011098434540997</v>
      </c>
      <c r="H157">
        <f>(Table2[[#This Row],[1Y Return vs Nifty]]-AVERAGE(Table2[1Y Return vs Nifty]))/_xlfn.STDEV.P(Table2[1Y Return vs Nifty])</f>
        <v>0.3079513538755943</v>
      </c>
      <c r="I157">
        <v>3.3151648188456302</v>
      </c>
      <c r="J157">
        <f>(Table2[[#This Row],[1M Return vs Nifty]]-AVERAGE(Table2[1M Return vs Nifty]))/_xlfn.STDEV.P(Table2[1M Return vs Nifty])</f>
        <v>0.50359146371853358</v>
      </c>
      <c r="K157">
        <v>6.4316609052821603</v>
      </c>
      <c r="L157">
        <f>(Table2[[#This Row],[6M Return vs Nifty]]-AVERAGE(Table2[6M Return vs Nifty]))/_xlfn.STDEV.P(Table2[6M Return vs Nifty])</f>
        <v>-0.14528566059995365</v>
      </c>
      <c r="M157">
        <v>4.6592070787033597</v>
      </c>
      <c r="N157">
        <f>(Table2[[#This Row],[1W Return vs Nifty]]-AVERAGE(Table2[1W Return vs Nifty]))/_xlfn.STDEV.P(Table2[1W Return vs Nifty])</f>
        <v>1.2581617401485679</v>
      </c>
      <c r="O157">
        <v>688.75</v>
      </c>
      <c r="P157">
        <v>668.64672553998605</v>
      </c>
      <c r="Q157">
        <v>588.29705016068306</v>
      </c>
      <c r="R157">
        <v>60.986110905928399</v>
      </c>
      <c r="S157" s="1">
        <f>(Table2[[#This Row],[Close Price]]-Table2[[#This Row],[20D EMA]])/Table2[[#This Row],[20D EMA]]</f>
        <v>2.3883847549909323E-2</v>
      </c>
      <c r="T157" s="1">
        <f>(Table2[[#This Row],[Close Price]]-Table2[[#This Row],[50D EMA]])/Table2[[#This Row],[50D EMA]]</f>
        <v>5.4667544255891307E-2</v>
      </c>
      <c r="U157" s="1">
        <f>(Table2[[#This Row],[Close Price]]-Table2[[#This Row],[200D EMA]])/Table2[[#This Row],[200D EMA]]</f>
        <v>0.1987141526672401</v>
      </c>
      <c r="V157">
        <v>0.87507001930883999</v>
      </c>
      <c r="W157">
        <v>698.8</v>
      </c>
      <c r="X157">
        <v>714.6</v>
      </c>
      <c r="Y157">
        <v>698.8</v>
      </c>
      <c r="Z157">
        <v>714.6</v>
      </c>
      <c r="AA157">
        <v>645.9</v>
      </c>
      <c r="AB157">
        <v>715.4</v>
      </c>
      <c r="AC157" s="1">
        <f>(Table2[[#This Row],[Close Price]]/Table2[[#This Row],[Day Low]])-1</f>
        <v>9.1585575271895259E-3</v>
      </c>
      <c r="AD157" s="1">
        <f>(Table2[[#This Row],[Day High]]/Table2[[#This Row],[Close Price]])-1</f>
        <v>1.3329551900170156E-2</v>
      </c>
      <c r="AE157" s="1">
        <f>(Table2[[#This Row],[Close Price]]/Table2[[#This Row],[Current Week Low]])-1</f>
        <v>9.1585575271895259E-3</v>
      </c>
      <c r="AF157" s="1">
        <f>(Table2[[#This Row],[Current Week High]]/Table2[[#This Row],[Close Price]])-1</f>
        <v>1.3329551900170156E-2</v>
      </c>
      <c r="AG157" s="1">
        <f>(Table2[[#This Row],[Close Price]]/Table2[[#This Row],[Current Month Low]])-1</f>
        <v>9.1809877690045116E-2</v>
      </c>
      <c r="AH157" s="1">
        <f>(Table2[[#This Row],[Current Month High]]/Table2[[#This Row],[Close Price]])-1</f>
        <v>1.4463981849120788E-2</v>
      </c>
      <c r="AI157">
        <v>2.1625070901871699</v>
      </c>
      <c r="AJ157">
        <v>89.773950484391804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0.08</v>
      </c>
      <c r="AM157" t="s">
        <v>3182</v>
      </c>
      <c r="AN157">
        <v>-0.67</v>
      </c>
      <c r="AO157" t="s">
        <v>3181</v>
      </c>
      <c r="AP157">
        <v>0.190998022788439</v>
      </c>
      <c r="AQ157">
        <f>(Table2[[#This Row],[Sharpe Ratio]]-AVERAGE(Table2[Sharpe Ratio]))/_xlfn.STDEV.P(Table2[Sharpe Ratio])</f>
        <v>1.4629062437935521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3.3873251409362943</v>
      </c>
      <c r="AS157">
        <f>_xlfn.RANK.AVG(Table2[[#This Row],[1Y Return vs Nifty Z-Score]],Table2[1Y Return vs Nifty Z-Score])</f>
        <v>215</v>
      </c>
      <c r="AT157">
        <f>_xlfn.RANK.AVG(Table2[[#This Row],[6M Return vs Nifty Z-Score]],Table2[6M Return vs Nifty Z-Score])</f>
        <v>362</v>
      </c>
      <c r="AU157">
        <f>_xlfn.RANK.AVG(Table2[[#This Row],[Sharpe Ratio Z-Score]],Table2[Sharpe Ratio Z-Score])</f>
        <v>55</v>
      </c>
      <c r="AV157">
        <f>(Table2[[#This Row],[Rank 1Y]]+Table2[[#This Row],[Rank 6M]]+Table2[[#This Row],[Rank Sharpe]])/3</f>
        <v>210.66666666666666</v>
      </c>
    </row>
    <row r="158" spans="1:48" x14ac:dyDescent="0.3">
      <c r="A158" t="s">
        <v>477</v>
      </c>
      <c r="B158" t="s">
        <v>478</v>
      </c>
      <c r="C158" t="s">
        <v>3140</v>
      </c>
      <c r="D158" t="s">
        <v>51</v>
      </c>
      <c r="E158">
        <v>46066.582825619997</v>
      </c>
      <c r="F158">
        <v>2719.3</v>
      </c>
      <c r="G158">
        <v>49.641677841846899</v>
      </c>
      <c r="H158">
        <f>(Table2[[#This Row],[1Y Return vs Nifty]]-AVERAGE(Table2[1Y Return vs Nifty]))/_xlfn.STDEV.P(Table2[1Y Return vs Nifty])</f>
        <v>0.43815964090503789</v>
      </c>
      <c r="I158">
        <v>-3.6442636305325902</v>
      </c>
      <c r="J158">
        <f>(Table2[[#This Row],[1M Return vs Nifty]]-AVERAGE(Table2[1M Return vs Nifty]))/_xlfn.STDEV.P(Table2[1M Return vs Nifty])</f>
        <v>-0.28414818053764551</v>
      </c>
      <c r="K158">
        <v>31.371957235508901</v>
      </c>
      <c r="L158">
        <f>(Table2[[#This Row],[6M Return vs Nifty]]-AVERAGE(Table2[6M Return vs Nifty]))/_xlfn.STDEV.P(Table2[6M Return vs Nifty])</f>
        <v>0.63072088656856207</v>
      </c>
      <c r="M158">
        <v>-0.453555073767477</v>
      </c>
      <c r="N158">
        <f>(Table2[[#This Row],[1W Return vs Nifty]]-AVERAGE(Table2[1W Return vs Nifty]))/_xlfn.STDEV.P(Table2[1W Return vs Nifty])</f>
        <v>0.11810921271478962</v>
      </c>
      <c r="O158">
        <v>2751.94</v>
      </c>
      <c r="P158">
        <v>2747.7355113424201</v>
      </c>
      <c r="Q158">
        <v>2406.1207290288698</v>
      </c>
      <c r="R158">
        <v>46.149992312669397</v>
      </c>
      <c r="S158" s="1">
        <f>(Table2[[#This Row],[Close Price]]-Table2[[#This Row],[20D EMA]])/Table2[[#This Row],[20D EMA]]</f>
        <v>-1.1860723707638928E-2</v>
      </c>
      <c r="T158" s="1">
        <f>(Table2[[#This Row],[Close Price]]-Table2[[#This Row],[50D EMA]])/Table2[[#This Row],[50D EMA]]</f>
        <v>-1.0348707590319556E-2</v>
      </c>
      <c r="U158" s="1">
        <f>(Table2[[#This Row],[Close Price]]-Table2[[#This Row],[200D EMA]])/Table2[[#This Row],[200D EMA]]</f>
        <v>0.13015941685417093</v>
      </c>
      <c r="V158">
        <v>0.61887177680178196</v>
      </c>
      <c r="W158">
        <v>2711</v>
      </c>
      <c r="X158">
        <v>2812.1</v>
      </c>
      <c r="Y158">
        <v>2711</v>
      </c>
      <c r="Z158">
        <v>2812.1</v>
      </c>
      <c r="AA158">
        <v>2586.0500000000002</v>
      </c>
      <c r="AB158">
        <v>2889.9</v>
      </c>
      <c r="AC158" s="1">
        <f>(Table2[[#This Row],[Close Price]]/Table2[[#This Row],[Day Low]])-1</f>
        <v>3.0616008852821786E-3</v>
      </c>
      <c r="AD158" s="1">
        <f>(Table2[[#This Row],[Day High]]/Table2[[#This Row],[Close Price]])-1</f>
        <v>3.4126429595851882E-2</v>
      </c>
      <c r="AE158" s="1">
        <f>(Table2[[#This Row],[Close Price]]/Table2[[#This Row],[Current Week Low]])-1</f>
        <v>3.0616008852821786E-3</v>
      </c>
      <c r="AF158" s="1">
        <f>(Table2[[#This Row],[Current Week High]]/Table2[[#This Row],[Close Price]])-1</f>
        <v>3.4126429595851882E-2</v>
      </c>
      <c r="AG158" s="1">
        <f>(Table2[[#This Row],[Close Price]]/Table2[[#This Row],[Current Month Low]])-1</f>
        <v>5.1526459271862501E-2</v>
      </c>
      <c r="AH158" s="1">
        <f>(Table2[[#This Row],[Current Month High]]/Table2[[#This Row],[Close Price]])-1</f>
        <v>6.2736733718236293E-2</v>
      </c>
      <c r="AI158">
        <v>13.558636413782899</v>
      </c>
      <c r="AJ158">
        <v>96.332262373199498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-0.09</v>
      </c>
      <c r="AM158" t="s">
        <v>3181</v>
      </c>
      <c r="AN158">
        <v>-0.24</v>
      </c>
      <c r="AO158" t="s">
        <v>3181</v>
      </c>
      <c r="AP158">
        <v>7.2438321494579003E-2</v>
      </c>
      <c r="AQ158">
        <f>(Table2[[#This Row],[Sharpe Ratio]]-AVERAGE(Table2[Sharpe Ratio]))/_xlfn.STDEV.P(Table2[Sharpe Ratio])</f>
        <v>7.5249372295887448E-2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0.97809093194663155</v>
      </c>
      <c r="AS158">
        <f>_xlfn.RANK.AVG(Table2[[#This Row],[1Y Return vs Nifty Z-Score]],Table2[1Y Return vs Nifty Z-Score])</f>
        <v>177</v>
      </c>
      <c r="AT158">
        <f>_xlfn.RANK.AVG(Table2[[#This Row],[6M Return vs Nifty Z-Score]],Table2[6M Return vs Nifty Z-Score])</f>
        <v>137</v>
      </c>
      <c r="AU158">
        <f>_xlfn.RANK.AVG(Table2[[#This Row],[Sharpe Ratio Z-Score]],Table2[Sharpe Ratio Z-Score])</f>
        <v>319</v>
      </c>
      <c r="AV158">
        <f>(Table2[[#This Row],[Rank 1Y]]+Table2[[#This Row],[Rank 6M]]+Table2[[#This Row],[Rank Sharpe]])/3</f>
        <v>211</v>
      </c>
    </row>
    <row r="159" spans="1:48" x14ac:dyDescent="0.3">
      <c r="A159" t="s">
        <v>819</v>
      </c>
      <c r="B159" t="s">
        <v>820</v>
      </c>
      <c r="C159" t="s">
        <v>3147</v>
      </c>
      <c r="D159" t="s">
        <v>117</v>
      </c>
      <c r="E159">
        <v>19989.230793840001</v>
      </c>
      <c r="F159">
        <v>13508.9</v>
      </c>
      <c r="G159">
        <v>126.90634607541701</v>
      </c>
      <c r="H159">
        <f>(Table2[[#This Row],[1Y Return vs Nifty]]-AVERAGE(Table2[1Y Return vs Nifty]))/_xlfn.STDEV.P(Table2[1Y Return vs Nifty])</f>
        <v>1.7566047499303108</v>
      </c>
      <c r="I159">
        <v>-5.4701434860700697</v>
      </c>
      <c r="J159">
        <f>(Table2[[#This Row],[1M Return vs Nifty]]-AVERAGE(Table2[1M Return vs Nifty]))/_xlfn.STDEV.P(Table2[1M Return vs Nifty])</f>
        <v>-0.49082002985942741</v>
      </c>
      <c r="K159">
        <v>68.881591827571597</v>
      </c>
      <c r="L159">
        <f>(Table2[[#This Row],[6M Return vs Nifty]]-AVERAGE(Table2[6M Return vs Nifty]))/_xlfn.STDEV.P(Table2[6M Return vs Nifty])</f>
        <v>1.7978169643349591</v>
      </c>
      <c r="M159">
        <v>-3.1271938644898798</v>
      </c>
      <c r="N159">
        <f>(Table2[[#This Row],[1W Return vs Nifty]]-AVERAGE(Table2[1W Return vs Nifty]))/_xlfn.STDEV.P(Table2[1W Return vs Nifty])</f>
        <v>-0.47806337852046288</v>
      </c>
      <c r="O159">
        <v>13722.32</v>
      </c>
      <c r="P159">
        <v>13689.593058247799</v>
      </c>
      <c r="Q159">
        <v>10927.7243053282</v>
      </c>
      <c r="R159">
        <v>36.153719547732997</v>
      </c>
      <c r="S159" s="1">
        <f>(Table2[[#This Row],[Close Price]]-Table2[[#This Row],[20D EMA]])/Table2[[#This Row],[20D EMA]]</f>
        <v>-1.5552763672615133E-2</v>
      </c>
      <c r="T159" s="1">
        <f>(Table2[[#This Row],[Close Price]]-Table2[[#This Row],[50D EMA]])/Table2[[#This Row],[50D EMA]]</f>
        <v>-1.3199300919973999E-2</v>
      </c>
      <c r="U159" s="1">
        <f>(Table2[[#This Row],[Close Price]]-Table2[[#This Row],[200D EMA]])/Table2[[#This Row],[200D EMA]]</f>
        <v>0.23620432054762361</v>
      </c>
      <c r="V159">
        <v>0.83457044223446697</v>
      </c>
      <c r="W159">
        <v>13201.05</v>
      </c>
      <c r="X159">
        <v>13543.6</v>
      </c>
      <c r="Y159">
        <v>13201.05</v>
      </c>
      <c r="Z159">
        <v>13543.6</v>
      </c>
      <c r="AA159">
        <v>13201</v>
      </c>
      <c r="AB159">
        <v>14440</v>
      </c>
      <c r="AC159" s="1">
        <f>(Table2[[#This Row],[Close Price]]/Table2[[#This Row],[Day Low]])-1</f>
        <v>2.3320114687846782E-2</v>
      </c>
      <c r="AD159" s="1">
        <f>(Table2[[#This Row],[Day High]]/Table2[[#This Row],[Close Price]])-1</f>
        <v>2.5686769463095782E-3</v>
      </c>
      <c r="AE159" s="1">
        <f>(Table2[[#This Row],[Close Price]]/Table2[[#This Row],[Current Week Low]])-1</f>
        <v>2.3320114687846782E-2</v>
      </c>
      <c r="AF159" s="1">
        <f>(Table2[[#This Row],[Current Week High]]/Table2[[#This Row],[Close Price]])-1</f>
        <v>2.5686769463095782E-3</v>
      </c>
      <c r="AG159" s="1">
        <f>(Table2[[#This Row],[Close Price]]/Table2[[#This Row],[Current Month Low]])-1</f>
        <v>2.3323990606772149E-2</v>
      </c>
      <c r="AH159" s="1">
        <f>(Table2[[#This Row],[Current Month High]]/Table2[[#This Row],[Close Price]])-1</f>
        <v>6.8924930971433707E-2</v>
      </c>
      <c r="AI159">
        <v>16.2352227050315</v>
      </c>
      <c r="AJ159">
        <v>202.25648024880499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-0.04</v>
      </c>
      <c r="AM159" t="s">
        <v>3181</v>
      </c>
      <c r="AN159">
        <v>1.81</v>
      </c>
      <c r="AO159" t="s">
        <v>3182</v>
      </c>
      <c r="AQ159">
        <f>(Table2[[#This Row],[Sharpe Ratio]]-AVERAGE(Table2[Sharpe Ratio]))/_xlfn.STDEV.P(Table2[Sharpe Ratio])</f>
        <v>-0.77258959393567861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1.8129487119497012</v>
      </c>
      <c r="AS159">
        <f>_xlfn.RANK.AVG(Table2[[#This Row],[1Y Return vs Nifty Z-Score]],Table2[1Y Return vs Nifty Z-Score])</f>
        <v>46</v>
      </c>
      <c r="AT159">
        <f>_xlfn.RANK.AVG(Table2[[#This Row],[6M Return vs Nifty Z-Score]],Table2[6M Return vs Nifty Z-Score])</f>
        <v>40</v>
      </c>
      <c r="AU159">
        <f>_xlfn.RANK.AVG(Table2[[#This Row],[Sharpe Ratio Z-Score]],Table2[Sharpe Ratio Z-Score])</f>
        <v>547.5</v>
      </c>
      <c r="AV159">
        <f>(Table2[[#This Row],[Rank 1Y]]+Table2[[#This Row],[Rank 6M]]+Table2[[#This Row],[Rank Sharpe]])/3</f>
        <v>211.16666666666666</v>
      </c>
    </row>
    <row r="160" spans="1:48" x14ac:dyDescent="0.3">
      <c r="A160" t="s">
        <v>654</v>
      </c>
      <c r="B160" t="s">
        <v>655</v>
      </c>
      <c r="C160" t="s">
        <v>3140</v>
      </c>
      <c r="D160" t="s">
        <v>51</v>
      </c>
      <c r="E160">
        <v>29018.092831744001</v>
      </c>
      <c r="F160">
        <v>219.92</v>
      </c>
      <c r="G160">
        <v>99.615213777309407</v>
      </c>
      <c r="H160">
        <f>(Table2[[#This Row],[1Y Return vs Nifty]]-AVERAGE(Table2[1Y Return vs Nifty]))/_xlfn.STDEV.P(Table2[1Y Return vs Nifty])</f>
        <v>1.2909085821886865</v>
      </c>
      <c r="I160">
        <v>-1.9392380057491301</v>
      </c>
      <c r="J160">
        <f>(Table2[[#This Row],[1M Return vs Nifty]]-AVERAGE(Table2[1M Return vs Nifty]))/_xlfn.STDEV.P(Table2[1M Return vs Nifty])</f>
        <v>-9.1155855250560885E-2</v>
      </c>
      <c r="K160">
        <v>45.5021463398542</v>
      </c>
      <c r="L160">
        <f>(Table2[[#This Row],[6M Return vs Nifty]]-AVERAGE(Table2[6M Return vs Nifty]))/_xlfn.STDEV.P(Table2[6M Return vs Nifty])</f>
        <v>1.0703756169099912</v>
      </c>
      <c r="M160">
        <v>-4.4822527253543702</v>
      </c>
      <c r="N160">
        <f>(Table2[[#This Row],[1W Return vs Nifty]]-AVERAGE(Table2[1W Return vs Nifty]))/_xlfn.STDEV.P(Table2[1W Return vs Nifty])</f>
        <v>-0.78021674163036758</v>
      </c>
      <c r="O160">
        <v>221.01</v>
      </c>
      <c r="P160">
        <v>207.44698960669001</v>
      </c>
      <c r="Q160">
        <v>166.16717490508401</v>
      </c>
      <c r="R160">
        <v>45.820930549293301</v>
      </c>
      <c r="S160" s="1">
        <f>(Table2[[#This Row],[Close Price]]-Table2[[#This Row],[20D EMA]])/Table2[[#This Row],[20D EMA]]</f>
        <v>-4.9319035337767681E-3</v>
      </c>
      <c r="T160" s="1">
        <f>(Table2[[#This Row],[Close Price]]-Table2[[#This Row],[50D EMA]])/Table2[[#This Row],[50D EMA]]</f>
        <v>6.012625402257335E-2</v>
      </c>
      <c r="U160" s="1">
        <f>(Table2[[#This Row],[Close Price]]-Table2[[#This Row],[200D EMA]])/Table2[[#This Row],[200D EMA]]</f>
        <v>0.32348642339029965</v>
      </c>
      <c r="V160">
        <v>0.58935626722893397</v>
      </c>
      <c r="W160">
        <v>218.52</v>
      </c>
      <c r="X160">
        <v>224.82</v>
      </c>
      <c r="Y160">
        <v>218.52</v>
      </c>
      <c r="Z160">
        <v>224.82</v>
      </c>
      <c r="AA160">
        <v>215.75</v>
      </c>
      <c r="AB160">
        <v>231.35</v>
      </c>
      <c r="AC160" s="1">
        <f>(Table2[[#This Row],[Close Price]]/Table2[[#This Row],[Day Low]])-1</f>
        <v>6.4067362255169069E-3</v>
      </c>
      <c r="AD160" s="1">
        <f>(Table2[[#This Row],[Day High]]/Table2[[#This Row],[Close Price]])-1</f>
        <v>2.2280829392506307E-2</v>
      </c>
      <c r="AE160" s="1">
        <f>(Table2[[#This Row],[Close Price]]/Table2[[#This Row],[Current Week Low]])-1</f>
        <v>6.4067362255169069E-3</v>
      </c>
      <c r="AF160" s="1">
        <f>(Table2[[#This Row],[Current Week High]]/Table2[[#This Row],[Close Price]])-1</f>
        <v>2.2280829392506307E-2</v>
      </c>
      <c r="AG160" s="1">
        <f>(Table2[[#This Row],[Close Price]]/Table2[[#This Row],[Current Month Low]])-1</f>
        <v>1.9327925840092686E-2</v>
      </c>
      <c r="AH160" s="1">
        <f>(Table2[[#This Row],[Current Month High]]/Table2[[#This Row],[Close Price]])-1</f>
        <v>5.1973444889050535E-2</v>
      </c>
      <c r="AI160">
        <v>10.9448890505638</v>
      </c>
      <c r="AJ160">
        <v>151.337142857142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0.18</v>
      </c>
      <c r="AM160" t="s">
        <v>3182</v>
      </c>
      <c r="AN160">
        <v>-2.82</v>
      </c>
      <c r="AO160" t="s">
        <v>3181</v>
      </c>
      <c r="AP160">
        <v>1.7484848034532999E-2</v>
      </c>
      <c r="AQ160">
        <f>(Table2[[#This Row],[Sharpe Ratio]]-AVERAGE(Table2[Sharpe Ratio]))/_xlfn.STDEV.P(Table2[Sharpe Ratio])</f>
        <v>-0.5679418995047153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0.9219697027130338</v>
      </c>
      <c r="AS160">
        <f>_xlfn.RANK.AVG(Table2[[#This Row],[1Y Return vs Nifty Z-Score]],Table2[1Y Return vs Nifty Z-Score])</f>
        <v>71</v>
      </c>
      <c r="AT160">
        <f>_xlfn.RANK.AVG(Table2[[#This Row],[6M Return vs Nifty Z-Score]],Table2[6M Return vs Nifty Z-Score])</f>
        <v>80</v>
      </c>
      <c r="AU160">
        <f>_xlfn.RANK.AVG(Table2[[#This Row],[Sharpe Ratio Z-Score]],Table2[Sharpe Ratio Z-Score])</f>
        <v>483</v>
      </c>
      <c r="AV160">
        <f>(Table2[[#This Row],[Rank 1Y]]+Table2[[#This Row],[Rank 6M]]+Table2[[#This Row],[Rank Sharpe]])/3</f>
        <v>211.33333333333334</v>
      </c>
    </row>
    <row r="161" spans="1:48" x14ac:dyDescent="0.3">
      <c r="A161" t="s">
        <v>990</v>
      </c>
      <c r="B161" t="s">
        <v>991</v>
      </c>
      <c r="C161" t="s">
        <v>3135</v>
      </c>
      <c r="D161" t="s">
        <v>21</v>
      </c>
      <c r="E161">
        <v>14704.6899935</v>
      </c>
      <c r="F161">
        <v>2608.75</v>
      </c>
      <c r="G161">
        <v>162.91176481196999</v>
      </c>
      <c r="H161">
        <f>(Table2[[#This Row],[1Y Return vs Nifty]]-AVERAGE(Table2[1Y Return vs Nifty]))/_xlfn.STDEV.P(Table2[1Y Return vs Nifty])</f>
        <v>2.371001592845762</v>
      </c>
      <c r="I161">
        <v>-2.7764373265470601</v>
      </c>
      <c r="J161">
        <f>(Table2[[#This Row],[1M Return vs Nifty]]-AVERAGE(Table2[1M Return vs Nifty]))/_xlfn.STDEV.P(Table2[1M Return vs Nifty])</f>
        <v>-0.1859186795160791</v>
      </c>
      <c r="K161">
        <v>53.983023619525603</v>
      </c>
      <c r="L161">
        <f>(Table2[[#This Row],[6M Return vs Nifty]]-AVERAGE(Table2[6M Return vs Nifty]))/_xlfn.STDEV.P(Table2[6M Return vs Nifty])</f>
        <v>1.3342544500889508</v>
      </c>
      <c r="M161">
        <v>1.53391923289606</v>
      </c>
      <c r="N161">
        <f>(Table2[[#This Row],[1W Return vs Nifty]]-AVERAGE(Table2[1W Return vs Nifty]))/_xlfn.STDEV.P(Table2[1W Return vs Nifty])</f>
        <v>0.5612796632366196</v>
      </c>
      <c r="O161">
        <v>2550.8000000000002</v>
      </c>
      <c r="P161">
        <v>2534.96388160893</v>
      </c>
      <c r="Q161">
        <v>2040.517099833</v>
      </c>
      <c r="R161">
        <v>60.652787397278701</v>
      </c>
      <c r="S161" s="1">
        <f>(Table2[[#This Row],[Close Price]]-Table2[[#This Row],[20D EMA]])/Table2[[#This Row],[20D EMA]]</f>
        <v>2.2718362866551597E-2</v>
      </c>
      <c r="T161" s="1">
        <f>(Table2[[#This Row],[Close Price]]-Table2[[#This Row],[50D EMA]])/Table2[[#This Row],[50D EMA]]</f>
        <v>2.9107364774064656E-2</v>
      </c>
      <c r="U161" s="1">
        <f>(Table2[[#This Row],[Close Price]]-Table2[[#This Row],[200D EMA]])/Table2[[#This Row],[200D EMA]]</f>
        <v>0.27847495138046396</v>
      </c>
      <c r="V161">
        <v>1.24467596891969</v>
      </c>
      <c r="W161">
        <v>2592</v>
      </c>
      <c r="X161">
        <v>2650</v>
      </c>
      <c r="Y161">
        <v>2592</v>
      </c>
      <c r="Z161">
        <v>2650</v>
      </c>
      <c r="AA161">
        <v>2356</v>
      </c>
      <c r="AB161">
        <v>2692.65</v>
      </c>
      <c r="AC161" s="1">
        <f>(Table2[[#This Row],[Close Price]]/Table2[[#This Row],[Day Low]])-1</f>
        <v>6.462191358024727E-3</v>
      </c>
      <c r="AD161" s="1">
        <f>(Table2[[#This Row],[Day High]]/Table2[[#This Row],[Close Price]])-1</f>
        <v>1.5812170579779572E-2</v>
      </c>
      <c r="AE161" s="1">
        <f>(Table2[[#This Row],[Close Price]]/Table2[[#This Row],[Current Week Low]])-1</f>
        <v>6.462191358024727E-3</v>
      </c>
      <c r="AF161" s="1">
        <f>(Table2[[#This Row],[Current Week High]]/Table2[[#This Row],[Close Price]])-1</f>
        <v>1.5812170579779572E-2</v>
      </c>
      <c r="AG161" s="1">
        <f>(Table2[[#This Row],[Close Price]]/Table2[[#This Row],[Current Month Low]])-1</f>
        <v>0.10727928692699495</v>
      </c>
      <c r="AH161" s="1">
        <f>(Table2[[#This Row],[Current Month High]]/Table2[[#This Row],[Close Price]])-1</f>
        <v>3.2160996645903328E-2</v>
      </c>
      <c r="AI161">
        <v>12.122664111164299</v>
      </c>
      <c r="AJ161">
        <v>253.20200379095499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0.02</v>
      </c>
      <c r="AM161" t="s">
        <v>3182</v>
      </c>
      <c r="AN161">
        <v>1.78</v>
      </c>
      <c r="AO161" t="s">
        <v>3182</v>
      </c>
      <c r="AQ161">
        <f>(Table2[[#This Row],[Sharpe Ratio]]-AVERAGE(Table2[Sharpe Ratio]))/_xlfn.STDEV.P(Table2[Sharpe Ratio])</f>
        <v>-0.77258959393567861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3.3080274327195744</v>
      </c>
      <c r="AS161">
        <f>_xlfn.RANK.AVG(Table2[[#This Row],[1Y Return vs Nifty Z-Score]],Table2[1Y Return vs Nifty Z-Score])</f>
        <v>23</v>
      </c>
      <c r="AT161">
        <f>_xlfn.RANK.AVG(Table2[[#This Row],[6M Return vs Nifty Z-Score]],Table2[6M Return vs Nifty Z-Score])</f>
        <v>66</v>
      </c>
      <c r="AU161">
        <f>_xlfn.RANK.AVG(Table2[[#This Row],[Sharpe Ratio Z-Score]],Table2[Sharpe Ratio Z-Score])</f>
        <v>547.5</v>
      </c>
      <c r="AV161">
        <f>(Table2[[#This Row],[Rank 1Y]]+Table2[[#This Row],[Rank 6M]]+Table2[[#This Row],[Rank Sharpe]])/3</f>
        <v>212.16666666666666</v>
      </c>
    </row>
    <row r="162" spans="1:48" x14ac:dyDescent="0.3">
      <c r="A162" t="s">
        <v>1136</v>
      </c>
      <c r="B162" t="s">
        <v>1137</v>
      </c>
      <c r="C162" t="s">
        <v>3144</v>
      </c>
      <c r="D162" t="s">
        <v>80</v>
      </c>
      <c r="E162">
        <v>11235.323022254999</v>
      </c>
      <c r="F162">
        <v>362.55</v>
      </c>
      <c r="G162">
        <v>38.438049117417101</v>
      </c>
      <c r="H162">
        <f>(Table2[[#This Row],[1Y Return vs Nifty]]-AVERAGE(Table2[1Y Return vs Nifty]))/_xlfn.STDEV.P(Table2[1Y Return vs Nifty])</f>
        <v>0.24698080285702012</v>
      </c>
      <c r="I162">
        <v>-0.86040954083935295</v>
      </c>
      <c r="J162">
        <f>(Table2[[#This Row],[1M Return vs Nifty]]-AVERAGE(Table2[1M Return vs Nifty]))/_xlfn.STDEV.P(Table2[1M Return vs Nifty])</f>
        <v>3.095703912618852E-2</v>
      </c>
      <c r="K162">
        <v>51.396877097969998</v>
      </c>
      <c r="L162">
        <f>(Table2[[#This Row],[6M Return vs Nifty]]-AVERAGE(Table2[6M Return vs Nifty]))/_xlfn.STDEV.P(Table2[6M Return vs Nifty])</f>
        <v>1.2537876181759722</v>
      </c>
      <c r="M162">
        <v>-1.8065863102231701</v>
      </c>
      <c r="N162">
        <f>(Table2[[#This Row],[1W Return vs Nifty]]-AVERAGE(Table2[1W Return vs Nifty]))/_xlfn.STDEV.P(Table2[1W Return vs Nifty])</f>
        <v>-0.18359202720553572</v>
      </c>
      <c r="O162">
        <v>363.49</v>
      </c>
      <c r="P162">
        <v>354.52082155365702</v>
      </c>
      <c r="Q162">
        <v>293.24415669937201</v>
      </c>
      <c r="R162">
        <v>46.510261332238002</v>
      </c>
      <c r="S162" s="1">
        <f>(Table2[[#This Row],[Close Price]]-Table2[[#This Row],[20D EMA]])/Table2[[#This Row],[20D EMA]]</f>
        <v>-2.5860408814547793E-3</v>
      </c>
      <c r="T162" s="1">
        <f>(Table2[[#This Row],[Close Price]]-Table2[[#This Row],[50D EMA]])/Table2[[#This Row],[50D EMA]]</f>
        <v>2.2647974274559706E-2</v>
      </c>
      <c r="U162" s="1">
        <f>(Table2[[#This Row],[Close Price]]-Table2[[#This Row],[200D EMA]])/Table2[[#This Row],[200D EMA]]</f>
        <v>0.23634177090075473</v>
      </c>
      <c r="V162">
        <v>0.18019131340851299</v>
      </c>
      <c r="W162">
        <v>361.15</v>
      </c>
      <c r="X162">
        <v>363.75</v>
      </c>
      <c r="Y162">
        <v>361.15</v>
      </c>
      <c r="Z162">
        <v>363.75</v>
      </c>
      <c r="AA162">
        <v>358.5</v>
      </c>
      <c r="AB162">
        <v>367.9</v>
      </c>
      <c r="AC162" s="1">
        <f>(Table2[[#This Row],[Close Price]]/Table2[[#This Row],[Day Low]])-1</f>
        <v>3.8765056070886317E-3</v>
      </c>
      <c r="AD162" s="1">
        <f>(Table2[[#This Row],[Day High]]/Table2[[#This Row],[Close Price]])-1</f>
        <v>3.3098882912701022E-3</v>
      </c>
      <c r="AE162" s="1">
        <f>(Table2[[#This Row],[Close Price]]/Table2[[#This Row],[Current Week Low]])-1</f>
        <v>3.8765056070886317E-3</v>
      </c>
      <c r="AF162" s="1">
        <f>(Table2[[#This Row],[Current Week High]]/Table2[[#This Row],[Close Price]])-1</f>
        <v>3.3098882912701022E-3</v>
      </c>
      <c r="AG162" s="1">
        <f>(Table2[[#This Row],[Close Price]]/Table2[[#This Row],[Current Month Low]])-1</f>
        <v>1.1297071129707126E-2</v>
      </c>
      <c r="AH162" s="1">
        <f>(Table2[[#This Row],[Current Month High]]/Table2[[#This Row],[Close Price]])-1</f>
        <v>1.4756585298579372E-2</v>
      </c>
      <c r="AI162">
        <v>6.1922493449179301</v>
      </c>
      <c r="AJ162">
        <v>110.11301072152899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</v>
      </c>
      <c r="AM162" t="s">
        <v>3183</v>
      </c>
      <c r="AN162">
        <v>-0.79</v>
      </c>
      <c r="AO162" t="s">
        <v>3181</v>
      </c>
      <c r="AP162">
        <v>6.6464951182317003E-2</v>
      </c>
      <c r="AQ162">
        <f>(Table2[[#This Row],[Sharpe Ratio]]-AVERAGE(Table2[Sharpe Ratio]))/_xlfn.STDEV.P(Table2[Sharpe Ratio])</f>
        <v>5.3353267192578959E-3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1.3534687596729029</v>
      </c>
      <c r="AS162">
        <f>_xlfn.RANK.AVG(Table2[[#This Row],[1Y Return vs Nifty Z-Score]],Table2[1Y Return vs Nifty Z-Score])</f>
        <v>225</v>
      </c>
      <c r="AT162">
        <f>_xlfn.RANK.AVG(Table2[[#This Row],[6M Return vs Nifty Z-Score]],Table2[6M Return vs Nifty Z-Score])</f>
        <v>70</v>
      </c>
      <c r="AU162">
        <f>_xlfn.RANK.AVG(Table2[[#This Row],[Sharpe Ratio Z-Score]],Table2[Sharpe Ratio Z-Score])</f>
        <v>345</v>
      </c>
      <c r="AV162">
        <f>(Table2[[#This Row],[Rank 1Y]]+Table2[[#This Row],[Rank 6M]]+Table2[[#This Row],[Rank Sharpe]])/3</f>
        <v>213.33333333333334</v>
      </c>
    </row>
    <row r="163" spans="1:48" x14ac:dyDescent="0.3">
      <c r="A163" t="s">
        <v>1727</v>
      </c>
      <c r="B163" t="s">
        <v>1728</v>
      </c>
      <c r="C163" t="s">
        <v>611</v>
      </c>
      <c r="D163" t="s">
        <v>611</v>
      </c>
      <c r="E163">
        <v>4914.7044803999997</v>
      </c>
      <c r="F163">
        <v>237.96</v>
      </c>
      <c r="G163">
        <v>29.587180848771499</v>
      </c>
      <c r="H163">
        <f>(Table2[[#This Row],[1Y Return vs Nifty]]-AVERAGE(Table2[1Y Return vs Nifty]))/_xlfn.STDEV.P(Table2[1Y Return vs Nifty])</f>
        <v>9.5949493900300331E-2</v>
      </c>
      <c r="I163">
        <v>3.9648551412522699</v>
      </c>
      <c r="J163">
        <f>(Table2[[#This Row],[1M Return vs Nifty]]-AVERAGE(Table2[1M Return vs Nifty]))/_xlfn.STDEV.P(Table2[1M Return vs Nifty])</f>
        <v>0.57713009223838185</v>
      </c>
      <c r="K163">
        <v>31.5502666406061</v>
      </c>
      <c r="L163">
        <f>(Table2[[#This Row],[6M Return vs Nifty]]-AVERAGE(Table2[6M Return vs Nifty]))/_xlfn.STDEV.P(Table2[6M Return vs Nifty])</f>
        <v>0.63626890668608771</v>
      </c>
      <c r="M163">
        <v>-4.6977099567362899</v>
      </c>
      <c r="N163">
        <f>(Table2[[#This Row],[1W Return vs Nifty]]-AVERAGE(Table2[1W Return vs Nifty]))/_xlfn.STDEV.P(Table2[1W Return vs Nifty])</f>
        <v>-0.82825976688084502</v>
      </c>
      <c r="O163">
        <v>220.75</v>
      </c>
      <c r="P163">
        <v>215.992866837029</v>
      </c>
      <c r="Q163">
        <v>189.58180514102</v>
      </c>
      <c r="R163">
        <v>68.362651310959393</v>
      </c>
      <c r="S163" s="1">
        <f>(Table2[[#This Row],[Close Price]]-Table2[[#This Row],[20D EMA]])/Table2[[#This Row],[20D EMA]]</f>
        <v>7.79614949037373E-2</v>
      </c>
      <c r="T163" s="1">
        <f>(Table2[[#This Row],[Close Price]]-Table2[[#This Row],[50D EMA]])/Table2[[#This Row],[50D EMA]]</f>
        <v>0.10170304920090559</v>
      </c>
      <c r="U163" s="1">
        <f>(Table2[[#This Row],[Close Price]]-Table2[[#This Row],[200D EMA]])/Table2[[#This Row],[200D EMA]]</f>
        <v>0.25518374415199813</v>
      </c>
      <c r="V163">
        <v>1.87207143682502</v>
      </c>
      <c r="W163">
        <v>218.26</v>
      </c>
      <c r="X163">
        <v>239.5</v>
      </c>
      <c r="Y163">
        <v>218.26</v>
      </c>
      <c r="Z163">
        <v>239.5</v>
      </c>
      <c r="AA163">
        <v>208.91</v>
      </c>
      <c r="AB163">
        <v>239.5</v>
      </c>
      <c r="AC163" s="1">
        <f>(Table2[[#This Row],[Close Price]]/Table2[[#This Row],[Day Low]])-1</f>
        <v>9.0259323742325703E-2</v>
      </c>
      <c r="AD163" s="1">
        <f>(Table2[[#This Row],[Day High]]/Table2[[#This Row],[Close Price]])-1</f>
        <v>6.4716759119178846E-3</v>
      </c>
      <c r="AE163" s="1">
        <f>(Table2[[#This Row],[Close Price]]/Table2[[#This Row],[Current Week Low]])-1</f>
        <v>9.0259323742325703E-2</v>
      </c>
      <c r="AF163" s="1">
        <f>(Table2[[#This Row],[Current Week High]]/Table2[[#This Row],[Close Price]])-1</f>
        <v>6.4716759119178846E-3</v>
      </c>
      <c r="AG163" s="1">
        <f>(Table2[[#This Row],[Close Price]]/Table2[[#This Row],[Current Month Low]])-1</f>
        <v>0.13905509549566797</v>
      </c>
      <c r="AH163" s="1">
        <f>(Table2[[#This Row],[Current Month High]]/Table2[[#This Row],[Close Price]])-1</f>
        <v>6.4716759119178846E-3</v>
      </c>
      <c r="AI163">
        <v>2.2020507648344099</v>
      </c>
      <c r="AJ163">
        <v>77.449664429530202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-0.06</v>
      </c>
      <c r="AM163" t="s">
        <v>3181</v>
      </c>
      <c r="AN163">
        <v>9.08</v>
      </c>
      <c r="AO163" t="s">
        <v>3182</v>
      </c>
      <c r="AP163">
        <v>9.6336262939493003E-2</v>
      </c>
      <c r="AQ163">
        <f>(Table2[[#This Row],[Sharpe Ratio]]-AVERAGE(Table2[Sharpe Ratio]))/_xlfn.STDEV.P(Table2[Sharpe Ratio])</f>
        <v>0.35495775801869417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0.83604648396261905</v>
      </c>
      <c r="AS163">
        <f>_xlfn.RANK.AVG(Table2[[#This Row],[1Y Return vs Nifty Z-Score]],Table2[1Y Return vs Nifty Z-Score])</f>
        <v>258</v>
      </c>
      <c r="AT163">
        <f>_xlfn.RANK.AVG(Table2[[#This Row],[6M Return vs Nifty Z-Score]],Table2[6M Return vs Nifty Z-Score])</f>
        <v>135</v>
      </c>
      <c r="AU163">
        <f>_xlfn.RANK.AVG(Table2[[#This Row],[Sharpe Ratio Z-Score]],Table2[Sharpe Ratio Z-Score])</f>
        <v>249</v>
      </c>
      <c r="AV163">
        <f>(Table2[[#This Row],[Rank 1Y]]+Table2[[#This Row],[Rank 6M]]+Table2[[#This Row],[Rank Sharpe]])/3</f>
        <v>214</v>
      </c>
    </row>
    <row r="164" spans="1:48" x14ac:dyDescent="0.3">
      <c r="A164" t="s">
        <v>49</v>
      </c>
      <c r="B164" t="s">
        <v>50</v>
      </c>
      <c r="C164" t="s">
        <v>3140</v>
      </c>
      <c r="D164" t="s">
        <v>51</v>
      </c>
      <c r="E164">
        <v>458212.99589575001</v>
      </c>
      <c r="F164">
        <v>1909.75</v>
      </c>
      <c r="G164">
        <v>40.992086852322998</v>
      </c>
      <c r="H164">
        <f>(Table2[[#This Row],[1Y Return vs Nifty]]-AVERAGE(Table2[1Y Return vs Nifty]))/_xlfn.STDEV.P(Table2[1Y Return vs Nifty])</f>
        <v>0.29056292955007967</v>
      </c>
      <c r="I164">
        <v>3.4876466868325999</v>
      </c>
      <c r="J164">
        <f>(Table2[[#This Row],[1M Return vs Nifty]]-AVERAGE(Table2[1M Return vs Nifty]))/_xlfn.STDEV.P(Table2[1M Return vs Nifty])</f>
        <v>0.52311473438896283</v>
      </c>
      <c r="K164">
        <v>12.4221461543315</v>
      </c>
      <c r="L164">
        <f>(Table2[[#This Row],[6M Return vs Nifty]]-AVERAGE(Table2[6M Return vs Nifty]))/_xlfn.STDEV.P(Table2[6M Return vs Nifty])</f>
        <v>4.1105700289559961E-2</v>
      </c>
      <c r="M164">
        <v>-1.8393533605339001</v>
      </c>
      <c r="N164">
        <f>(Table2[[#This Row],[1W Return vs Nifty]]-AVERAGE(Table2[1W Return vs Nifty]))/_xlfn.STDEV.P(Table2[1W Return vs Nifty])</f>
        <v>-0.19089848062724329</v>
      </c>
      <c r="O164">
        <v>1889.19</v>
      </c>
      <c r="P164">
        <v>1822.1016952013499</v>
      </c>
      <c r="Q164">
        <v>1592.9860874170299</v>
      </c>
      <c r="R164">
        <v>54.988851624706598</v>
      </c>
      <c r="S164" s="1">
        <f>(Table2[[#This Row],[Close Price]]-Table2[[#This Row],[20D EMA]])/Table2[[#This Row],[20D EMA]]</f>
        <v>1.0882971008739166E-2</v>
      </c>
      <c r="T164" s="1">
        <f>(Table2[[#This Row],[Close Price]]-Table2[[#This Row],[50D EMA]])/Table2[[#This Row],[50D EMA]]</f>
        <v>4.810286112431534E-2</v>
      </c>
      <c r="U164" s="1">
        <f>(Table2[[#This Row],[Close Price]]-Table2[[#This Row],[200D EMA]])/Table2[[#This Row],[200D EMA]]</f>
        <v>0.19884913941501614</v>
      </c>
      <c r="V164">
        <v>0.91025060654721002</v>
      </c>
      <c r="W164">
        <v>1895.1</v>
      </c>
      <c r="X164">
        <v>1915.75</v>
      </c>
      <c r="Y164">
        <v>1895.1</v>
      </c>
      <c r="Z164">
        <v>1915.75</v>
      </c>
      <c r="AA164">
        <v>1883.9</v>
      </c>
      <c r="AB164">
        <v>1952.25</v>
      </c>
      <c r="AC164" s="1">
        <f>(Table2[[#This Row],[Close Price]]/Table2[[#This Row],[Day Low]])-1</f>
        <v>7.7304627724130714E-3</v>
      </c>
      <c r="AD164" s="1">
        <f>(Table2[[#This Row],[Day High]]/Table2[[#This Row],[Close Price]])-1</f>
        <v>3.1417724833093796E-3</v>
      </c>
      <c r="AE164" s="1">
        <f>(Table2[[#This Row],[Close Price]]/Table2[[#This Row],[Current Week Low]])-1</f>
        <v>7.7304627724130714E-3</v>
      </c>
      <c r="AF164" s="1">
        <f>(Table2[[#This Row],[Current Week High]]/Table2[[#This Row],[Close Price]])-1</f>
        <v>3.1417724833093796E-3</v>
      </c>
      <c r="AG164" s="1">
        <f>(Table2[[#This Row],[Close Price]]/Table2[[#This Row],[Current Month Low]])-1</f>
        <v>1.3721535113328631E-2</v>
      </c>
      <c r="AH164" s="1">
        <f>(Table2[[#This Row],[Current Month High]]/Table2[[#This Row],[Close Price]])-1</f>
        <v>2.2254221756774495E-2</v>
      </c>
      <c r="AI164">
        <v>2.6495614609242102</v>
      </c>
      <c r="AJ164">
        <v>78.756961669864694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0.02</v>
      </c>
      <c r="AM164" t="s">
        <v>3182</v>
      </c>
      <c r="AN164">
        <v>2.1</v>
      </c>
      <c r="AO164" t="s">
        <v>3182</v>
      </c>
      <c r="AP164">
        <v>0.14633982569764301</v>
      </c>
      <c r="AQ164">
        <f>(Table2[[#This Row],[Sharpe Ratio]]-AVERAGE(Table2[Sharpe Ratio]))/_xlfn.STDEV.P(Table2[Sharpe Ratio])</f>
        <v>0.94021385012648562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1.6040987337278447</v>
      </c>
      <c r="AS164">
        <f>_xlfn.RANK.AVG(Table2[[#This Row],[1Y Return vs Nifty Z-Score]],Table2[1Y Return vs Nifty Z-Score])</f>
        <v>219</v>
      </c>
      <c r="AT164">
        <f>_xlfn.RANK.AVG(Table2[[#This Row],[6M Return vs Nifty Z-Score]],Table2[6M Return vs Nifty Z-Score])</f>
        <v>304</v>
      </c>
      <c r="AU164">
        <f>_xlfn.RANK.AVG(Table2[[#This Row],[Sharpe Ratio Z-Score]],Table2[Sharpe Ratio Z-Score])</f>
        <v>120</v>
      </c>
      <c r="AV164">
        <f>(Table2[[#This Row],[Rank 1Y]]+Table2[[#This Row],[Rank 6M]]+Table2[[#This Row],[Rank Sharpe]])/3</f>
        <v>214.33333333333334</v>
      </c>
    </row>
    <row r="165" spans="1:48" x14ac:dyDescent="0.3">
      <c r="A165" t="s">
        <v>1648</v>
      </c>
      <c r="B165" t="s">
        <v>1649</v>
      </c>
      <c r="C165" t="s">
        <v>3139</v>
      </c>
      <c r="D165" t="s">
        <v>48</v>
      </c>
      <c r="E165">
        <v>5576.9261197300002</v>
      </c>
      <c r="F165">
        <v>737.05</v>
      </c>
      <c r="G165">
        <v>36.510947976734201</v>
      </c>
      <c r="H165">
        <f>(Table2[[#This Row],[1Y Return vs Nifty]]-AVERAGE(Table2[1Y Return vs Nifty]))/_xlfn.STDEV.P(Table2[1Y Return vs Nifty])</f>
        <v>0.21409672878257177</v>
      </c>
      <c r="I165">
        <v>-4.2339624836430403</v>
      </c>
      <c r="J165">
        <f>(Table2[[#This Row],[1M Return vs Nifty]]-AVERAGE(Table2[1M Return vs Nifty]))/_xlfn.STDEV.P(Table2[1M Return vs Nifty])</f>
        <v>-0.35089635794135243</v>
      </c>
      <c r="K165">
        <v>8.9972091502545002</v>
      </c>
      <c r="L165">
        <f>(Table2[[#This Row],[6M Return vs Nifty]]-AVERAGE(Table2[6M Return vs Nifty]))/_xlfn.STDEV.P(Table2[6M Return vs Nifty])</f>
        <v>-6.5459735165284555E-2</v>
      </c>
      <c r="M165">
        <v>-4.0233335340411402</v>
      </c>
      <c r="N165">
        <f>(Table2[[#This Row],[1W Return vs Nifty]]-AVERAGE(Table2[1W Return vs Nifty]))/_xlfn.STDEV.P(Table2[1W Return vs Nifty])</f>
        <v>-0.67788614843199801</v>
      </c>
      <c r="O165">
        <v>759</v>
      </c>
      <c r="P165">
        <v>781.28547058561799</v>
      </c>
      <c r="Q165">
        <v>703.85939854163496</v>
      </c>
      <c r="R165">
        <v>38.875285202227502</v>
      </c>
      <c r="S165" s="1">
        <f>(Table2[[#This Row],[Close Price]]-Table2[[#This Row],[20D EMA]])/Table2[[#This Row],[20D EMA]]</f>
        <v>-2.8919631093544198E-2</v>
      </c>
      <c r="T165" s="1">
        <f>(Table2[[#This Row],[Close Price]]-Table2[[#This Row],[50D EMA]])/Table2[[#This Row],[50D EMA]]</f>
        <v>-5.6618831721599823E-2</v>
      </c>
      <c r="U165" s="1">
        <f>(Table2[[#This Row],[Close Price]]-Table2[[#This Row],[200D EMA]])/Table2[[#This Row],[200D EMA]]</f>
        <v>4.7155158440925035E-2</v>
      </c>
      <c r="V165">
        <v>1.1108561999281299</v>
      </c>
      <c r="W165">
        <v>728.9</v>
      </c>
      <c r="X165">
        <v>743.6</v>
      </c>
      <c r="Y165">
        <v>728.9</v>
      </c>
      <c r="Z165">
        <v>743.6</v>
      </c>
      <c r="AA165">
        <v>708.75</v>
      </c>
      <c r="AB165">
        <v>803</v>
      </c>
      <c r="AC165" s="1">
        <f>(Table2[[#This Row],[Close Price]]/Table2[[#This Row],[Day Low]])-1</f>
        <v>1.1181231993414809E-2</v>
      </c>
      <c r="AD165" s="1">
        <f>(Table2[[#This Row],[Day High]]/Table2[[#This Row],[Close Price]])-1</f>
        <v>8.886778373244697E-3</v>
      </c>
      <c r="AE165" s="1">
        <f>(Table2[[#This Row],[Close Price]]/Table2[[#This Row],[Current Week Low]])-1</f>
        <v>1.1181231993414809E-2</v>
      </c>
      <c r="AF165" s="1">
        <f>(Table2[[#This Row],[Current Week High]]/Table2[[#This Row],[Close Price]])-1</f>
        <v>8.886778373244697E-3</v>
      </c>
      <c r="AG165" s="1">
        <f>(Table2[[#This Row],[Close Price]]/Table2[[#This Row],[Current Month Low]])-1</f>
        <v>3.9929453262786518E-2</v>
      </c>
      <c r="AH165" s="1">
        <f>(Table2[[#This Row],[Current Month High]]/Table2[[#This Row],[Close Price]])-1</f>
        <v>8.9478325758089783E-2</v>
      </c>
      <c r="AI165">
        <v>27.101282138253801</v>
      </c>
      <c r="AJ165">
        <v>87.282429170372197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-0.14000000000000001</v>
      </c>
      <c r="AM165" t="s">
        <v>3181</v>
      </c>
      <c r="AN165">
        <v>-5.4</v>
      </c>
      <c r="AO165" t="s">
        <v>3181</v>
      </c>
      <c r="AP165">
        <v>0.17815433157503799</v>
      </c>
      <c r="AQ165">
        <f>(Table2[[#This Row],[Sharpe Ratio]]-AVERAGE(Table2[Sharpe Ratio]))/_xlfn.STDEV.P(Table2[Sharpe Ratio])</f>
        <v>1.3125799847597577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232</v>
      </c>
      <c r="AT165">
        <f>_xlfn.RANK.AVG(Table2[[#This Row],[6M Return vs Nifty Z-Score]],Table2[6M Return vs Nifty Z-Score])</f>
        <v>335</v>
      </c>
      <c r="AU165">
        <f>_xlfn.RANK.AVG(Table2[[#This Row],[Sharpe Ratio Z-Score]],Table2[Sharpe Ratio Z-Score])</f>
        <v>77</v>
      </c>
      <c r="AV165">
        <f>(Table2[[#This Row],[Rank 1Y]]+Table2[[#This Row],[Rank 6M]]+Table2[[#This Row],[Rank Sharpe]])/3</f>
        <v>214.66666666666666</v>
      </c>
    </row>
    <row r="166" spans="1:48" x14ac:dyDescent="0.3">
      <c r="A166" t="s">
        <v>319</v>
      </c>
      <c r="B166" t="s">
        <v>320</v>
      </c>
      <c r="C166" t="s">
        <v>3134</v>
      </c>
      <c r="D166" t="s">
        <v>18</v>
      </c>
      <c r="E166">
        <v>86357.676852445002</v>
      </c>
      <c r="F166">
        <v>405.85</v>
      </c>
      <c r="G166">
        <v>109.930902871222</v>
      </c>
      <c r="H166">
        <f>(Table2[[#This Row],[1Y Return vs Nifty]]-AVERAGE(Table2[1Y Return vs Nifty]))/_xlfn.STDEV.P(Table2[1Y Return vs Nifty])</f>
        <v>1.466935609069586</v>
      </c>
      <c r="I166">
        <v>-3.1849876299317899</v>
      </c>
      <c r="J166">
        <f>(Table2[[#This Row],[1M Return vs Nifty]]-AVERAGE(Table2[1M Return vs Nifty]))/_xlfn.STDEV.P(Table2[1M Return vs Nifty])</f>
        <v>-0.23216260212983836</v>
      </c>
      <c r="K166">
        <v>18.6496120733933</v>
      </c>
      <c r="L166">
        <f>(Table2[[#This Row],[6M Return vs Nifty]]-AVERAGE(Table2[6M Return vs Nifty]))/_xlfn.STDEV.P(Table2[6M Return vs Nifty])</f>
        <v>0.23487061236094833</v>
      </c>
      <c r="M166">
        <v>-4.6050019289859403</v>
      </c>
      <c r="N166">
        <f>(Table2[[#This Row],[1W Return vs Nifty]]-AVERAGE(Table2[1W Return vs Nifty]))/_xlfn.STDEV.P(Table2[1W Return vs Nifty])</f>
        <v>-0.80758757087440469</v>
      </c>
      <c r="O166">
        <v>407.94</v>
      </c>
      <c r="P166">
        <v>401.50021768442099</v>
      </c>
      <c r="Q166">
        <v>345.62153815717198</v>
      </c>
      <c r="R166">
        <v>49.5453685433082</v>
      </c>
      <c r="S166" s="1">
        <f>(Table2[[#This Row],[Close Price]]-Table2[[#This Row],[20D EMA]])/Table2[[#This Row],[20D EMA]]</f>
        <v>-5.1233024464381405E-3</v>
      </c>
      <c r="T166" s="1">
        <f>(Table2[[#This Row],[Close Price]]-Table2[[#This Row],[50D EMA]])/Table2[[#This Row],[50D EMA]]</f>
        <v>1.0833823056599091E-2</v>
      </c>
      <c r="U166" s="1">
        <f>(Table2[[#This Row],[Close Price]]-Table2[[#This Row],[200D EMA]])/Table2[[#This Row],[200D EMA]]</f>
        <v>0.17426130953516863</v>
      </c>
      <c r="V166">
        <v>0.78973989163034797</v>
      </c>
      <c r="W166">
        <v>396.05</v>
      </c>
      <c r="X166">
        <v>407.9</v>
      </c>
      <c r="Y166">
        <v>396.05</v>
      </c>
      <c r="Z166">
        <v>407.9</v>
      </c>
      <c r="AA166">
        <v>381.5</v>
      </c>
      <c r="AB166">
        <v>446.05</v>
      </c>
      <c r="AC166" s="1">
        <f>(Table2[[#This Row],[Close Price]]/Table2[[#This Row],[Day Low]])-1</f>
        <v>2.4744350460800479E-2</v>
      </c>
      <c r="AD166" s="1">
        <f>(Table2[[#This Row],[Day High]]/Table2[[#This Row],[Close Price]])-1</f>
        <v>5.0511272637672189E-3</v>
      </c>
      <c r="AE166" s="1">
        <f>(Table2[[#This Row],[Close Price]]/Table2[[#This Row],[Current Week Low]])-1</f>
        <v>2.4744350460800479E-2</v>
      </c>
      <c r="AF166" s="1">
        <f>(Table2[[#This Row],[Current Week High]]/Table2[[#This Row],[Close Price]])-1</f>
        <v>5.0511272637672189E-3</v>
      </c>
      <c r="AG166" s="1">
        <f>(Table2[[#This Row],[Close Price]]/Table2[[#This Row],[Current Month Low]])-1</f>
        <v>6.3826998689384018E-2</v>
      </c>
      <c r="AH166" s="1">
        <f>(Table2[[#This Row],[Current Month High]]/Table2[[#This Row],[Close Price]])-1</f>
        <v>9.9051373660219211E-2</v>
      </c>
      <c r="AI166">
        <v>12.640137982013</v>
      </c>
      <c r="AJ166">
        <v>154.504598662207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0.12</v>
      </c>
      <c r="AM166" t="s">
        <v>3182</v>
      </c>
      <c r="AN166">
        <v>-2.77</v>
      </c>
      <c r="AO166" t="s">
        <v>3181</v>
      </c>
      <c r="AP166">
        <v>6.6415603082486993E-2</v>
      </c>
      <c r="AQ166">
        <f>(Table2[[#This Row],[Sharpe Ratio]]-AVERAGE(Table2[Sharpe Ratio]))/_xlfn.STDEV.P(Table2[Sharpe Ratio])</f>
        <v>4.7577423539368578E-3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0.66681379078022807</v>
      </c>
      <c r="AS166">
        <f>_xlfn.RANK.AVG(Table2[[#This Row],[1Y Return vs Nifty Z-Score]],Table2[1Y Return vs Nifty Z-Score])</f>
        <v>61</v>
      </c>
      <c r="AT166">
        <f>_xlfn.RANK.AVG(Table2[[#This Row],[6M Return vs Nifty Z-Score]],Table2[6M Return vs Nifty Z-Score])</f>
        <v>238</v>
      </c>
      <c r="AU166">
        <f>_xlfn.RANK.AVG(Table2[[#This Row],[Sharpe Ratio Z-Score]],Table2[Sharpe Ratio Z-Score])</f>
        <v>346</v>
      </c>
      <c r="AV166">
        <f>(Table2[[#This Row],[Rank 1Y]]+Table2[[#This Row],[Rank 6M]]+Table2[[#This Row],[Rank Sharpe]])/3</f>
        <v>215</v>
      </c>
    </row>
    <row r="167" spans="1:48" x14ac:dyDescent="0.3">
      <c r="A167" t="s">
        <v>561</v>
      </c>
      <c r="B167" t="s">
        <v>562</v>
      </c>
      <c r="C167" t="s">
        <v>3147</v>
      </c>
      <c r="D167" t="s">
        <v>215</v>
      </c>
      <c r="E167">
        <v>36372.8398371</v>
      </c>
      <c r="F167">
        <v>5682.3</v>
      </c>
      <c r="G167">
        <v>89.088639932313697</v>
      </c>
      <c r="H167">
        <f>(Table2[[#This Row],[1Y Return vs Nifty]]-AVERAGE(Table2[1Y Return vs Nifty]))/_xlfn.STDEV.P(Table2[1Y Return vs Nifty])</f>
        <v>1.111283015703721</v>
      </c>
      <c r="I167">
        <v>4.0767262991600104</v>
      </c>
      <c r="J167">
        <f>(Table2[[#This Row],[1M Return vs Nifty]]-AVERAGE(Table2[1M Return vs Nifty]))/_xlfn.STDEV.P(Table2[1M Return vs Nifty])</f>
        <v>0.58979281975599052</v>
      </c>
      <c r="K167">
        <v>119.62510700785499</v>
      </c>
      <c r="L167">
        <f>(Table2[[#This Row],[6M Return vs Nifty]]-AVERAGE(Table2[6M Return vs Nifty]))/_xlfn.STDEV.P(Table2[6M Return vs Nifty])</f>
        <v>3.3766795201306978</v>
      </c>
      <c r="M167">
        <v>8.7976723929961604</v>
      </c>
      <c r="N167">
        <f>(Table2[[#This Row],[1W Return vs Nifty]]-AVERAGE(Table2[1W Return vs Nifty]))/_xlfn.STDEV.P(Table2[1W Return vs Nifty])</f>
        <v>2.1809638773409734</v>
      </c>
      <c r="O167">
        <v>5341</v>
      </c>
      <c r="P167">
        <v>5017.0298228539996</v>
      </c>
      <c r="Q167">
        <v>3806.4347472269701</v>
      </c>
      <c r="R167">
        <v>66.3302423277716</v>
      </c>
      <c r="S167" s="1">
        <f>(Table2[[#This Row],[Close Price]]-Table2[[#This Row],[20D EMA]])/Table2[[#This Row],[20D EMA]]</f>
        <v>6.3901891031642052E-2</v>
      </c>
      <c r="T167" s="1">
        <f>(Table2[[#This Row],[Close Price]]-Table2[[#This Row],[50D EMA]])/Table2[[#This Row],[50D EMA]]</f>
        <v>0.13260239636517715</v>
      </c>
      <c r="U167" s="1">
        <f>(Table2[[#This Row],[Close Price]]-Table2[[#This Row],[200D EMA]])/Table2[[#This Row],[200D EMA]]</f>
        <v>0.49281424149977054</v>
      </c>
      <c r="V167">
        <v>0.98193196206257505</v>
      </c>
      <c r="W167">
        <v>5580</v>
      </c>
      <c r="X167">
        <v>5755.55</v>
      </c>
      <c r="Y167">
        <v>5580</v>
      </c>
      <c r="Z167">
        <v>5755.55</v>
      </c>
      <c r="AA167">
        <v>4778.3999999999996</v>
      </c>
      <c r="AB167">
        <v>5755.55</v>
      </c>
      <c r="AC167" s="1">
        <f>(Table2[[#This Row],[Close Price]]/Table2[[#This Row],[Day Low]])-1</f>
        <v>1.8333333333333313E-2</v>
      </c>
      <c r="AD167" s="1">
        <f>(Table2[[#This Row],[Day High]]/Table2[[#This Row],[Close Price]])-1</f>
        <v>1.2890906851098949E-2</v>
      </c>
      <c r="AE167" s="1">
        <f>(Table2[[#This Row],[Close Price]]/Table2[[#This Row],[Current Week Low]])-1</f>
        <v>1.8333333333333313E-2</v>
      </c>
      <c r="AF167" s="1">
        <f>(Table2[[#This Row],[Current Week High]]/Table2[[#This Row],[Close Price]])-1</f>
        <v>1.2890906851098949E-2</v>
      </c>
      <c r="AG167" s="1">
        <f>(Table2[[#This Row],[Close Price]]/Table2[[#This Row],[Current Month Low]])-1</f>
        <v>0.18916373681567067</v>
      </c>
      <c r="AH167" s="1">
        <f>(Table2[[#This Row],[Current Month High]]/Table2[[#This Row],[Close Price]])-1</f>
        <v>1.2890906851098949E-2</v>
      </c>
      <c r="AI167">
        <v>2.24732942646463</v>
      </c>
      <c r="AJ167">
        <v>163.31325301204799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0.26</v>
      </c>
      <c r="AM167" t="s">
        <v>3182</v>
      </c>
      <c r="AN167">
        <v>2.12</v>
      </c>
      <c r="AO167" t="s">
        <v>3182</v>
      </c>
      <c r="AQ167">
        <f>(Table2[[#This Row],[Sharpe Ratio]]-AVERAGE(Table2[Sharpe Ratio]))/_xlfn.STDEV.P(Table2[Sharpe Ratio])</f>
        <v>-0.77258959393567861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6.4861296389957044</v>
      </c>
      <c r="AS167">
        <f>_xlfn.RANK.AVG(Table2[[#This Row],[1Y Return vs Nifty Z-Score]],Table2[1Y Return vs Nifty Z-Score])</f>
        <v>93</v>
      </c>
      <c r="AT167">
        <f>_xlfn.RANK.AVG(Table2[[#This Row],[6M Return vs Nifty Z-Score]],Table2[6M Return vs Nifty Z-Score])</f>
        <v>6</v>
      </c>
      <c r="AU167">
        <f>_xlfn.RANK.AVG(Table2[[#This Row],[Sharpe Ratio Z-Score]],Table2[Sharpe Ratio Z-Score])</f>
        <v>547.5</v>
      </c>
      <c r="AV167">
        <f>(Table2[[#This Row],[Rank 1Y]]+Table2[[#This Row],[Rank 6M]]+Table2[[#This Row],[Rank Sharpe]])/3</f>
        <v>215.5</v>
      </c>
    </row>
    <row r="168" spans="1:48" x14ac:dyDescent="0.3">
      <c r="A168" t="s">
        <v>1362</v>
      </c>
      <c r="B168" t="s">
        <v>1363</v>
      </c>
      <c r="C168" t="s">
        <v>3148</v>
      </c>
      <c r="D168" t="s">
        <v>611</v>
      </c>
      <c r="E168">
        <v>8345.4429255449995</v>
      </c>
      <c r="F168">
        <v>626.45000000000005</v>
      </c>
      <c r="G168">
        <v>47.032548178923001</v>
      </c>
      <c r="H168">
        <f>(Table2[[#This Row],[1Y Return vs Nifty]]-AVERAGE(Table2[1Y Return vs Nifty]))/_xlfn.STDEV.P(Table2[1Y Return vs Nifty])</f>
        <v>0.39363742497452081</v>
      </c>
      <c r="I168">
        <v>4.3040893035952097</v>
      </c>
      <c r="J168">
        <f>(Table2[[#This Row],[1M Return vs Nifty]]-AVERAGE(Table2[1M Return vs Nifty]))/_xlfn.STDEV.P(Table2[1M Return vs Nifty])</f>
        <v>0.6155281015443681</v>
      </c>
      <c r="K168">
        <v>28.624578875984199</v>
      </c>
      <c r="L168">
        <f>(Table2[[#This Row],[6M Return vs Nifty]]-AVERAGE(Table2[6M Return vs Nifty]))/_xlfn.STDEV.P(Table2[6M Return vs Nifty])</f>
        <v>0.54523739566246654</v>
      </c>
      <c r="M168">
        <v>1.0146740512213399</v>
      </c>
      <c r="N168">
        <f>(Table2[[#This Row],[1W Return vs Nifty]]-AVERAGE(Table2[1W Return vs Nifty]))/_xlfn.STDEV.P(Table2[1W Return vs Nifty])</f>
        <v>0.44549747660781319</v>
      </c>
      <c r="O168">
        <v>589.01</v>
      </c>
      <c r="P168">
        <v>561.32857872228396</v>
      </c>
      <c r="Q168">
        <v>490.11014021787599</v>
      </c>
      <c r="R168">
        <v>74.113026788186303</v>
      </c>
      <c r="S168" s="1">
        <f>(Table2[[#This Row],[Close Price]]-Table2[[#This Row],[20D EMA]])/Table2[[#This Row],[20D EMA]]</f>
        <v>6.3564285835554665E-2</v>
      </c>
      <c r="T168" s="1">
        <f>(Table2[[#This Row],[Close Price]]-Table2[[#This Row],[50D EMA]])/Table2[[#This Row],[50D EMA]]</f>
        <v>0.11601301580964891</v>
      </c>
      <c r="U168" s="1">
        <f>(Table2[[#This Row],[Close Price]]-Table2[[#This Row],[200D EMA]])/Table2[[#This Row],[200D EMA]]</f>
        <v>0.27818208315688969</v>
      </c>
      <c r="V168">
        <v>0.80446295807742396</v>
      </c>
      <c r="W168">
        <v>620.1</v>
      </c>
      <c r="X168">
        <v>633.70000000000005</v>
      </c>
      <c r="Y168">
        <v>620.1</v>
      </c>
      <c r="Z168">
        <v>633.70000000000005</v>
      </c>
      <c r="AA168">
        <v>544.45000000000005</v>
      </c>
      <c r="AB168">
        <v>633.70000000000005</v>
      </c>
      <c r="AC168" s="1">
        <f>(Table2[[#This Row],[Close Price]]/Table2[[#This Row],[Day Low]])-1</f>
        <v>1.02402838251896E-2</v>
      </c>
      <c r="AD168" s="1">
        <f>(Table2[[#This Row],[Day High]]/Table2[[#This Row],[Close Price]])-1</f>
        <v>1.1573150291324108E-2</v>
      </c>
      <c r="AE168" s="1">
        <f>(Table2[[#This Row],[Close Price]]/Table2[[#This Row],[Current Week Low]])-1</f>
        <v>1.02402838251896E-2</v>
      </c>
      <c r="AF168" s="1">
        <f>(Table2[[#This Row],[Current Week High]]/Table2[[#This Row],[Close Price]])-1</f>
        <v>1.1573150291324108E-2</v>
      </c>
      <c r="AG168" s="1">
        <f>(Table2[[#This Row],[Close Price]]/Table2[[#This Row],[Current Month Low]])-1</f>
        <v>0.15061070805399934</v>
      </c>
      <c r="AH168" s="1">
        <f>(Table2[[#This Row],[Current Month High]]/Table2[[#This Row],[Close Price]])-1</f>
        <v>1.1573150291324108E-2</v>
      </c>
      <c r="AI168">
        <v>1.1573150291324099</v>
      </c>
      <c r="AJ168">
        <v>109.620210808097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0.22</v>
      </c>
      <c r="AM168" t="s">
        <v>3182</v>
      </c>
      <c r="AN168">
        <v>6.2</v>
      </c>
      <c r="AO168" t="s">
        <v>3182</v>
      </c>
      <c r="AP168">
        <v>7.9033034348023001E-2</v>
      </c>
      <c r="AQ168">
        <f>(Table2[[#This Row],[Sharpe Ratio]]-AVERAGE(Table2[Sharpe Ratio]))/_xlfn.STDEV.P(Table2[Sharpe Ratio])</f>
        <v>0.15243578982871789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2.1523361886178867</v>
      </c>
      <c r="AS168">
        <f>_xlfn.RANK.AVG(Table2[[#This Row],[1Y Return vs Nifty Z-Score]],Table2[1Y Return vs Nifty Z-Score])</f>
        <v>196</v>
      </c>
      <c r="AT168">
        <f>_xlfn.RANK.AVG(Table2[[#This Row],[6M Return vs Nifty Z-Score]],Table2[6M Return vs Nifty Z-Score])</f>
        <v>158</v>
      </c>
      <c r="AU168">
        <f>_xlfn.RANK.AVG(Table2[[#This Row],[Sharpe Ratio Z-Score]],Table2[Sharpe Ratio Z-Score])</f>
        <v>298</v>
      </c>
      <c r="AV168">
        <f>(Table2[[#This Row],[Rank 1Y]]+Table2[[#This Row],[Rank 6M]]+Table2[[#This Row],[Rank Sharpe]])/3</f>
        <v>217.33333333333334</v>
      </c>
    </row>
    <row r="169" spans="1:48" x14ac:dyDescent="0.3">
      <c r="A169" t="s">
        <v>975</v>
      </c>
      <c r="B169" t="s">
        <v>976</v>
      </c>
      <c r="C169" t="s">
        <v>3142</v>
      </c>
      <c r="D169" t="s">
        <v>274</v>
      </c>
      <c r="E169">
        <v>14986.9121860049</v>
      </c>
      <c r="F169">
        <v>6282.35</v>
      </c>
      <c r="G169">
        <v>12.898194010889499</v>
      </c>
      <c r="H169">
        <f>(Table2[[#This Row],[1Y Return vs Nifty]]-AVERAGE(Table2[1Y Return vs Nifty]))/_xlfn.STDEV.P(Table2[1Y Return vs Nifty])</f>
        <v>-0.18883155252154335</v>
      </c>
      <c r="I169">
        <v>-0.23992304656236599</v>
      </c>
      <c r="J169">
        <f>(Table2[[#This Row],[1M Return vs Nifty]]-AVERAGE(Table2[1M Return vs Nifty]))/_xlfn.STDEV.P(Table2[1M Return vs Nifty])</f>
        <v>0.1011900782073198</v>
      </c>
      <c r="K169">
        <v>33.725155411643797</v>
      </c>
      <c r="L169">
        <f>(Table2[[#This Row],[6M Return vs Nifty]]-AVERAGE(Table2[6M Return vs Nifty]))/_xlfn.STDEV.P(Table2[6M Return vs Nifty])</f>
        <v>0.70393963133754567</v>
      </c>
      <c r="M169">
        <v>-4.4864928397845496</v>
      </c>
      <c r="N169">
        <f>(Table2[[#This Row],[1W Return vs Nifty]]-AVERAGE(Table2[1W Return vs Nifty]))/_xlfn.STDEV.P(Table2[1W Return vs Nifty])</f>
        <v>-0.78116220966282801</v>
      </c>
      <c r="O169">
        <v>6270.54</v>
      </c>
      <c r="P169">
        <v>6021.9771641712996</v>
      </c>
      <c r="Q169">
        <v>5194.6418408374502</v>
      </c>
      <c r="R169">
        <v>49.582590538857097</v>
      </c>
      <c r="S169" s="1">
        <f>(Table2[[#This Row],[Close Price]]-Table2[[#This Row],[20D EMA]])/Table2[[#This Row],[20D EMA]]</f>
        <v>1.8834103601923281E-3</v>
      </c>
      <c r="T169" s="1">
        <f>(Table2[[#This Row],[Close Price]]-Table2[[#This Row],[50D EMA]])/Table2[[#This Row],[50D EMA]]</f>
        <v>4.3237101159703813E-2</v>
      </c>
      <c r="U169" s="1">
        <f>(Table2[[#This Row],[Close Price]]-Table2[[#This Row],[200D EMA]])/Table2[[#This Row],[200D EMA]]</f>
        <v>0.20939040505383449</v>
      </c>
      <c r="V169">
        <v>0.42305084063839599</v>
      </c>
      <c r="W169">
        <v>6200</v>
      </c>
      <c r="X169">
        <v>6355</v>
      </c>
      <c r="Y169">
        <v>6200</v>
      </c>
      <c r="Z169">
        <v>6355</v>
      </c>
      <c r="AA169">
        <v>5932.2</v>
      </c>
      <c r="AB169">
        <v>6618.95</v>
      </c>
      <c r="AC169" s="1">
        <f>(Table2[[#This Row],[Close Price]]/Table2[[#This Row],[Day Low]])-1</f>
        <v>1.3282258064516217E-2</v>
      </c>
      <c r="AD169" s="1">
        <f>(Table2[[#This Row],[Day High]]/Table2[[#This Row],[Close Price]])-1</f>
        <v>1.1564143990704157E-2</v>
      </c>
      <c r="AE169" s="1">
        <f>(Table2[[#This Row],[Close Price]]/Table2[[#This Row],[Current Week Low]])-1</f>
        <v>1.3282258064516217E-2</v>
      </c>
      <c r="AF169" s="1">
        <f>(Table2[[#This Row],[Current Week High]]/Table2[[#This Row],[Close Price]])-1</f>
        <v>1.1564143990704157E-2</v>
      </c>
      <c r="AG169" s="1">
        <f>(Table2[[#This Row],[Close Price]]/Table2[[#This Row],[Current Month Low]])-1</f>
        <v>5.9025319443039681E-2</v>
      </c>
      <c r="AH169" s="1">
        <f>(Table2[[#This Row],[Current Month High]]/Table2[[#This Row],[Close Price]])-1</f>
        <v>5.3578676769043376E-2</v>
      </c>
      <c r="AI169">
        <v>13.353283405095199</v>
      </c>
      <c r="AJ169">
        <v>66.109649528694703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0.17</v>
      </c>
      <c r="AM169" t="s">
        <v>3182</v>
      </c>
      <c r="AN169">
        <v>-4.88</v>
      </c>
      <c r="AO169" t="s">
        <v>3181</v>
      </c>
      <c r="AP169">
        <v>0.12415259392222699</v>
      </c>
      <c r="AQ169">
        <f>(Table2[[#This Row],[Sharpe Ratio]]-AVERAGE(Table2[Sharpe Ratio]))/_xlfn.STDEV.P(Table2[Sharpe Ratio])</f>
        <v>0.68052810280534393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0.51566405016583794</v>
      </c>
      <c r="AS169">
        <f>_xlfn.RANK.AVG(Table2[[#This Row],[1Y Return vs Nifty Z-Score]],Table2[1Y Return vs Nifty Z-Score])</f>
        <v>355</v>
      </c>
      <c r="AT169">
        <f>_xlfn.RANK.AVG(Table2[[#This Row],[6M Return vs Nifty Z-Score]],Table2[6M Return vs Nifty Z-Score])</f>
        <v>125</v>
      </c>
      <c r="AU169">
        <f>_xlfn.RANK.AVG(Table2[[#This Row],[Sharpe Ratio Z-Score]],Table2[Sharpe Ratio Z-Score])</f>
        <v>173</v>
      </c>
      <c r="AV169">
        <f>(Table2[[#This Row],[Rank 1Y]]+Table2[[#This Row],[Rank 6M]]+Table2[[#This Row],[Rank Sharpe]])/3</f>
        <v>217.66666666666666</v>
      </c>
    </row>
    <row r="170" spans="1:48" x14ac:dyDescent="0.3">
      <c r="A170" t="s">
        <v>465</v>
      </c>
      <c r="B170" t="s">
        <v>466</v>
      </c>
      <c r="C170" t="s">
        <v>3135</v>
      </c>
      <c r="D170" t="s">
        <v>21</v>
      </c>
      <c r="E170">
        <v>48618.469125329997</v>
      </c>
      <c r="F170">
        <v>1791.7</v>
      </c>
      <c r="G170">
        <v>18.544037427375802</v>
      </c>
      <c r="H170">
        <f>(Table2[[#This Row],[1Y Return vs Nifty]]-AVERAGE(Table2[1Y Return vs Nifty]))/_xlfn.STDEV.P(Table2[1Y Return vs Nifty])</f>
        <v>-9.2490821253707084E-2</v>
      </c>
      <c r="I170">
        <v>-1.3737392379576301</v>
      </c>
      <c r="J170">
        <f>(Table2[[#This Row],[1M Return vs Nifty]]-AVERAGE(Table2[1M Return vs Nifty]))/_xlfn.STDEV.P(Table2[1M Return vs Nifty])</f>
        <v>-2.7146892243378417E-2</v>
      </c>
      <c r="K170">
        <v>13.859266192626301</v>
      </c>
      <c r="L170">
        <f>(Table2[[#This Row],[6M Return vs Nifty]]-AVERAGE(Table2[6M Return vs Nifty]))/_xlfn.STDEV.P(Table2[6M Return vs Nifty])</f>
        <v>8.5821069506413786E-2</v>
      </c>
      <c r="M170">
        <v>3.7192712484961099</v>
      </c>
      <c r="N170">
        <f>(Table2[[#This Row],[1W Return vs Nifty]]-AVERAGE(Table2[1W Return vs Nifty]))/_xlfn.STDEV.P(Table2[1W Return vs Nifty])</f>
        <v>1.0485732267585046</v>
      </c>
      <c r="O170">
        <v>1726.37</v>
      </c>
      <c r="P170">
        <v>1729.9371058029401</v>
      </c>
      <c r="Q170">
        <v>1587.1440990866299</v>
      </c>
      <c r="R170">
        <v>72.451595801759893</v>
      </c>
      <c r="S170" s="1">
        <f>(Table2[[#This Row],[Close Price]]-Table2[[#This Row],[20D EMA]])/Table2[[#This Row],[20D EMA]]</f>
        <v>3.784240921702773E-2</v>
      </c>
      <c r="T170" s="1">
        <f>(Table2[[#This Row],[Close Price]]-Table2[[#This Row],[50D EMA]])/Table2[[#This Row],[50D EMA]]</f>
        <v>3.570239287305943E-2</v>
      </c>
      <c r="U170" s="1">
        <f>(Table2[[#This Row],[Close Price]]-Table2[[#This Row],[200D EMA]])/Table2[[#This Row],[200D EMA]]</f>
        <v>0.12888300503469596</v>
      </c>
      <c r="V170">
        <v>0.87535346263716196</v>
      </c>
      <c r="W170">
        <v>1758.05</v>
      </c>
      <c r="X170">
        <v>1801.75</v>
      </c>
      <c r="Y170">
        <v>1758.05</v>
      </c>
      <c r="Z170">
        <v>1801.75</v>
      </c>
      <c r="AA170">
        <v>1628.3</v>
      </c>
      <c r="AB170">
        <v>1801.75</v>
      </c>
      <c r="AC170" s="1">
        <f>(Table2[[#This Row],[Close Price]]/Table2[[#This Row],[Day Low]])-1</f>
        <v>1.9140525013509269E-2</v>
      </c>
      <c r="AD170" s="1">
        <f>(Table2[[#This Row],[Day High]]/Table2[[#This Row],[Close Price]])-1</f>
        <v>5.6091979684098625E-3</v>
      </c>
      <c r="AE170" s="1">
        <f>(Table2[[#This Row],[Close Price]]/Table2[[#This Row],[Current Week Low]])-1</f>
        <v>1.9140525013509269E-2</v>
      </c>
      <c r="AF170" s="1">
        <f>(Table2[[#This Row],[Current Week High]]/Table2[[#This Row],[Close Price]])-1</f>
        <v>5.6091979684098625E-3</v>
      </c>
      <c r="AG170" s="1">
        <f>(Table2[[#This Row],[Close Price]]/Table2[[#This Row],[Current Month Low]])-1</f>
        <v>0.10035005834305721</v>
      </c>
      <c r="AH170" s="1">
        <f>(Table2[[#This Row],[Current Month High]]/Table2[[#This Row],[Close Price]])-1</f>
        <v>5.6091979684098625E-3</v>
      </c>
      <c r="AI170">
        <v>7.6463693698721897</v>
      </c>
      <c r="AJ170">
        <v>64.195381231671504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-0.06</v>
      </c>
      <c r="AM170" t="s">
        <v>3181</v>
      </c>
      <c r="AN170">
        <v>8.2799999999999994</v>
      </c>
      <c r="AO170" t="s">
        <v>3182</v>
      </c>
      <c r="AP170">
        <v>0.19404255214961399</v>
      </c>
      <c r="AQ170">
        <f>(Table2[[#This Row],[Sharpe Ratio]]-AVERAGE(Table2[Sharpe Ratio]))/_xlfn.STDEV.P(Table2[Sharpe Ratio])</f>
        <v>1.4985402918082265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318</v>
      </c>
      <c r="AT170">
        <f>_xlfn.RANK.AVG(Table2[[#This Row],[6M Return vs Nifty Z-Score]],Table2[6M Return vs Nifty Z-Score])</f>
        <v>287</v>
      </c>
      <c r="AU170">
        <f>_xlfn.RANK.AVG(Table2[[#This Row],[Sharpe Ratio Z-Score]],Table2[Sharpe Ratio Z-Score])</f>
        <v>50</v>
      </c>
      <c r="AV170">
        <f>(Table2[[#This Row],[Rank 1Y]]+Table2[[#This Row],[Rank 6M]]+Table2[[#This Row],[Rank Sharpe]])/3</f>
        <v>218.33333333333334</v>
      </c>
    </row>
    <row r="171" spans="1:48" x14ac:dyDescent="0.3">
      <c r="A171" t="s">
        <v>862</v>
      </c>
      <c r="B171" t="s">
        <v>863</v>
      </c>
      <c r="C171" t="s">
        <v>3136</v>
      </c>
      <c r="D171" t="s">
        <v>483</v>
      </c>
      <c r="E171">
        <v>18601.10912696</v>
      </c>
      <c r="F171">
        <v>1085.2</v>
      </c>
      <c r="G171">
        <v>109.952902080523</v>
      </c>
      <c r="H171">
        <f>(Table2[[#This Row],[1Y Return vs Nifty]]-AVERAGE(Table2[1Y Return vs Nifty]))/_xlfn.STDEV.P(Table2[1Y Return vs Nifty])</f>
        <v>1.4673110038078074</v>
      </c>
      <c r="I171">
        <v>1.2955775639382201</v>
      </c>
      <c r="J171">
        <f>(Table2[[#This Row],[1M Return vs Nifty]]-AVERAGE(Table2[1M Return vs Nifty]))/_xlfn.STDEV.P(Table2[1M Return vs Nifty])</f>
        <v>0.27499381991817035</v>
      </c>
      <c r="K171">
        <v>65.058411381884696</v>
      </c>
      <c r="L171">
        <f>(Table2[[#This Row],[6M Return vs Nifty]]-AVERAGE(Table2[6M Return vs Nifty]))/_xlfn.STDEV.P(Table2[6M Return vs Nifty])</f>
        <v>1.6788603562186388</v>
      </c>
      <c r="M171">
        <v>0.44918920311087601</v>
      </c>
      <c r="N171">
        <f>(Table2[[#This Row],[1W Return vs Nifty]]-AVERAGE(Table2[1W Return vs Nifty]))/_xlfn.STDEV.P(Table2[1W Return vs Nifty])</f>
        <v>0.31940468936515104</v>
      </c>
      <c r="O171">
        <v>1040.56</v>
      </c>
      <c r="P171">
        <v>992.93430972506496</v>
      </c>
      <c r="Q171">
        <v>784.26503494446104</v>
      </c>
      <c r="R171">
        <v>60.484818226789699</v>
      </c>
      <c r="S171" s="1">
        <f>(Table2[[#This Row],[Close Price]]-Table2[[#This Row],[20D EMA]])/Table2[[#This Row],[20D EMA]]</f>
        <v>4.2899976935496367E-2</v>
      </c>
      <c r="T171" s="1">
        <f>(Table2[[#This Row],[Close Price]]-Table2[[#This Row],[50D EMA]])/Table2[[#This Row],[50D EMA]]</f>
        <v>9.2922250113889882E-2</v>
      </c>
      <c r="U171" s="1">
        <f>(Table2[[#This Row],[Close Price]]-Table2[[#This Row],[200D EMA]])/Table2[[#This Row],[200D EMA]]</f>
        <v>0.38371590170005498</v>
      </c>
      <c r="V171">
        <v>1.2018240501359201</v>
      </c>
      <c r="W171">
        <v>1027</v>
      </c>
      <c r="X171">
        <v>1096.2</v>
      </c>
      <c r="Y171">
        <v>1027</v>
      </c>
      <c r="Z171">
        <v>1096.2</v>
      </c>
      <c r="AA171">
        <v>981.85</v>
      </c>
      <c r="AB171">
        <v>1164.1500000000001</v>
      </c>
      <c r="AC171" s="1">
        <f>(Table2[[#This Row],[Close Price]]/Table2[[#This Row],[Day Low]])-1</f>
        <v>5.6669912366114961E-2</v>
      </c>
      <c r="AD171" s="1">
        <f>(Table2[[#This Row],[Day High]]/Table2[[#This Row],[Close Price]])-1</f>
        <v>1.0136380390711297E-2</v>
      </c>
      <c r="AE171" s="1">
        <f>(Table2[[#This Row],[Close Price]]/Table2[[#This Row],[Current Week Low]])-1</f>
        <v>5.6669912366114961E-2</v>
      </c>
      <c r="AF171" s="1">
        <f>(Table2[[#This Row],[Current Week High]]/Table2[[#This Row],[Close Price]])-1</f>
        <v>1.0136380390711297E-2</v>
      </c>
      <c r="AG171" s="1">
        <f>(Table2[[#This Row],[Close Price]]/Table2[[#This Row],[Current Month Low]])-1</f>
        <v>0.10526047766970525</v>
      </c>
      <c r="AH171" s="1">
        <f>(Table2[[#This Row],[Current Month High]]/Table2[[#This Row],[Close Price]])-1</f>
        <v>7.2751566531515044E-2</v>
      </c>
      <c r="AI171">
        <v>9.5650571323258191</v>
      </c>
      <c r="AJ171">
        <v>155.011162025613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0.37</v>
      </c>
      <c r="AM171" t="s">
        <v>3182</v>
      </c>
      <c r="AN171">
        <v>-0.64</v>
      </c>
      <c r="AO171" t="s">
        <v>3181</v>
      </c>
      <c r="AQ171">
        <f>(Table2[[#This Row],[Sharpe Ratio]]-AVERAGE(Table2[Sharpe Ratio]))/_xlfn.STDEV.P(Table2[Sharpe Ratio])</f>
        <v>-0.77258959393567861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2.9679802753740891</v>
      </c>
      <c r="AS171">
        <f>_xlfn.RANK.AVG(Table2[[#This Row],[1Y Return vs Nifty Z-Score]],Table2[1Y Return vs Nifty Z-Score])</f>
        <v>60</v>
      </c>
      <c r="AT171">
        <f>_xlfn.RANK.AVG(Table2[[#This Row],[6M Return vs Nifty Z-Score]],Table2[6M Return vs Nifty Z-Score])</f>
        <v>50</v>
      </c>
      <c r="AU171">
        <f>_xlfn.RANK.AVG(Table2[[#This Row],[Sharpe Ratio Z-Score]],Table2[Sharpe Ratio Z-Score])</f>
        <v>547.5</v>
      </c>
      <c r="AV171">
        <f>(Table2[[#This Row],[Rank 1Y]]+Table2[[#This Row],[Rank 6M]]+Table2[[#This Row],[Rank Sharpe]])/3</f>
        <v>219.16666666666666</v>
      </c>
    </row>
    <row r="172" spans="1:48" x14ac:dyDescent="0.3">
      <c r="A172" t="s">
        <v>354</v>
      </c>
      <c r="B172" t="s">
        <v>355</v>
      </c>
      <c r="C172" t="s">
        <v>3136</v>
      </c>
      <c r="D172" t="s">
        <v>43</v>
      </c>
      <c r="E172">
        <v>70123.368000000002</v>
      </c>
      <c r="F172">
        <v>399.7</v>
      </c>
      <c r="G172">
        <v>51.2938323678584</v>
      </c>
      <c r="H172">
        <f>(Table2[[#This Row],[1Y Return vs Nifty]]-AVERAGE(Table2[1Y Return vs Nifty]))/_xlfn.STDEV.P(Table2[1Y Return vs Nifty])</f>
        <v>0.46635202306332185</v>
      </c>
      <c r="I172">
        <v>2.5378786582536401E-2</v>
      </c>
      <c r="J172">
        <f>(Table2[[#This Row],[1M Return vs Nifty]]-AVERAGE(Table2[1M Return vs Nifty]))/_xlfn.STDEV.P(Table2[1M Return vs Nifty])</f>
        <v>0.13121966658260503</v>
      </c>
      <c r="K172">
        <v>11.2876278733837</v>
      </c>
      <c r="L172">
        <f>(Table2[[#This Row],[6M Return vs Nifty]]-AVERAGE(Table2[6M Return vs Nifty]))/_xlfn.STDEV.P(Table2[6M Return vs Nifty])</f>
        <v>5.8056540414784174E-3</v>
      </c>
      <c r="M172">
        <v>0.40641012837193602</v>
      </c>
      <c r="N172">
        <f>(Table2[[#This Row],[1W Return vs Nifty]]-AVERAGE(Table2[1W Return vs Nifty]))/_xlfn.STDEV.P(Table2[1W Return vs Nifty])</f>
        <v>0.30986573745950879</v>
      </c>
      <c r="O172">
        <v>390.55</v>
      </c>
      <c r="P172">
        <v>392.606069571099</v>
      </c>
      <c r="Q172">
        <v>358.73192143288497</v>
      </c>
      <c r="R172">
        <v>61.522248181299297</v>
      </c>
      <c r="S172" s="1">
        <f>(Table2[[#This Row],[Close Price]]-Table2[[#This Row],[20D EMA]])/Table2[[#This Row],[20D EMA]]</f>
        <v>2.34284982716681E-2</v>
      </c>
      <c r="T172" s="1">
        <f>(Table2[[#This Row],[Close Price]]-Table2[[#This Row],[50D EMA]])/Table2[[#This Row],[50D EMA]]</f>
        <v>1.8068825162715203E-2</v>
      </c>
      <c r="U172" s="1">
        <f>(Table2[[#This Row],[Close Price]]-Table2[[#This Row],[200D EMA]])/Table2[[#This Row],[200D EMA]]</f>
        <v>0.11420248971286409</v>
      </c>
      <c r="V172">
        <v>0.34518319124418601</v>
      </c>
      <c r="W172">
        <v>390.6</v>
      </c>
      <c r="X172">
        <v>405.6</v>
      </c>
      <c r="Y172">
        <v>390.6</v>
      </c>
      <c r="Z172">
        <v>405.6</v>
      </c>
      <c r="AA172">
        <v>358.25</v>
      </c>
      <c r="AB172">
        <v>405.6</v>
      </c>
      <c r="AC172" s="1">
        <f>(Table2[[#This Row],[Close Price]]/Table2[[#This Row],[Day Low]])-1</f>
        <v>2.3297491039426355E-2</v>
      </c>
      <c r="AD172" s="1">
        <f>(Table2[[#This Row],[Day High]]/Table2[[#This Row],[Close Price]])-1</f>
        <v>1.4761070803102516E-2</v>
      </c>
      <c r="AE172" s="1">
        <f>(Table2[[#This Row],[Close Price]]/Table2[[#This Row],[Current Week Low]])-1</f>
        <v>2.3297491039426355E-2</v>
      </c>
      <c r="AF172" s="1">
        <f>(Table2[[#This Row],[Current Week High]]/Table2[[#This Row],[Close Price]])-1</f>
        <v>1.4761070803102516E-2</v>
      </c>
      <c r="AG172" s="1">
        <f>(Table2[[#This Row],[Close Price]]/Table2[[#This Row],[Current Month Low]])-1</f>
        <v>0.11570132588974169</v>
      </c>
      <c r="AH172" s="1">
        <f>(Table2[[#This Row],[Current Month High]]/Table2[[#This Row],[Close Price]])-1</f>
        <v>1.4761070803102516E-2</v>
      </c>
      <c r="AI172">
        <v>17.0377783337503</v>
      </c>
      <c r="AJ172">
        <v>88.094117647058795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0.04</v>
      </c>
      <c r="AM172" t="s">
        <v>3182</v>
      </c>
      <c r="AN172">
        <v>0.41</v>
      </c>
      <c r="AO172" t="s">
        <v>3182</v>
      </c>
      <c r="AP172">
        <v>0.12399301520933401</v>
      </c>
      <c r="AQ172">
        <f>(Table2[[#This Row],[Sharpe Ratio]]-AVERAGE(Table2[Sharpe Ratio]))/_xlfn.STDEV.P(Table2[Sharpe Ratio])</f>
        <v>0.67866034761471772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170</v>
      </c>
      <c r="AT172">
        <f>_xlfn.RANK.AVG(Table2[[#This Row],[6M Return vs Nifty Z-Score]],Table2[6M Return vs Nifty Z-Score])</f>
        <v>315</v>
      </c>
      <c r="AU172">
        <f>_xlfn.RANK.AVG(Table2[[#This Row],[Sharpe Ratio Z-Score]],Table2[Sharpe Ratio Z-Score])</f>
        <v>174</v>
      </c>
      <c r="AV172">
        <f>(Table2[[#This Row],[Rank 1Y]]+Table2[[#This Row],[Rank 6M]]+Table2[[#This Row],[Rank Sharpe]])/3</f>
        <v>219.66666666666666</v>
      </c>
    </row>
    <row r="173" spans="1:48" x14ac:dyDescent="0.3">
      <c r="A173" t="s">
        <v>1215</v>
      </c>
      <c r="B173" t="s">
        <v>1216</v>
      </c>
      <c r="C173" t="s">
        <v>3139</v>
      </c>
      <c r="D173" t="s">
        <v>939</v>
      </c>
      <c r="E173">
        <v>10030.1604591</v>
      </c>
      <c r="F173">
        <v>1364.1</v>
      </c>
      <c r="G173">
        <v>59.447865381655902</v>
      </c>
      <c r="H173">
        <f>(Table2[[#This Row],[1Y Return vs Nifty]]-AVERAGE(Table2[1Y Return vs Nifty]))/_xlfn.STDEV.P(Table2[1Y Return vs Nifty])</f>
        <v>0.60549252792348462</v>
      </c>
      <c r="I173">
        <v>-0.80707724868575403</v>
      </c>
      <c r="J173">
        <f>(Table2[[#This Row],[1M Return vs Nifty]]-AVERAGE(Table2[1M Return vs Nifty]))/_xlfn.STDEV.P(Table2[1M Return vs Nifty])</f>
        <v>3.699373612710332E-2</v>
      </c>
      <c r="K173">
        <v>24.425206170496701</v>
      </c>
      <c r="L173">
        <f>(Table2[[#This Row],[6M Return vs Nifty]]-AVERAGE(Table2[6M Return vs Nifty]))/_xlfn.STDEV.P(Table2[6M Return vs Nifty])</f>
        <v>0.41457572788149533</v>
      </c>
      <c r="M173">
        <v>2.7149417774467399</v>
      </c>
      <c r="N173">
        <f>(Table2[[#This Row],[1W Return vs Nifty]]-AVERAGE(Table2[1W Return vs Nifty]))/_xlfn.STDEV.P(Table2[1W Return vs Nifty])</f>
        <v>0.82462610821462201</v>
      </c>
      <c r="O173">
        <v>1351.31</v>
      </c>
      <c r="P173">
        <v>1359.79607475903</v>
      </c>
      <c r="Q173">
        <v>1176.0144328320901</v>
      </c>
      <c r="R173">
        <v>55.499450937021301</v>
      </c>
      <c r="S173" s="1">
        <f>(Table2[[#This Row],[Close Price]]-Table2[[#This Row],[20D EMA]])/Table2[[#This Row],[20D EMA]]</f>
        <v>9.464889625622518E-3</v>
      </c>
      <c r="T173" s="1">
        <f>(Table2[[#This Row],[Close Price]]-Table2[[#This Row],[50D EMA]])/Table2[[#This Row],[50D EMA]]</f>
        <v>3.1651255073173929E-3</v>
      </c>
      <c r="U173" s="1">
        <f>(Table2[[#This Row],[Close Price]]-Table2[[#This Row],[200D EMA]])/Table2[[#This Row],[200D EMA]]</f>
        <v>0.15993474392568488</v>
      </c>
      <c r="V173">
        <v>0.60847572661000204</v>
      </c>
      <c r="W173">
        <v>1331</v>
      </c>
      <c r="X173">
        <v>1371.9</v>
      </c>
      <c r="Y173">
        <v>1331</v>
      </c>
      <c r="Z173">
        <v>1371.9</v>
      </c>
      <c r="AA173">
        <v>1216.95</v>
      </c>
      <c r="AB173">
        <v>1400</v>
      </c>
      <c r="AC173" s="1">
        <f>(Table2[[#This Row],[Close Price]]/Table2[[#This Row],[Day Low]])-1</f>
        <v>2.4868519909842179E-2</v>
      </c>
      <c r="AD173" s="1">
        <f>(Table2[[#This Row],[Day High]]/Table2[[#This Row],[Close Price]])-1</f>
        <v>5.7180558610074872E-3</v>
      </c>
      <c r="AE173" s="1">
        <f>(Table2[[#This Row],[Close Price]]/Table2[[#This Row],[Current Week Low]])-1</f>
        <v>2.4868519909842179E-2</v>
      </c>
      <c r="AF173" s="1">
        <f>(Table2[[#This Row],[Current Week High]]/Table2[[#This Row],[Close Price]])-1</f>
        <v>5.7180558610074872E-3</v>
      </c>
      <c r="AG173" s="1">
        <f>(Table2[[#This Row],[Close Price]]/Table2[[#This Row],[Current Month Low]])-1</f>
        <v>0.12091704671514836</v>
      </c>
      <c r="AH173" s="1">
        <f>(Table2[[#This Row],[Current Month High]]/Table2[[#This Row],[Close Price]])-1</f>
        <v>2.6317718642328236E-2</v>
      </c>
      <c r="AI173">
        <v>16.6520049849717</v>
      </c>
      <c r="AJ173">
        <v>107.94207317073101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-0.02</v>
      </c>
      <c r="AM173" t="s">
        <v>3181</v>
      </c>
      <c r="AN173">
        <v>-2.23</v>
      </c>
      <c r="AO173" t="s">
        <v>3181</v>
      </c>
      <c r="AP173">
        <v>7.1979840863576006E-2</v>
      </c>
      <c r="AQ173">
        <f>(Table2[[#This Row],[Sharpe Ratio]]-AVERAGE(Table2[Sharpe Ratio]))/_xlfn.STDEV.P(Table2[Sharpe Ratio])</f>
        <v>6.9883183016420686E-2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148</v>
      </c>
      <c r="AT173">
        <f>_xlfn.RANK.AVG(Table2[[#This Row],[6M Return vs Nifty Z-Score]],Table2[6M Return vs Nifty Z-Score])</f>
        <v>189</v>
      </c>
      <c r="AU173">
        <f>_xlfn.RANK.AVG(Table2[[#This Row],[Sharpe Ratio Z-Score]],Table2[Sharpe Ratio Z-Score])</f>
        <v>322</v>
      </c>
      <c r="AV173">
        <f>(Table2[[#This Row],[Rank 1Y]]+Table2[[#This Row],[Rank 6M]]+Table2[[#This Row],[Rank Sharpe]])/3</f>
        <v>219.66666666666666</v>
      </c>
    </row>
    <row r="174" spans="1:48" x14ac:dyDescent="0.3">
      <c r="A174" t="s">
        <v>973</v>
      </c>
      <c r="B174" t="s">
        <v>974</v>
      </c>
      <c r="C174" t="s">
        <v>3147</v>
      </c>
      <c r="D174" t="s">
        <v>760</v>
      </c>
      <c r="E174">
        <v>15091.542442079999</v>
      </c>
      <c r="F174">
        <v>1120.5999999999999</v>
      </c>
      <c r="G174">
        <v>16.895986429431499</v>
      </c>
      <c r="H174">
        <f>(Table2[[#This Row],[1Y Return vs Nifty]]-AVERAGE(Table2[1Y Return vs Nifty]))/_xlfn.STDEV.P(Table2[1Y Return vs Nifty])</f>
        <v>-0.12061318076601799</v>
      </c>
      <c r="I174">
        <v>-18.603399691421</v>
      </c>
      <c r="J174">
        <f>(Table2[[#This Row],[1M Return vs Nifty]]-AVERAGE(Table2[1M Return vs Nifty]))/_xlfn.STDEV.P(Table2[1M Return vs Nifty])</f>
        <v>-1.9773769571100708</v>
      </c>
      <c r="K174">
        <v>10.9868449608941</v>
      </c>
      <c r="L174">
        <f>(Table2[[#This Row],[6M Return vs Nifty]]-AVERAGE(Table2[6M Return vs Nifty]))/_xlfn.STDEV.P(Table2[6M Return vs Nifty])</f>
        <v>-3.5530763552194182E-3</v>
      </c>
      <c r="M174">
        <v>-5.1940131041125603</v>
      </c>
      <c r="N174">
        <f>(Table2[[#This Row],[1W Return vs Nifty]]-AVERAGE(Table2[1W Return vs Nifty]))/_xlfn.STDEV.P(Table2[1W Return vs Nifty])</f>
        <v>-0.9389262991125894</v>
      </c>
      <c r="O174">
        <v>1193.44</v>
      </c>
      <c r="P174">
        <v>1303.3177987685699</v>
      </c>
      <c r="Q174">
        <v>1215.3149497931499</v>
      </c>
      <c r="R174">
        <v>38.133588186147101</v>
      </c>
      <c r="S174" s="1">
        <f>(Table2[[#This Row],[Close Price]]-Table2[[#This Row],[20D EMA]])/Table2[[#This Row],[20D EMA]]</f>
        <v>-6.1033650623408084E-2</v>
      </c>
      <c r="T174" s="1">
        <f>(Table2[[#This Row],[Close Price]]-Table2[[#This Row],[50D EMA]])/Table2[[#This Row],[50D EMA]]</f>
        <v>-0.14019435546818246</v>
      </c>
      <c r="U174" s="1">
        <f>(Table2[[#This Row],[Close Price]]-Table2[[#This Row],[200D EMA]])/Table2[[#This Row],[200D EMA]]</f>
        <v>-7.7934489170293497E-2</v>
      </c>
      <c r="V174">
        <v>1.6631670566215799</v>
      </c>
      <c r="W174">
        <v>1100</v>
      </c>
      <c r="X174">
        <v>1179.75</v>
      </c>
      <c r="Y174">
        <v>1100</v>
      </c>
      <c r="Z174">
        <v>1179.75</v>
      </c>
      <c r="AA174">
        <v>1048.7</v>
      </c>
      <c r="AB174">
        <v>1243.95</v>
      </c>
      <c r="AC174" s="1">
        <f>(Table2[[#This Row],[Close Price]]/Table2[[#This Row],[Day Low]])-1</f>
        <v>1.8727272727272704E-2</v>
      </c>
      <c r="AD174" s="1">
        <f>(Table2[[#This Row],[Day High]]/Table2[[#This Row],[Close Price]])-1</f>
        <v>5.278422273781902E-2</v>
      </c>
      <c r="AE174" s="1">
        <f>(Table2[[#This Row],[Close Price]]/Table2[[#This Row],[Current Week Low]])-1</f>
        <v>1.8727272727272704E-2</v>
      </c>
      <c r="AF174" s="1">
        <f>(Table2[[#This Row],[Current Week High]]/Table2[[#This Row],[Close Price]])-1</f>
        <v>5.278422273781902E-2</v>
      </c>
      <c r="AG174" s="1">
        <f>(Table2[[#This Row],[Close Price]]/Table2[[#This Row],[Current Month Low]])-1</f>
        <v>6.8561075617431078E-2</v>
      </c>
      <c r="AH174" s="1">
        <f>(Table2[[#This Row],[Current Month High]]/Table2[[#This Row],[Close Price]])-1</f>
        <v>0.11007495984294136</v>
      </c>
      <c r="AI174">
        <v>69.279850080314105</v>
      </c>
      <c r="AJ174">
        <v>59.561440979638299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-0.32</v>
      </c>
      <c r="AM174" t="s">
        <v>3181</v>
      </c>
      <c r="AN174">
        <v>-12.2</v>
      </c>
      <c r="AO174" t="s">
        <v>3181</v>
      </c>
      <c r="AP174">
        <v>0.22175708534671901</v>
      </c>
      <c r="AQ174">
        <f>(Table2[[#This Row],[Sharpe Ratio]]-AVERAGE(Table2[Sharpe Ratio]))/_xlfn.STDEV.P(Table2[Sharpe Ratio])</f>
        <v>1.8229191660092583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326</v>
      </c>
      <c r="AT174">
        <f>_xlfn.RANK.AVG(Table2[[#This Row],[6M Return vs Nifty Z-Score]],Table2[6M Return vs Nifty Z-Score])</f>
        <v>316</v>
      </c>
      <c r="AU174">
        <f>_xlfn.RANK.AVG(Table2[[#This Row],[Sharpe Ratio Z-Score]],Table2[Sharpe Ratio Z-Score])</f>
        <v>22</v>
      </c>
      <c r="AV174">
        <f>(Table2[[#This Row],[Rank 1Y]]+Table2[[#This Row],[Rank 6M]]+Table2[[#This Row],[Rank Sharpe]])/3</f>
        <v>221.33333333333334</v>
      </c>
    </row>
    <row r="175" spans="1:48" x14ac:dyDescent="0.3">
      <c r="A175" t="s">
        <v>1016</v>
      </c>
      <c r="B175" t="s">
        <v>1017</v>
      </c>
      <c r="C175" t="s">
        <v>3147</v>
      </c>
      <c r="D175" t="s">
        <v>274</v>
      </c>
      <c r="E175">
        <v>14095.585520000001</v>
      </c>
      <c r="F175">
        <v>4465.1499999999996</v>
      </c>
      <c r="G175">
        <v>26.133897804161901</v>
      </c>
      <c r="H175">
        <f>(Table2[[#This Row],[1Y Return vs Nifty]]-AVERAGE(Table2[1Y Return vs Nifty]))/_xlfn.STDEV.P(Table2[1Y Return vs Nifty])</f>
        <v>3.702263581191928E-2</v>
      </c>
      <c r="I175">
        <v>5.4217865830622696</v>
      </c>
      <c r="J175">
        <f>(Table2[[#This Row],[1M Return vs Nifty]]-AVERAGE(Table2[1M Return vs Nifty]))/_xlfn.STDEV.P(Table2[1M Return vs Nifty])</f>
        <v>0.74204056786509642</v>
      </c>
      <c r="K175">
        <v>9.9435672128139796</v>
      </c>
      <c r="L175">
        <f>(Table2[[#This Row],[6M Return vs Nifty]]-AVERAGE(Table2[6M Return vs Nifty]))/_xlfn.STDEV.P(Table2[6M Return vs Nifty])</f>
        <v>-3.6014212835149863E-2</v>
      </c>
      <c r="M175">
        <v>6.3507874181322501</v>
      </c>
      <c r="N175">
        <f>(Table2[[#This Row],[1W Return vs Nifty]]-AVERAGE(Table2[1W Return vs Nifty]))/_xlfn.STDEV.P(Table2[1W Return vs Nifty])</f>
        <v>1.6353532432563775</v>
      </c>
      <c r="O175">
        <v>4227.7</v>
      </c>
      <c r="P175">
        <v>4222.38145365946</v>
      </c>
      <c r="Q175">
        <v>3952.5453975568398</v>
      </c>
      <c r="R175">
        <v>80.437964767181796</v>
      </c>
      <c r="S175" s="1">
        <f>(Table2[[#This Row],[Close Price]]-Table2[[#This Row],[20D EMA]])/Table2[[#This Row],[20D EMA]]</f>
        <v>5.6165290820067611E-2</v>
      </c>
      <c r="T175" s="1">
        <f>(Table2[[#This Row],[Close Price]]-Table2[[#This Row],[50D EMA]])/Table2[[#This Row],[50D EMA]]</f>
        <v>5.7495645290440683E-2</v>
      </c>
      <c r="U175" s="1">
        <f>(Table2[[#This Row],[Close Price]]-Table2[[#This Row],[200D EMA]])/Table2[[#This Row],[200D EMA]]</f>
        <v>0.12968974442646822</v>
      </c>
      <c r="V175">
        <v>1.2036456136768201</v>
      </c>
      <c r="W175">
        <v>4430.45</v>
      </c>
      <c r="X175">
        <v>4529</v>
      </c>
      <c r="Y175">
        <v>4430.45</v>
      </c>
      <c r="Z175">
        <v>4529</v>
      </c>
      <c r="AA175">
        <v>3997.85</v>
      </c>
      <c r="AB175">
        <v>4529</v>
      </c>
      <c r="AC175" s="1">
        <f>(Table2[[#This Row],[Close Price]]/Table2[[#This Row],[Day Low]])-1</f>
        <v>7.8321615185816817E-3</v>
      </c>
      <c r="AD175" s="1">
        <f>(Table2[[#This Row],[Day High]]/Table2[[#This Row],[Close Price]])-1</f>
        <v>1.4299631591323969E-2</v>
      </c>
      <c r="AE175" s="1">
        <f>(Table2[[#This Row],[Close Price]]/Table2[[#This Row],[Current Week Low]])-1</f>
        <v>7.8321615185816817E-3</v>
      </c>
      <c r="AF175" s="1">
        <f>(Table2[[#This Row],[Current Week High]]/Table2[[#This Row],[Close Price]])-1</f>
        <v>1.4299631591323969E-2</v>
      </c>
      <c r="AG175" s="1">
        <f>(Table2[[#This Row],[Close Price]]/Table2[[#This Row],[Current Month Low]])-1</f>
        <v>0.11688782720712387</v>
      </c>
      <c r="AH175" s="1">
        <f>(Table2[[#This Row],[Current Month High]]/Table2[[#This Row],[Close Price]])-1</f>
        <v>1.4299631591323969E-2</v>
      </c>
      <c r="AI175">
        <v>11.978320997054899</v>
      </c>
      <c r="AJ175">
        <v>61.780797101449203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0.06</v>
      </c>
      <c r="AM175" t="s">
        <v>3182</v>
      </c>
      <c r="AN175">
        <v>5.98</v>
      </c>
      <c r="AO175" t="s">
        <v>3182</v>
      </c>
      <c r="AP175">
        <v>0.185910751657442</v>
      </c>
      <c r="AQ175">
        <f>(Table2[[#This Row],[Sharpe Ratio]]-AVERAGE(Table2[Sharpe Ratio]))/_xlfn.STDEV.P(Table2[Sharpe Ratio])</f>
        <v>1.403363358099176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3.7817655921974196</v>
      </c>
      <c r="AS175">
        <f>_xlfn.RANK.AVG(Table2[[#This Row],[1Y Return vs Nifty Z-Score]],Table2[1Y Return vs Nifty Z-Score])</f>
        <v>279</v>
      </c>
      <c r="AT175">
        <f>_xlfn.RANK.AVG(Table2[[#This Row],[6M Return vs Nifty Z-Score]],Table2[6M Return vs Nifty Z-Score])</f>
        <v>326</v>
      </c>
      <c r="AU175">
        <f>_xlfn.RANK.AVG(Table2[[#This Row],[Sharpe Ratio Z-Score]],Table2[Sharpe Ratio Z-Score])</f>
        <v>62</v>
      </c>
      <c r="AV175">
        <f>(Table2[[#This Row],[Rank 1Y]]+Table2[[#This Row],[Rank 6M]]+Table2[[#This Row],[Rank Sharpe]])/3</f>
        <v>222.33333333333334</v>
      </c>
    </row>
    <row r="176" spans="1:48" x14ac:dyDescent="0.3">
      <c r="A176" t="s">
        <v>1792</v>
      </c>
      <c r="B176" t="s">
        <v>1793</v>
      </c>
      <c r="C176" t="s">
        <v>3140</v>
      </c>
      <c r="D176" t="s">
        <v>51</v>
      </c>
      <c r="E176">
        <v>4505.0247300000001</v>
      </c>
      <c r="F176">
        <v>559.75</v>
      </c>
      <c r="G176">
        <v>103.26871048771299</v>
      </c>
      <c r="H176">
        <f>(Table2[[#This Row],[1Y Return vs Nifty]]-AVERAGE(Table2[1Y Return vs Nifty]))/_xlfn.STDEV.P(Table2[1Y Return vs Nifty])</f>
        <v>1.3532518883698506</v>
      </c>
      <c r="I176">
        <v>-9.2410444231749604</v>
      </c>
      <c r="J176">
        <f>(Table2[[#This Row],[1M Return vs Nifty]]-AVERAGE(Table2[1M Return vs Nifty]))/_xlfn.STDEV.P(Table2[1M Return vs Nifty])</f>
        <v>-0.91764935705592909</v>
      </c>
      <c r="K176">
        <v>42.363076718606401</v>
      </c>
      <c r="L176">
        <f>(Table2[[#This Row],[6M Return vs Nifty]]-AVERAGE(Table2[6M Return vs Nifty]))/_xlfn.STDEV.P(Table2[6M Return vs Nifty])</f>
        <v>0.97270482158933536</v>
      </c>
      <c r="M176">
        <v>-2.2607175671283</v>
      </c>
      <c r="N176">
        <f>(Table2[[#This Row],[1W Return vs Nifty]]-AVERAGE(Table2[1W Return vs Nifty]))/_xlfn.STDEV.P(Table2[1W Return vs Nifty])</f>
        <v>-0.28485499852744001</v>
      </c>
      <c r="O176">
        <v>576.78</v>
      </c>
      <c r="P176">
        <v>548.29036091561898</v>
      </c>
      <c r="Q176">
        <v>431.60561000294899</v>
      </c>
      <c r="R176">
        <v>42.159327079555297</v>
      </c>
      <c r="S176" s="1">
        <f>(Table2[[#This Row],[Close Price]]-Table2[[#This Row],[20D EMA]])/Table2[[#This Row],[20D EMA]]</f>
        <v>-2.952598911196639E-2</v>
      </c>
      <c r="T176" s="1">
        <f>(Table2[[#This Row],[Close Price]]-Table2[[#This Row],[50D EMA]])/Table2[[#This Row],[50D EMA]]</f>
        <v>2.0900675812071487E-2</v>
      </c>
      <c r="U176" s="1">
        <f>(Table2[[#This Row],[Close Price]]-Table2[[#This Row],[200D EMA]])/Table2[[#This Row],[200D EMA]]</f>
        <v>0.29690158567720065</v>
      </c>
      <c r="V176">
        <v>0.48213924399020602</v>
      </c>
      <c r="W176">
        <v>552.04999999999995</v>
      </c>
      <c r="X176">
        <v>573.6</v>
      </c>
      <c r="Y176">
        <v>552.04999999999995</v>
      </c>
      <c r="Z176">
        <v>573.6</v>
      </c>
      <c r="AA176">
        <v>527</v>
      </c>
      <c r="AB176">
        <v>593.04999999999995</v>
      </c>
      <c r="AC176" s="1">
        <f>(Table2[[#This Row],[Close Price]]/Table2[[#This Row],[Day Low]])-1</f>
        <v>1.3948011955438933E-2</v>
      </c>
      <c r="AD176" s="1">
        <f>(Table2[[#This Row],[Day High]]/Table2[[#This Row],[Close Price]])-1</f>
        <v>2.4743188923626702E-2</v>
      </c>
      <c r="AE176" s="1">
        <f>(Table2[[#This Row],[Close Price]]/Table2[[#This Row],[Current Week Low]])-1</f>
        <v>1.3948011955438933E-2</v>
      </c>
      <c r="AF176" s="1">
        <f>(Table2[[#This Row],[Current Week High]]/Table2[[#This Row],[Close Price]])-1</f>
        <v>2.4743188923626702E-2</v>
      </c>
      <c r="AG176" s="1">
        <f>(Table2[[#This Row],[Close Price]]/Table2[[#This Row],[Current Month Low]])-1</f>
        <v>6.2144212523719267E-2</v>
      </c>
      <c r="AH176" s="1">
        <f>(Table2[[#This Row],[Current Month High]]/Table2[[#This Row],[Close Price]])-1</f>
        <v>5.9490844126842246E-2</v>
      </c>
      <c r="AI176">
        <v>20.5895489057615</v>
      </c>
      <c r="AJ176">
        <v>138.29289059174101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0.3</v>
      </c>
      <c r="AM176" t="s">
        <v>3182</v>
      </c>
      <c r="AN176">
        <v>-6.56</v>
      </c>
      <c r="AO176" t="s">
        <v>3181</v>
      </c>
      <c r="AP176">
        <v>1.8977396828019999E-3</v>
      </c>
      <c r="AQ176">
        <f>(Table2[[#This Row],[Sharpe Ratio]]-AVERAGE(Table2[Sharpe Ratio]))/_xlfn.STDEV.P(Table2[Sharpe Ratio])</f>
        <v>-0.75037790242148639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0.37307445195433042</v>
      </c>
      <c r="AS176">
        <f>_xlfn.RANK.AVG(Table2[[#This Row],[1Y Return vs Nifty Z-Score]],Table2[1Y Return vs Nifty Z-Score])</f>
        <v>65</v>
      </c>
      <c r="AT176">
        <f>_xlfn.RANK.AVG(Table2[[#This Row],[6M Return vs Nifty Z-Score]],Table2[6M Return vs Nifty Z-Score])</f>
        <v>87</v>
      </c>
      <c r="AU176">
        <f>_xlfn.RANK.AVG(Table2[[#This Row],[Sharpe Ratio Z-Score]],Table2[Sharpe Ratio Z-Score])</f>
        <v>518</v>
      </c>
      <c r="AV176">
        <f>(Table2[[#This Row],[Rank 1Y]]+Table2[[#This Row],[Rank 6M]]+Table2[[#This Row],[Rank Sharpe]])/3</f>
        <v>223.33333333333334</v>
      </c>
    </row>
    <row r="177" spans="1:48" x14ac:dyDescent="0.3">
      <c r="A177" t="s">
        <v>1315</v>
      </c>
      <c r="B177" t="s">
        <v>1316</v>
      </c>
      <c r="C177" t="s">
        <v>3148</v>
      </c>
      <c r="D177" t="s">
        <v>114</v>
      </c>
      <c r="E177">
        <v>8659.2959995849997</v>
      </c>
      <c r="F177">
        <v>4376.3500000000004</v>
      </c>
      <c r="G177">
        <v>103.887346121581</v>
      </c>
      <c r="H177">
        <f>(Table2[[#This Row],[1Y Return vs Nifty]]-AVERAGE(Table2[1Y Return vs Nifty]))/_xlfn.STDEV.P(Table2[1Y Return vs Nifty])</f>
        <v>1.3638082933139111</v>
      </c>
      <c r="I177">
        <v>24.0283871120672</v>
      </c>
      <c r="J177">
        <f>(Table2[[#This Row],[1M Return vs Nifty]]-AVERAGE(Table2[1M Return vs Nifty]))/_xlfn.STDEV.P(Table2[1M Return vs Nifty])</f>
        <v>2.8481268633344752</v>
      </c>
      <c r="K177">
        <v>98.001700958885905</v>
      </c>
      <c r="L177">
        <f>(Table2[[#This Row],[6M Return vs Nifty]]-AVERAGE(Table2[6M Return vs Nifty]))/_xlfn.STDEV.P(Table2[6M Return vs Nifty])</f>
        <v>2.7038765813080881</v>
      </c>
      <c r="M177">
        <v>-2.0186346114421498</v>
      </c>
      <c r="N177">
        <f>(Table2[[#This Row],[1W Return vs Nifty]]-AVERAGE(Table2[1W Return vs Nifty]))/_xlfn.STDEV.P(Table2[1W Return vs Nifty])</f>
        <v>-0.23087492332576864</v>
      </c>
      <c r="O177">
        <v>4147.46</v>
      </c>
      <c r="P177">
        <v>3820.3563381110398</v>
      </c>
      <c r="Q177">
        <v>2975.8433341585301</v>
      </c>
      <c r="R177">
        <v>60.269843313901703</v>
      </c>
      <c r="S177" s="1">
        <f>(Table2[[#This Row],[Close Price]]-Table2[[#This Row],[20D EMA]])/Table2[[#This Row],[20D EMA]]</f>
        <v>5.5187994579815193E-2</v>
      </c>
      <c r="T177" s="1">
        <f>(Table2[[#This Row],[Close Price]]-Table2[[#This Row],[50D EMA]])/Table2[[#This Row],[50D EMA]]</f>
        <v>0.14553450324580702</v>
      </c>
      <c r="U177" s="1">
        <f>(Table2[[#This Row],[Close Price]]-Table2[[#This Row],[200D EMA]])/Table2[[#This Row],[200D EMA]]</f>
        <v>0.47062513330779465</v>
      </c>
      <c r="V177">
        <v>1.9613716575373401</v>
      </c>
      <c r="W177">
        <v>4360</v>
      </c>
      <c r="X177">
        <v>4500</v>
      </c>
      <c r="Y177">
        <v>4360</v>
      </c>
      <c r="Z177">
        <v>4500</v>
      </c>
      <c r="AA177">
        <v>4060.5</v>
      </c>
      <c r="AB177">
        <v>4500</v>
      </c>
      <c r="AC177" s="1">
        <f>(Table2[[#This Row],[Close Price]]/Table2[[#This Row],[Day Low]])-1</f>
        <v>3.7500000000001421E-3</v>
      </c>
      <c r="AD177" s="1">
        <f>(Table2[[#This Row],[Day High]]/Table2[[#This Row],[Close Price]])-1</f>
        <v>2.8254138722908273E-2</v>
      </c>
      <c r="AE177" s="1">
        <f>(Table2[[#This Row],[Close Price]]/Table2[[#This Row],[Current Week Low]])-1</f>
        <v>3.7500000000001421E-3</v>
      </c>
      <c r="AF177" s="1">
        <f>(Table2[[#This Row],[Current Week High]]/Table2[[#This Row],[Close Price]])-1</f>
        <v>2.8254138722908273E-2</v>
      </c>
      <c r="AG177" s="1">
        <f>(Table2[[#This Row],[Close Price]]/Table2[[#This Row],[Current Month Low]])-1</f>
        <v>7.7785986947420449E-2</v>
      </c>
      <c r="AH177" s="1">
        <f>(Table2[[#This Row],[Current Month High]]/Table2[[#This Row],[Close Price]])-1</f>
        <v>2.8254138722908273E-2</v>
      </c>
      <c r="AI177">
        <v>2.8254138722908202</v>
      </c>
      <c r="AJ177">
        <v>174.37931034482699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</v>
      </c>
      <c r="AM177" t="s">
        <v>3182</v>
      </c>
      <c r="AN177">
        <v>11.15</v>
      </c>
      <c r="AO177" t="s">
        <v>3182</v>
      </c>
      <c r="AP177">
        <v>-9.8078310413050006E-3</v>
      </c>
      <c r="AQ177">
        <f>(Table2[[#This Row],[Sharpe Ratio]]-AVERAGE(Table2[Sharpe Ratio]))/_xlfn.STDEV.P(Table2[Sharpe Ratio])</f>
        <v>-0.8873832716392156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5.7975535429914897</v>
      </c>
      <c r="AS177">
        <f>_xlfn.RANK.AVG(Table2[[#This Row],[1Y Return vs Nifty Z-Score]],Table2[1Y Return vs Nifty Z-Score])</f>
        <v>63</v>
      </c>
      <c r="AT177">
        <f>_xlfn.RANK.AVG(Table2[[#This Row],[6M Return vs Nifty Z-Score]],Table2[6M Return vs Nifty Z-Score])</f>
        <v>14</v>
      </c>
      <c r="AU177">
        <f>_xlfn.RANK.AVG(Table2[[#This Row],[Sharpe Ratio Z-Score]],Table2[Sharpe Ratio Z-Score])</f>
        <v>596</v>
      </c>
      <c r="AV177">
        <f>(Table2[[#This Row],[Rank 1Y]]+Table2[[#This Row],[Rank 6M]]+Table2[[#This Row],[Rank Sharpe]])/3</f>
        <v>224.33333333333334</v>
      </c>
    </row>
    <row r="178" spans="1:48" x14ac:dyDescent="0.3">
      <c r="A178" t="s">
        <v>317</v>
      </c>
      <c r="B178" t="s">
        <v>318</v>
      </c>
      <c r="C178" t="s">
        <v>3140</v>
      </c>
      <c r="D178" t="s">
        <v>51</v>
      </c>
      <c r="E178">
        <v>86495.881705274995</v>
      </c>
      <c r="F178">
        <v>1489.25</v>
      </c>
      <c r="G178">
        <v>36.520452474563001</v>
      </c>
      <c r="H178">
        <f>(Table2[[#This Row],[1Y Return vs Nifty]]-AVERAGE(Table2[1Y Return vs Nifty]))/_xlfn.STDEV.P(Table2[1Y Return vs Nifty])</f>
        <v>0.21425891363319771</v>
      </c>
      <c r="I178">
        <v>-3.8124793670277199</v>
      </c>
      <c r="J178">
        <f>(Table2[[#This Row],[1M Return vs Nifty]]-AVERAGE(Table2[1M Return vs Nifty]))/_xlfn.STDEV.P(Table2[1M Return vs Nifty])</f>
        <v>-0.30318856659647531</v>
      </c>
      <c r="K178">
        <v>25.6365555223054</v>
      </c>
      <c r="L178">
        <f>(Table2[[#This Row],[6M Return vs Nifty]]-AVERAGE(Table2[6M Return vs Nifty]))/_xlfn.STDEV.P(Table2[6M Return vs Nifty])</f>
        <v>0.4522663397116613</v>
      </c>
      <c r="M178">
        <v>0.61990256318049697</v>
      </c>
      <c r="N178">
        <f>(Table2[[#This Row],[1W Return vs Nifty]]-AVERAGE(Table2[1W Return vs Nifty]))/_xlfn.STDEV.P(Table2[1W Return vs Nifty])</f>
        <v>0.35747064897956987</v>
      </c>
      <c r="O178">
        <v>1494</v>
      </c>
      <c r="P178">
        <v>1475.8486524684799</v>
      </c>
      <c r="Q178">
        <v>1265.72657901207</v>
      </c>
      <c r="R178">
        <v>49.809563536342601</v>
      </c>
      <c r="S178" s="1">
        <f>(Table2[[#This Row],[Close Price]]-Table2[[#This Row],[20D EMA]])/Table2[[#This Row],[20D EMA]]</f>
        <v>-3.1793842034805891E-3</v>
      </c>
      <c r="T178" s="1">
        <f>(Table2[[#This Row],[Close Price]]-Table2[[#This Row],[50D EMA]])/Table2[[#This Row],[50D EMA]]</f>
        <v>9.0804348461511874E-3</v>
      </c>
      <c r="U178" s="1">
        <f>(Table2[[#This Row],[Close Price]]-Table2[[#This Row],[200D EMA]])/Table2[[#This Row],[200D EMA]]</f>
        <v>0.17659692440242139</v>
      </c>
      <c r="V178">
        <v>0.86365988962329299</v>
      </c>
      <c r="W178">
        <v>1469.25</v>
      </c>
      <c r="X178">
        <v>1502.7</v>
      </c>
      <c r="Y178">
        <v>1469.25</v>
      </c>
      <c r="Z178">
        <v>1502.7</v>
      </c>
      <c r="AA178">
        <v>1407</v>
      </c>
      <c r="AB178">
        <v>1520.05</v>
      </c>
      <c r="AC178" s="1">
        <f>(Table2[[#This Row],[Close Price]]/Table2[[#This Row],[Day Low]])-1</f>
        <v>1.361238727241787E-2</v>
      </c>
      <c r="AD178" s="1">
        <f>(Table2[[#This Row],[Day High]]/Table2[[#This Row],[Close Price]])-1</f>
        <v>9.0313916400872607E-3</v>
      </c>
      <c r="AE178" s="1">
        <f>(Table2[[#This Row],[Close Price]]/Table2[[#This Row],[Current Week Low]])-1</f>
        <v>1.361238727241787E-2</v>
      </c>
      <c r="AF178" s="1">
        <f>(Table2[[#This Row],[Current Week High]]/Table2[[#This Row],[Close Price]])-1</f>
        <v>9.0313916400872607E-3</v>
      </c>
      <c r="AG178" s="1">
        <f>(Table2[[#This Row],[Close Price]]/Table2[[#This Row],[Current Month Low]])-1</f>
        <v>5.8457711442785998E-2</v>
      </c>
      <c r="AH178" s="1">
        <f>(Table2[[#This Row],[Current Month High]]/Table2[[#This Row],[Close Price]])-1</f>
        <v>2.068155111633363E-2</v>
      </c>
      <c r="AI178">
        <v>6.89944602988081</v>
      </c>
      <c r="AJ178">
        <v>78.428083627867906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-0.03</v>
      </c>
      <c r="AM178" t="s">
        <v>3181</v>
      </c>
      <c r="AN178">
        <v>-2.46</v>
      </c>
      <c r="AO178" t="s">
        <v>3181</v>
      </c>
      <c r="AP178">
        <v>9.0993892383642E-2</v>
      </c>
      <c r="AQ178">
        <f>(Table2[[#This Row],[Sharpe Ratio]]-AVERAGE(Table2[Sharpe Ratio]))/_xlfn.STDEV.P(Table2[Sharpe Ratio])</f>
        <v>0.29242911522514686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1.0132364509531004</v>
      </c>
      <c r="AS178">
        <f>_xlfn.RANK.AVG(Table2[[#This Row],[1Y Return vs Nifty Z-Score]],Table2[1Y Return vs Nifty Z-Score])</f>
        <v>231</v>
      </c>
      <c r="AT178">
        <f>_xlfn.RANK.AVG(Table2[[#This Row],[6M Return vs Nifty Z-Score]],Table2[6M Return vs Nifty Z-Score])</f>
        <v>179</v>
      </c>
      <c r="AU178">
        <f>_xlfn.RANK.AVG(Table2[[#This Row],[Sharpe Ratio Z-Score]],Table2[Sharpe Ratio Z-Score])</f>
        <v>264</v>
      </c>
      <c r="AV178">
        <f>(Table2[[#This Row],[Rank 1Y]]+Table2[[#This Row],[Rank 6M]]+Table2[[#This Row],[Rank Sharpe]])/3</f>
        <v>224.66666666666666</v>
      </c>
    </row>
    <row r="179" spans="1:48" x14ac:dyDescent="0.3">
      <c r="A179" t="s">
        <v>399</v>
      </c>
      <c r="B179" t="s">
        <v>400</v>
      </c>
      <c r="C179" t="s">
        <v>3145</v>
      </c>
      <c r="D179" t="s">
        <v>307</v>
      </c>
      <c r="E179">
        <v>59377.266593</v>
      </c>
      <c r="F179">
        <v>1794.5</v>
      </c>
      <c r="G179">
        <v>83.299865722646402</v>
      </c>
      <c r="H179">
        <f>(Table2[[#This Row],[1Y Return vs Nifty]]-AVERAGE(Table2[1Y Return vs Nifty]))/_xlfn.STDEV.P(Table2[1Y Return vs Nifty])</f>
        <v>1.0125033118821047</v>
      </c>
      <c r="I179">
        <v>-6.21500108102894</v>
      </c>
      <c r="J179">
        <f>(Table2[[#This Row],[1M Return vs Nifty]]-AVERAGE(Table2[1M Return vs Nifty]))/_xlfn.STDEV.P(Table2[1M Return vs Nifty])</f>
        <v>-0.57513066846177352</v>
      </c>
      <c r="K179">
        <v>28.185884503707701</v>
      </c>
      <c r="L179">
        <f>(Table2[[#This Row],[6M Return vs Nifty]]-AVERAGE(Table2[6M Return vs Nifty]))/_xlfn.STDEV.P(Table2[6M Return vs Nifty])</f>
        <v>0.53158760976638009</v>
      </c>
      <c r="M179">
        <v>-2.5596954893275599</v>
      </c>
      <c r="N179">
        <f>(Table2[[#This Row],[1W Return vs Nifty]]-AVERAGE(Table2[1W Return vs Nifty]))/_xlfn.STDEV.P(Table2[1W Return vs Nifty])</f>
        <v>-0.35152161154119876</v>
      </c>
      <c r="O179">
        <v>1816.98</v>
      </c>
      <c r="P179">
        <v>1750.4410682672701</v>
      </c>
      <c r="Q179">
        <v>1430.2176487454601</v>
      </c>
      <c r="R179">
        <v>42.176807811057202</v>
      </c>
      <c r="S179" s="1">
        <f>(Table2[[#This Row],[Close Price]]-Table2[[#This Row],[20D EMA]])/Table2[[#This Row],[20D EMA]]</f>
        <v>-1.2372178009664399E-2</v>
      </c>
      <c r="T179" s="1">
        <f>(Table2[[#This Row],[Close Price]]-Table2[[#This Row],[50D EMA]])/Table2[[#This Row],[50D EMA]]</f>
        <v>2.517018854930262E-2</v>
      </c>
      <c r="U179" s="1">
        <f>(Table2[[#This Row],[Close Price]]-Table2[[#This Row],[200D EMA]])/Table2[[#This Row],[200D EMA]]</f>
        <v>0.25470413651661789</v>
      </c>
      <c r="V179">
        <v>0.61817871013831405</v>
      </c>
      <c r="W179">
        <v>1766.15</v>
      </c>
      <c r="X179">
        <v>1840</v>
      </c>
      <c r="Y179">
        <v>1766.15</v>
      </c>
      <c r="Z179">
        <v>1840</v>
      </c>
      <c r="AA179">
        <v>1750</v>
      </c>
      <c r="AB179">
        <v>1864.65</v>
      </c>
      <c r="AC179" s="1">
        <f>(Table2[[#This Row],[Close Price]]/Table2[[#This Row],[Day Low]])-1</f>
        <v>1.6051864224442935E-2</v>
      </c>
      <c r="AD179" s="1">
        <f>(Table2[[#This Row],[Day High]]/Table2[[#This Row],[Close Price]])-1</f>
        <v>2.5355252159375841E-2</v>
      </c>
      <c r="AE179" s="1">
        <f>(Table2[[#This Row],[Close Price]]/Table2[[#This Row],[Current Week Low]])-1</f>
        <v>1.6051864224442935E-2</v>
      </c>
      <c r="AF179" s="1">
        <f>(Table2[[#This Row],[Current Week High]]/Table2[[#This Row],[Close Price]])-1</f>
        <v>2.5355252159375841E-2</v>
      </c>
      <c r="AG179" s="1">
        <f>(Table2[[#This Row],[Close Price]]/Table2[[#This Row],[Current Month Low]])-1</f>
        <v>2.5428571428571356E-2</v>
      </c>
      <c r="AH179" s="1">
        <f>(Table2[[#This Row],[Current Month High]]/Table2[[#This Row],[Close Price]])-1</f>
        <v>3.90916689885763E-2</v>
      </c>
      <c r="AI179">
        <v>8.3811646698244502</v>
      </c>
      <c r="AJ179">
        <v>122.44948555844699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0.14000000000000001</v>
      </c>
      <c r="AM179" t="s">
        <v>3182</v>
      </c>
      <c r="AN179">
        <v>-6.09</v>
      </c>
      <c r="AO179" t="s">
        <v>3181</v>
      </c>
      <c r="AP179">
        <v>4.1626698538144997E-2</v>
      </c>
      <c r="AQ179">
        <f>(Table2[[#This Row],[Sharpe Ratio]]-AVERAGE(Table2[Sharpe Ratio]))/_xlfn.STDEV.P(Table2[Sharpe Ratio])</f>
        <v>-0.28537873194938779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0.33205990969612476</v>
      </c>
      <c r="AS179">
        <f>_xlfn.RANK.AVG(Table2[[#This Row],[1Y Return vs Nifty Z-Score]],Table2[1Y Return vs Nifty Z-Score])</f>
        <v>104</v>
      </c>
      <c r="AT179">
        <f>_xlfn.RANK.AVG(Table2[[#This Row],[6M Return vs Nifty Z-Score]],Table2[6M Return vs Nifty Z-Score])</f>
        <v>159</v>
      </c>
      <c r="AU179">
        <f>_xlfn.RANK.AVG(Table2[[#This Row],[Sharpe Ratio Z-Score]],Table2[Sharpe Ratio Z-Score])</f>
        <v>412</v>
      </c>
      <c r="AV179">
        <f>(Table2[[#This Row],[Rank 1Y]]+Table2[[#This Row],[Rank 6M]]+Table2[[#This Row],[Rank Sharpe]])/3</f>
        <v>225</v>
      </c>
    </row>
    <row r="180" spans="1:48" x14ac:dyDescent="0.3">
      <c r="A180" t="s">
        <v>1277</v>
      </c>
      <c r="B180" t="s">
        <v>1278</v>
      </c>
      <c r="C180" t="s">
        <v>3147</v>
      </c>
      <c r="D180" t="s">
        <v>274</v>
      </c>
      <c r="E180">
        <v>9223.9977089500007</v>
      </c>
      <c r="F180">
        <v>1397.65</v>
      </c>
      <c r="G180">
        <v>83.313656096313494</v>
      </c>
      <c r="H180">
        <f>(Table2[[#This Row],[1Y Return vs Nifty]]-AVERAGE(Table2[1Y Return vs Nifty]))/_xlfn.STDEV.P(Table2[1Y Return vs Nifty])</f>
        <v>1.012738630962982</v>
      </c>
      <c r="I180">
        <v>12.133655810267699</v>
      </c>
      <c r="J180">
        <f>(Table2[[#This Row],[1M Return vs Nifty]]-AVERAGE(Table2[1M Return vs Nifty]))/_xlfn.STDEV.P(Table2[1M Return vs Nifty])</f>
        <v>1.5017589148229098</v>
      </c>
      <c r="K180">
        <v>81.929758464662598</v>
      </c>
      <c r="L180">
        <f>(Table2[[#This Row],[6M Return vs Nifty]]-AVERAGE(Table2[6M Return vs Nifty]))/_xlfn.STDEV.P(Table2[6M Return vs Nifty])</f>
        <v>2.2038050329954229</v>
      </c>
      <c r="M180">
        <v>11.252758927413</v>
      </c>
      <c r="N180">
        <f>(Table2[[#This Row],[1W Return vs Nifty]]-AVERAGE(Table2[1W Return vs Nifty]))/_xlfn.STDEV.P(Table2[1W Return vs Nifty])</f>
        <v>2.7284033093274429</v>
      </c>
      <c r="O180">
        <v>1312.1</v>
      </c>
      <c r="P180">
        <v>1296.34429604254</v>
      </c>
      <c r="Q180">
        <v>1085.5686519536</v>
      </c>
      <c r="R180">
        <v>73.552557227815996</v>
      </c>
      <c r="S180" s="1">
        <f>(Table2[[#This Row],[Close Price]]-Table2[[#This Row],[20D EMA]])/Table2[[#This Row],[20D EMA]]</f>
        <v>6.5200823107994965E-2</v>
      </c>
      <c r="T180" s="1">
        <f>(Table2[[#This Row],[Close Price]]-Table2[[#This Row],[50D EMA]])/Table2[[#This Row],[50D EMA]]</f>
        <v>7.8147220816818949E-2</v>
      </c>
      <c r="U180" s="1">
        <f>(Table2[[#This Row],[Close Price]]-Table2[[#This Row],[200D EMA]])/Table2[[#This Row],[200D EMA]]</f>
        <v>0.2874819086612122</v>
      </c>
      <c r="V180">
        <v>0.82727757385045797</v>
      </c>
      <c r="W180">
        <v>1382.55</v>
      </c>
      <c r="X180">
        <v>1471.95</v>
      </c>
      <c r="Y180">
        <v>1382.55</v>
      </c>
      <c r="Z180">
        <v>1471.95</v>
      </c>
      <c r="AA180">
        <v>1211.75</v>
      </c>
      <c r="AB180">
        <v>1489.9</v>
      </c>
      <c r="AC180" s="1">
        <f>(Table2[[#This Row],[Close Price]]/Table2[[#This Row],[Day Low]])-1</f>
        <v>1.0921847311128108E-2</v>
      </c>
      <c r="AD180" s="1">
        <f>(Table2[[#This Row],[Day High]]/Table2[[#This Row],[Close Price]])-1</f>
        <v>5.3160662540693293E-2</v>
      </c>
      <c r="AE180" s="1">
        <f>(Table2[[#This Row],[Close Price]]/Table2[[#This Row],[Current Week Low]])-1</f>
        <v>1.0921847311128108E-2</v>
      </c>
      <c r="AF180" s="1">
        <f>(Table2[[#This Row],[Current Week High]]/Table2[[#This Row],[Close Price]])-1</f>
        <v>5.3160662540693293E-2</v>
      </c>
      <c r="AG180" s="1">
        <f>(Table2[[#This Row],[Close Price]]/Table2[[#This Row],[Current Month Low]])-1</f>
        <v>0.15341448318547557</v>
      </c>
      <c r="AH180" s="1">
        <f>(Table2[[#This Row],[Current Month High]]/Table2[[#This Row],[Close Price]])-1</f>
        <v>6.600364898222022E-2</v>
      </c>
      <c r="AI180">
        <v>6.6003648982220202</v>
      </c>
      <c r="AJ180">
        <v>158.32178172072801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7.0000000000000007E-2</v>
      </c>
      <c r="AM180" t="s">
        <v>3182</v>
      </c>
      <c r="AN180">
        <v>6.9</v>
      </c>
      <c r="AO180" t="s">
        <v>3182</v>
      </c>
      <c r="AQ180">
        <f>(Table2[[#This Row],[Sharpe Ratio]]-AVERAGE(Table2[Sharpe Ratio]))/_xlfn.STDEV.P(Table2[Sharpe Ratio])</f>
        <v>-0.77258959393567861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6.6741162941730785</v>
      </c>
      <c r="AS180">
        <f>_xlfn.RANK.AVG(Table2[[#This Row],[1Y Return vs Nifty Z-Score]],Table2[1Y Return vs Nifty Z-Score])</f>
        <v>103</v>
      </c>
      <c r="AT180">
        <f>_xlfn.RANK.AVG(Table2[[#This Row],[6M Return vs Nifty Z-Score]],Table2[6M Return vs Nifty Z-Score])</f>
        <v>27</v>
      </c>
      <c r="AU180">
        <f>_xlfn.RANK.AVG(Table2[[#This Row],[Sharpe Ratio Z-Score]],Table2[Sharpe Ratio Z-Score])</f>
        <v>547.5</v>
      </c>
      <c r="AV180">
        <f>(Table2[[#This Row],[Rank 1Y]]+Table2[[#This Row],[Rank 6M]]+Table2[[#This Row],[Rank Sharpe]])/3</f>
        <v>225.83333333333334</v>
      </c>
    </row>
    <row r="181" spans="1:48" x14ac:dyDescent="0.3">
      <c r="A181" t="s">
        <v>1205</v>
      </c>
      <c r="B181" t="s">
        <v>1206</v>
      </c>
      <c r="C181" t="s">
        <v>3140</v>
      </c>
      <c r="D181" t="s">
        <v>268</v>
      </c>
      <c r="E181">
        <v>10087.769141000001</v>
      </c>
      <c r="F181">
        <v>983</v>
      </c>
      <c r="G181">
        <v>50.277540044455897</v>
      </c>
      <c r="H181">
        <f>(Table2[[#This Row],[1Y Return vs Nifty]]-AVERAGE(Table2[1Y Return vs Nifty]))/_xlfn.STDEV.P(Table2[1Y Return vs Nifty])</f>
        <v>0.4490100001987522</v>
      </c>
      <c r="I181">
        <v>8.3792012591387497</v>
      </c>
      <c r="J181">
        <f>(Table2[[#This Row],[1M Return vs Nifty]]-AVERAGE(Table2[1M Return vs Nifty]))/_xlfn.STDEV.P(Table2[1M Return vs Nifty])</f>
        <v>1.0767911586350367</v>
      </c>
      <c r="K181">
        <v>34.805114109240499</v>
      </c>
      <c r="L181">
        <f>(Table2[[#This Row],[6M Return vs Nifty]]-AVERAGE(Table2[6M Return vs Nifty]))/_xlfn.STDEV.P(Table2[6M Return vs Nifty])</f>
        <v>0.73754207971707553</v>
      </c>
      <c r="M181">
        <v>-1.34985745722134</v>
      </c>
      <c r="N181">
        <f>(Table2[[#This Row],[1W Return vs Nifty]]-AVERAGE(Table2[1W Return vs Nifty]))/_xlfn.STDEV.P(Table2[1W Return vs Nifty])</f>
        <v>-8.1749839423529952E-2</v>
      </c>
      <c r="O181">
        <v>950.63</v>
      </c>
      <c r="P181">
        <v>906.43701491006004</v>
      </c>
      <c r="Q181">
        <v>769.34335570998701</v>
      </c>
      <c r="R181">
        <v>60.5650096696045</v>
      </c>
      <c r="S181" s="1">
        <f>(Table2[[#This Row],[Close Price]]-Table2[[#This Row],[20D EMA]])/Table2[[#This Row],[20D EMA]]</f>
        <v>3.4051102952778689E-2</v>
      </c>
      <c r="T181" s="1">
        <f>(Table2[[#This Row],[Close Price]]-Table2[[#This Row],[50D EMA]])/Table2[[#This Row],[50D EMA]]</f>
        <v>8.4465863408652628E-2</v>
      </c>
      <c r="U181" s="1">
        <f>(Table2[[#This Row],[Close Price]]-Table2[[#This Row],[200D EMA]])/Table2[[#This Row],[200D EMA]]</f>
        <v>0.27771299083078499</v>
      </c>
      <c r="V181">
        <v>1.78489424459303</v>
      </c>
      <c r="W181">
        <v>960.4</v>
      </c>
      <c r="X181">
        <v>1005.8</v>
      </c>
      <c r="Y181">
        <v>960.4</v>
      </c>
      <c r="Z181">
        <v>1005.8</v>
      </c>
      <c r="AA181">
        <v>924.05</v>
      </c>
      <c r="AB181">
        <v>1018.2</v>
      </c>
      <c r="AC181" s="1">
        <f>(Table2[[#This Row],[Close Price]]/Table2[[#This Row],[Day Low]])-1</f>
        <v>2.3531861724281677E-2</v>
      </c>
      <c r="AD181" s="1">
        <f>(Table2[[#This Row],[Day High]]/Table2[[#This Row],[Close Price]])-1</f>
        <v>2.3194303153611262E-2</v>
      </c>
      <c r="AE181" s="1">
        <f>(Table2[[#This Row],[Close Price]]/Table2[[#This Row],[Current Week Low]])-1</f>
        <v>2.3531861724281677E-2</v>
      </c>
      <c r="AF181" s="1">
        <f>(Table2[[#This Row],[Current Week High]]/Table2[[#This Row],[Close Price]])-1</f>
        <v>2.3194303153611262E-2</v>
      </c>
      <c r="AG181" s="1">
        <f>(Table2[[#This Row],[Close Price]]/Table2[[#This Row],[Current Month Low]])-1</f>
        <v>6.379524917482815E-2</v>
      </c>
      <c r="AH181" s="1">
        <f>(Table2[[#This Row],[Current Month High]]/Table2[[#This Row],[Close Price]])-1</f>
        <v>3.5808748728382467E-2</v>
      </c>
      <c r="AI181">
        <v>3.58087487283824</v>
      </c>
      <c r="AJ181">
        <v>83.156325694056207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0.14000000000000001</v>
      </c>
      <c r="AM181" t="s">
        <v>3182</v>
      </c>
      <c r="AN181">
        <v>8.02</v>
      </c>
      <c r="AO181" t="s">
        <v>3182</v>
      </c>
      <c r="AP181">
        <v>5.0080479045406003E-2</v>
      </c>
      <c r="AQ181">
        <f>(Table2[[#This Row],[Sharpe Ratio]]-AVERAGE(Table2[Sharpe Ratio]))/_xlfn.STDEV.P(Table2[Sharpe Ratio])</f>
        <v>-0.18643325146139608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1.9951601476659386</v>
      </c>
      <c r="AS181">
        <f>_xlfn.RANK.AVG(Table2[[#This Row],[1Y Return vs Nifty Z-Score]],Table2[1Y Return vs Nifty Z-Score])</f>
        <v>174</v>
      </c>
      <c r="AT181">
        <f>_xlfn.RANK.AVG(Table2[[#This Row],[6M Return vs Nifty Z-Score]],Table2[6M Return vs Nifty Z-Score])</f>
        <v>117</v>
      </c>
      <c r="AU181">
        <f>_xlfn.RANK.AVG(Table2[[#This Row],[Sharpe Ratio Z-Score]],Table2[Sharpe Ratio Z-Score])</f>
        <v>390</v>
      </c>
      <c r="AV181">
        <f>(Table2[[#This Row],[Rank 1Y]]+Table2[[#This Row],[Rank 6M]]+Table2[[#This Row],[Rank Sharpe]])/3</f>
        <v>227</v>
      </c>
    </row>
    <row r="182" spans="1:48" x14ac:dyDescent="0.3">
      <c r="A182" t="s">
        <v>786</v>
      </c>
      <c r="B182" t="s">
        <v>787</v>
      </c>
      <c r="C182" t="s">
        <v>3137</v>
      </c>
      <c r="D182" t="s">
        <v>732</v>
      </c>
      <c r="E182">
        <v>20597.509836329999</v>
      </c>
      <c r="F182">
        <v>1202.7</v>
      </c>
      <c r="G182">
        <v>11.0895576675487</v>
      </c>
      <c r="H182">
        <f>(Table2[[#This Row],[1Y Return vs Nifty]]-AVERAGE(Table2[1Y Return vs Nifty]))/_xlfn.STDEV.P(Table2[1Y Return vs Nifty])</f>
        <v>-0.21969414205178572</v>
      </c>
      <c r="I182">
        <v>-5.9871072170342101</v>
      </c>
      <c r="J182">
        <f>(Table2[[#This Row],[1M Return vs Nifty]]-AVERAGE(Table2[1M Return vs Nifty]))/_xlfn.STDEV.P(Table2[1M Return vs Nifty])</f>
        <v>-0.54933529853201823</v>
      </c>
      <c r="K182">
        <v>45.273295438554698</v>
      </c>
      <c r="L182">
        <f>(Table2[[#This Row],[6M Return vs Nifty]]-AVERAGE(Table2[6M Return vs Nifty]))/_xlfn.STDEV.P(Table2[6M Return vs Nifty])</f>
        <v>1.0632550199699062</v>
      </c>
      <c r="M182">
        <v>-1.79999676857836</v>
      </c>
      <c r="N182">
        <f>(Table2[[#This Row],[1W Return vs Nifty]]-AVERAGE(Table2[1W Return vs Nifty]))/_xlfn.STDEV.P(Table2[1W Return vs Nifty])</f>
        <v>-0.18212267983854247</v>
      </c>
      <c r="O182">
        <v>1207.9000000000001</v>
      </c>
      <c r="P182">
        <v>1237.6451947359801</v>
      </c>
      <c r="Q182">
        <v>1111.2377159719999</v>
      </c>
      <c r="R182">
        <v>51.766907330382303</v>
      </c>
      <c r="S182" s="1">
        <f>(Table2[[#This Row],[Close Price]]-Table2[[#This Row],[20D EMA]])/Table2[[#This Row],[20D EMA]]</f>
        <v>-4.3049921351105596E-3</v>
      </c>
      <c r="T182" s="1">
        <f>(Table2[[#This Row],[Close Price]]-Table2[[#This Row],[50D EMA]])/Table2[[#This Row],[50D EMA]]</f>
        <v>-2.8235228387433548E-2</v>
      </c>
      <c r="U182" s="1">
        <f>(Table2[[#This Row],[Close Price]]-Table2[[#This Row],[200D EMA]])/Table2[[#This Row],[200D EMA]]</f>
        <v>8.2306677242319867E-2</v>
      </c>
      <c r="V182">
        <v>0.83484420911826096</v>
      </c>
      <c r="W182">
        <v>1189</v>
      </c>
      <c r="X182">
        <v>1220</v>
      </c>
      <c r="Y182">
        <v>1189</v>
      </c>
      <c r="Z182">
        <v>1220</v>
      </c>
      <c r="AA182">
        <v>1105.3</v>
      </c>
      <c r="AB182">
        <v>1233.95</v>
      </c>
      <c r="AC182" s="1">
        <f>(Table2[[#This Row],[Close Price]]/Table2[[#This Row],[Day Low]])-1</f>
        <v>1.1522287636669404E-2</v>
      </c>
      <c r="AD182" s="1">
        <f>(Table2[[#This Row],[Day High]]/Table2[[#This Row],[Close Price]])-1</f>
        <v>1.4384301987195425E-2</v>
      </c>
      <c r="AE182" s="1">
        <f>(Table2[[#This Row],[Close Price]]/Table2[[#This Row],[Current Week Low]])-1</f>
        <v>1.1522287636669404E-2</v>
      </c>
      <c r="AF182" s="1">
        <f>(Table2[[#This Row],[Current Week High]]/Table2[[#This Row],[Close Price]])-1</f>
        <v>1.4384301987195425E-2</v>
      </c>
      <c r="AG182" s="1">
        <f>(Table2[[#This Row],[Close Price]]/Table2[[#This Row],[Current Month Low]])-1</f>
        <v>8.8120872161404185E-2</v>
      </c>
      <c r="AH182" s="1">
        <f>(Table2[[#This Row],[Current Month High]]/Table2[[#This Row],[Close Price]])-1</f>
        <v>2.5983204456639264E-2</v>
      </c>
      <c r="AI182">
        <v>24.303650120562001</v>
      </c>
      <c r="AJ182">
        <v>84.675623800383804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-0.12</v>
      </c>
      <c r="AM182" t="s">
        <v>3181</v>
      </c>
      <c r="AN182">
        <v>-2.23</v>
      </c>
      <c r="AO182" t="s">
        <v>3181</v>
      </c>
      <c r="AP182">
        <v>0.10202051711607001</v>
      </c>
      <c r="AQ182">
        <f>(Table2[[#This Row],[Sharpe Ratio]]-AVERAGE(Table2[Sharpe Ratio]))/_xlfn.STDEV.P(Table2[Sharpe Ratio])</f>
        <v>0.42148790512083495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371</v>
      </c>
      <c r="AT182">
        <f>_xlfn.RANK.AVG(Table2[[#This Row],[6M Return vs Nifty Z-Score]],Table2[6M Return vs Nifty Z-Score])</f>
        <v>81</v>
      </c>
      <c r="AU182">
        <f>_xlfn.RANK.AVG(Table2[[#This Row],[Sharpe Ratio Z-Score]],Table2[Sharpe Ratio Z-Score])</f>
        <v>231</v>
      </c>
      <c r="AV182">
        <f>(Table2[[#This Row],[Rank 1Y]]+Table2[[#This Row],[Rank 6M]]+Table2[[#This Row],[Rank Sharpe]])/3</f>
        <v>227.66666666666666</v>
      </c>
    </row>
    <row r="183" spans="1:48" x14ac:dyDescent="0.3">
      <c r="A183" t="s">
        <v>1376</v>
      </c>
      <c r="B183" t="s">
        <v>1377</v>
      </c>
      <c r="C183" t="s">
        <v>3147</v>
      </c>
      <c r="D183" t="s">
        <v>760</v>
      </c>
      <c r="E183">
        <v>8230.6242904080009</v>
      </c>
      <c r="F183">
        <v>206.04</v>
      </c>
      <c r="G183">
        <v>21.757114414867701</v>
      </c>
      <c r="H183">
        <f>(Table2[[#This Row],[1Y Return vs Nifty]]-AVERAGE(Table2[1Y Return vs Nifty]))/_xlfn.STDEV.P(Table2[1Y Return vs Nifty])</f>
        <v>-3.7662841843063982E-2</v>
      </c>
      <c r="I183">
        <v>-12.4010814613631</v>
      </c>
      <c r="J183">
        <f>(Table2[[#This Row],[1M Return vs Nifty]]-AVERAGE(Table2[1M Return vs Nifty]))/_xlfn.STDEV.P(Table2[1M Return vs Nifty])</f>
        <v>-1.2753348294198381</v>
      </c>
      <c r="K183">
        <v>14.280818126223</v>
      </c>
      <c r="L183">
        <f>(Table2[[#This Row],[6M Return vs Nifty]]-AVERAGE(Table2[6M Return vs Nifty]))/_xlfn.STDEV.P(Table2[6M Return vs Nifty])</f>
        <v>9.8937475827782145E-2</v>
      </c>
      <c r="M183">
        <v>-6.1069620174126102</v>
      </c>
      <c r="N183">
        <f>(Table2[[#This Row],[1W Return vs Nifty]]-AVERAGE(Table2[1W Return vs Nifty]))/_xlfn.STDEV.P(Table2[1W Return vs Nifty])</f>
        <v>-1.1424972232015678</v>
      </c>
      <c r="O183">
        <v>207.94</v>
      </c>
      <c r="P183">
        <v>221.61230583224301</v>
      </c>
      <c r="Q183">
        <v>202.95838183600199</v>
      </c>
      <c r="R183">
        <v>53.6151180161025</v>
      </c>
      <c r="S183" s="1">
        <f>(Table2[[#This Row],[Close Price]]-Table2[[#This Row],[20D EMA]])/Table2[[#This Row],[20D EMA]]</f>
        <v>-9.1372511301337205E-3</v>
      </c>
      <c r="T183" s="1">
        <f>(Table2[[#This Row],[Close Price]]-Table2[[#This Row],[50D EMA]])/Table2[[#This Row],[50D EMA]]</f>
        <v>-7.0268236115150595E-2</v>
      </c>
      <c r="U183" s="1">
        <f>(Table2[[#This Row],[Close Price]]-Table2[[#This Row],[200D EMA]])/Table2[[#This Row],[200D EMA]]</f>
        <v>1.5183497898047222E-2</v>
      </c>
      <c r="V183">
        <v>0.75087271085000296</v>
      </c>
      <c r="W183">
        <v>193.8</v>
      </c>
      <c r="X183">
        <v>207.85</v>
      </c>
      <c r="Y183">
        <v>193.8</v>
      </c>
      <c r="Z183">
        <v>207.85</v>
      </c>
      <c r="AA183">
        <v>184.55</v>
      </c>
      <c r="AB183">
        <v>211.7</v>
      </c>
      <c r="AC183" s="1">
        <f>(Table2[[#This Row],[Close Price]]/Table2[[#This Row],[Day Low]])-1</f>
        <v>6.315789473684208E-2</v>
      </c>
      <c r="AD183" s="1">
        <f>(Table2[[#This Row],[Day High]]/Table2[[#This Row],[Close Price]])-1</f>
        <v>8.7847019996116771E-3</v>
      </c>
      <c r="AE183" s="1">
        <f>(Table2[[#This Row],[Close Price]]/Table2[[#This Row],[Current Week Low]])-1</f>
        <v>6.315789473684208E-2</v>
      </c>
      <c r="AF183" s="1">
        <f>(Table2[[#This Row],[Current Week High]]/Table2[[#This Row],[Close Price]])-1</f>
        <v>8.7847019996116771E-3</v>
      </c>
      <c r="AG183" s="1">
        <f>(Table2[[#This Row],[Close Price]]/Table2[[#This Row],[Current Month Low]])-1</f>
        <v>0.11644540774857748</v>
      </c>
      <c r="AH183" s="1">
        <f>(Table2[[#This Row],[Current Month High]]/Table2[[#This Row],[Close Price]])-1</f>
        <v>2.7470394098233264E-2</v>
      </c>
      <c r="AI183">
        <v>43.899242865463002</v>
      </c>
      <c r="AJ183">
        <v>86.124661246612405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-0.28000000000000003</v>
      </c>
      <c r="AM183" t="s">
        <v>3181</v>
      </c>
      <c r="AN183">
        <v>-4.13</v>
      </c>
      <c r="AO183" t="s">
        <v>3181</v>
      </c>
      <c r="AP183">
        <v>0.16090618035276499</v>
      </c>
      <c r="AQ183">
        <f>(Table2[[#This Row],[Sharpe Ratio]]-AVERAGE(Table2[Sharpe Ratio]))/_xlfn.STDEV.P(Table2[Sharpe Ratio])</f>
        <v>1.1107026579529509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300</v>
      </c>
      <c r="AT183">
        <f>_xlfn.RANK.AVG(Table2[[#This Row],[6M Return vs Nifty Z-Score]],Table2[6M Return vs Nifty Z-Score])</f>
        <v>283</v>
      </c>
      <c r="AU183">
        <f>_xlfn.RANK.AVG(Table2[[#This Row],[Sharpe Ratio Z-Score]],Table2[Sharpe Ratio Z-Score])</f>
        <v>100</v>
      </c>
      <c r="AV183">
        <f>(Table2[[#This Row],[Rank 1Y]]+Table2[[#This Row],[Rank 6M]]+Table2[[#This Row],[Rank Sharpe]])/3</f>
        <v>227.66666666666666</v>
      </c>
    </row>
    <row r="184" spans="1:48" x14ac:dyDescent="0.3">
      <c r="A184" t="s">
        <v>776</v>
      </c>
      <c r="B184" t="s">
        <v>777</v>
      </c>
      <c r="C184" t="s">
        <v>3139</v>
      </c>
      <c r="D184" t="s">
        <v>229</v>
      </c>
      <c r="E184">
        <v>21117.999759999999</v>
      </c>
      <c r="F184">
        <v>1300</v>
      </c>
      <c r="G184">
        <v>58.557273132848003</v>
      </c>
      <c r="H184">
        <f>(Table2[[#This Row],[1Y Return vs Nifty]]-AVERAGE(Table2[1Y Return vs Nifty]))/_xlfn.STDEV.P(Table2[1Y Return vs Nifty])</f>
        <v>0.59029545245003523</v>
      </c>
      <c r="I184">
        <v>-4.1993002218274</v>
      </c>
      <c r="J184">
        <f>(Table2[[#This Row],[1M Return vs Nifty]]-AVERAGE(Table2[1M Return vs Nifty]))/_xlfn.STDEV.P(Table2[1M Return vs Nifty])</f>
        <v>-0.3469729268736465</v>
      </c>
      <c r="K184">
        <v>0.73715090674063599</v>
      </c>
      <c r="L184">
        <f>(Table2[[#This Row],[6M Return vs Nifty]]-AVERAGE(Table2[6M Return vs Nifty]))/_xlfn.STDEV.P(Table2[6M Return vs Nifty])</f>
        <v>-0.32246787941862726</v>
      </c>
      <c r="M184">
        <v>-4.2058237210815896</v>
      </c>
      <c r="N184">
        <f>(Table2[[#This Row],[1W Return vs Nifty]]-AVERAGE(Table2[1W Return vs Nifty]))/_xlfn.STDEV.P(Table2[1W Return vs Nifty])</f>
        <v>-0.71857812524668008</v>
      </c>
      <c r="O184">
        <v>1333.91</v>
      </c>
      <c r="P184">
        <v>1323.43376769768</v>
      </c>
      <c r="Q184">
        <v>1142.37033667635</v>
      </c>
      <c r="R184">
        <v>38.101008451170003</v>
      </c>
      <c r="S184" s="1">
        <f>(Table2[[#This Row],[Close Price]]-Table2[[#This Row],[20D EMA]])/Table2[[#This Row],[20D EMA]]</f>
        <v>-2.5421505199001493E-2</v>
      </c>
      <c r="T184" s="1">
        <f>(Table2[[#This Row],[Close Price]]-Table2[[#This Row],[50D EMA]])/Table2[[#This Row],[50D EMA]]</f>
        <v>-1.7706792942458065E-2</v>
      </c>
      <c r="U184" s="1">
        <f>(Table2[[#This Row],[Close Price]]-Table2[[#This Row],[200D EMA]])/Table2[[#This Row],[200D EMA]]</f>
        <v>0.13798473075050507</v>
      </c>
      <c r="V184">
        <v>1.00884915324851</v>
      </c>
      <c r="W184">
        <v>1295.05</v>
      </c>
      <c r="X184">
        <v>1328</v>
      </c>
      <c r="Y184">
        <v>1295.05</v>
      </c>
      <c r="Z184">
        <v>1328</v>
      </c>
      <c r="AA184">
        <v>1269.55</v>
      </c>
      <c r="AB184">
        <v>1426.95</v>
      </c>
      <c r="AC184" s="1">
        <f>(Table2[[#This Row],[Close Price]]/Table2[[#This Row],[Day Low]])-1</f>
        <v>3.8222462453187944E-3</v>
      </c>
      <c r="AD184" s="1">
        <f>(Table2[[#This Row],[Day High]]/Table2[[#This Row],[Close Price]])-1</f>
        <v>2.1538461538461506E-2</v>
      </c>
      <c r="AE184" s="1">
        <f>(Table2[[#This Row],[Close Price]]/Table2[[#This Row],[Current Week Low]])-1</f>
        <v>3.8222462453187944E-3</v>
      </c>
      <c r="AF184" s="1">
        <f>(Table2[[#This Row],[Current Week High]]/Table2[[#This Row],[Close Price]])-1</f>
        <v>2.1538461538461506E-2</v>
      </c>
      <c r="AG184" s="1">
        <f>(Table2[[#This Row],[Close Price]]/Table2[[#This Row],[Current Month Low]])-1</f>
        <v>2.3984876531054411E-2</v>
      </c>
      <c r="AH184" s="1">
        <f>(Table2[[#This Row],[Current Month High]]/Table2[[#This Row],[Close Price]])-1</f>
        <v>9.7653846153846091E-2</v>
      </c>
      <c r="AI184">
        <v>11.4615384615384</v>
      </c>
      <c r="AJ184">
        <v>116.216216216216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-0.02</v>
      </c>
      <c r="AM184" t="s">
        <v>3181</v>
      </c>
      <c r="AN184">
        <v>-2.34</v>
      </c>
      <c r="AO184" t="s">
        <v>3181</v>
      </c>
      <c r="AP184">
        <v>0.15473777185689799</v>
      </c>
      <c r="AQ184">
        <f>(Table2[[#This Row],[Sharpe Ratio]]-AVERAGE(Table2[Sharpe Ratio]))/_xlfn.STDEV.P(Table2[Sharpe Ratio])</f>
        <v>1.0385058293334297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0.240782350244511</v>
      </c>
      <c r="AS184">
        <f>_xlfn.RANK.AVG(Table2[[#This Row],[1Y Return vs Nifty Z-Score]],Table2[1Y Return vs Nifty Z-Score])</f>
        <v>149</v>
      </c>
      <c r="AT184">
        <f>_xlfn.RANK.AVG(Table2[[#This Row],[6M Return vs Nifty Z-Score]],Table2[6M Return vs Nifty Z-Score])</f>
        <v>424</v>
      </c>
      <c r="AU184">
        <f>_xlfn.RANK.AVG(Table2[[#This Row],[Sharpe Ratio Z-Score]],Table2[Sharpe Ratio Z-Score])</f>
        <v>111</v>
      </c>
      <c r="AV184">
        <f>(Table2[[#This Row],[Rank 1Y]]+Table2[[#This Row],[Rank 6M]]+Table2[[#This Row],[Rank Sharpe]])/3</f>
        <v>228</v>
      </c>
    </row>
    <row r="185" spans="1:48" x14ac:dyDescent="0.3">
      <c r="A185" t="s">
        <v>748</v>
      </c>
      <c r="B185" t="s">
        <v>749</v>
      </c>
      <c r="C185" t="s">
        <v>3136</v>
      </c>
      <c r="D185" t="s">
        <v>405</v>
      </c>
      <c r="E185">
        <v>22673.115357179999</v>
      </c>
      <c r="F185">
        <v>4600.6000000000004</v>
      </c>
      <c r="G185">
        <v>57.110317774820501</v>
      </c>
      <c r="H185">
        <f>(Table2[[#This Row],[1Y Return vs Nifty]]-AVERAGE(Table2[1Y Return vs Nifty]))/_xlfn.STDEV.P(Table2[1Y Return vs Nifty])</f>
        <v>0.56560459104618854</v>
      </c>
      <c r="I185">
        <v>3.3668793088465199</v>
      </c>
      <c r="J185">
        <f>(Table2[[#This Row],[1M Return vs Nifty]]-AVERAGE(Table2[1M Return vs Nifty]))/_xlfn.STDEV.P(Table2[1M Return vs Nifty])</f>
        <v>0.50944504124325551</v>
      </c>
      <c r="K185">
        <v>40.3165872362313</v>
      </c>
      <c r="L185">
        <f>(Table2[[#This Row],[6M Return vs Nifty]]-AVERAGE(Table2[6M Return vs Nifty]))/_xlfn.STDEV.P(Table2[6M Return vs Nifty])</f>
        <v>0.90902918534158639</v>
      </c>
      <c r="M185">
        <v>4.2446105902736697</v>
      </c>
      <c r="N185">
        <f>(Table2[[#This Row],[1W Return vs Nifty]]-AVERAGE(Table2[1W Return vs Nifty]))/_xlfn.STDEV.P(Table2[1W Return vs Nifty])</f>
        <v>1.1657142997232364</v>
      </c>
      <c r="O185">
        <v>4435.51</v>
      </c>
      <c r="P185">
        <v>4332.7529977556396</v>
      </c>
      <c r="Q185">
        <v>3672.4195760091802</v>
      </c>
      <c r="R185">
        <v>62.312174507844603</v>
      </c>
      <c r="S185" s="1">
        <f>(Table2[[#This Row],[Close Price]]-Table2[[#This Row],[20D EMA]])/Table2[[#This Row],[20D EMA]]</f>
        <v>3.7220071649032502E-2</v>
      </c>
      <c r="T185" s="1">
        <f>(Table2[[#This Row],[Close Price]]-Table2[[#This Row],[50D EMA]])/Table2[[#This Row],[50D EMA]]</f>
        <v>6.1819125711321449E-2</v>
      </c>
      <c r="U185" s="1">
        <f>(Table2[[#This Row],[Close Price]]-Table2[[#This Row],[200D EMA]])/Table2[[#This Row],[200D EMA]]</f>
        <v>0.25274356722590891</v>
      </c>
      <c r="V185">
        <v>0.71848745037921902</v>
      </c>
      <c r="W185">
        <v>4401.8999999999996</v>
      </c>
      <c r="X185">
        <v>4674</v>
      </c>
      <c r="Y185">
        <v>4401.8999999999996</v>
      </c>
      <c r="Z185">
        <v>4674</v>
      </c>
      <c r="AA185">
        <v>4050</v>
      </c>
      <c r="AB185">
        <v>4674</v>
      </c>
      <c r="AC185" s="1">
        <f>(Table2[[#This Row],[Close Price]]/Table2[[#This Row],[Day Low]])-1</f>
        <v>4.5139598809605053E-2</v>
      </c>
      <c r="AD185" s="1">
        <f>(Table2[[#This Row],[Day High]]/Table2[[#This Row],[Close Price]])-1</f>
        <v>1.5954440725122643E-2</v>
      </c>
      <c r="AE185" s="1">
        <f>(Table2[[#This Row],[Close Price]]/Table2[[#This Row],[Current Week Low]])-1</f>
        <v>4.5139598809605053E-2</v>
      </c>
      <c r="AF185" s="1">
        <f>(Table2[[#This Row],[Current Week High]]/Table2[[#This Row],[Close Price]])-1</f>
        <v>1.5954440725122643E-2</v>
      </c>
      <c r="AG185" s="1">
        <f>(Table2[[#This Row],[Close Price]]/Table2[[#This Row],[Current Month Low]])-1</f>
        <v>0.13595061728395064</v>
      </c>
      <c r="AH185" s="1">
        <f>(Table2[[#This Row],[Current Month High]]/Table2[[#This Row],[Close Price]])-1</f>
        <v>1.5954440725122643E-2</v>
      </c>
      <c r="AI185">
        <v>6.7252097552493</v>
      </c>
      <c r="AJ185">
        <v>106.30493273542599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</v>
      </c>
      <c r="AM185" t="s">
        <v>3182</v>
      </c>
      <c r="AN185">
        <v>4.01</v>
      </c>
      <c r="AO185" t="s">
        <v>3182</v>
      </c>
      <c r="AP185">
        <v>3.3617551745634001E-2</v>
      </c>
      <c r="AQ185">
        <f>(Table2[[#This Row],[Sharpe Ratio]]-AVERAGE(Table2[Sharpe Ratio]))/_xlfn.STDEV.P(Table2[Sharpe Ratio])</f>
        <v>-0.37912009145158931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2.7706730259026777</v>
      </c>
      <c r="AS185">
        <f>_xlfn.RANK.AVG(Table2[[#This Row],[1Y Return vs Nifty Z-Score]],Table2[1Y Return vs Nifty Z-Score])</f>
        <v>153</v>
      </c>
      <c r="AT185">
        <f>_xlfn.RANK.AVG(Table2[[#This Row],[6M Return vs Nifty Z-Score]],Table2[6M Return vs Nifty Z-Score])</f>
        <v>97</v>
      </c>
      <c r="AU185">
        <f>_xlfn.RANK.AVG(Table2[[#This Row],[Sharpe Ratio Z-Score]],Table2[Sharpe Ratio Z-Score])</f>
        <v>436</v>
      </c>
      <c r="AV185">
        <f>(Table2[[#This Row],[Rank 1Y]]+Table2[[#This Row],[Rank 6M]]+Table2[[#This Row],[Rank Sharpe]])/3</f>
        <v>228.66666666666666</v>
      </c>
    </row>
    <row r="186" spans="1:48" x14ac:dyDescent="0.3">
      <c r="A186" t="s">
        <v>919</v>
      </c>
      <c r="B186" t="s">
        <v>920</v>
      </c>
      <c r="C186" t="s">
        <v>3136</v>
      </c>
      <c r="D186" t="s">
        <v>222</v>
      </c>
      <c r="E186">
        <v>16775.564409210001</v>
      </c>
      <c r="F186">
        <v>4041.3</v>
      </c>
      <c r="G186">
        <v>95.364211547025306</v>
      </c>
      <c r="H186">
        <f>(Table2[[#This Row],[1Y Return vs Nifty]]-AVERAGE(Table2[1Y Return vs Nifty]))/_xlfn.STDEV.P(Table2[1Y Return vs Nifty])</f>
        <v>1.2183694355501398</v>
      </c>
      <c r="I186">
        <v>4.3276956476866504</v>
      </c>
      <c r="J186">
        <f>(Table2[[#This Row],[1M Return vs Nifty]]-AVERAGE(Table2[1M Return vs Nifty]))/_xlfn.STDEV.P(Table2[1M Return vs Nifty])</f>
        <v>0.61820011020600496</v>
      </c>
      <c r="K186">
        <v>-15.047247089734</v>
      </c>
      <c r="L186">
        <f>(Table2[[#This Row],[6M Return vs Nifty]]-AVERAGE(Table2[6M Return vs Nifty]))/_xlfn.STDEV.P(Table2[6M Return vs Nifty])</f>
        <v>-0.81359260489082708</v>
      </c>
      <c r="M186">
        <v>1.97952830607659</v>
      </c>
      <c r="N186">
        <f>(Table2[[#This Row],[1W Return vs Nifty]]-AVERAGE(Table2[1W Return vs Nifty]))/_xlfn.STDEV.P(Table2[1W Return vs Nifty])</f>
        <v>0.66064234332557648</v>
      </c>
      <c r="O186">
        <v>3948.52</v>
      </c>
      <c r="P186">
        <v>3884.98565577418</v>
      </c>
      <c r="Q186">
        <v>3499.8574511009001</v>
      </c>
      <c r="R186">
        <v>61.766582228668703</v>
      </c>
      <c r="S186" s="1">
        <f>(Table2[[#This Row],[Close Price]]-Table2[[#This Row],[20D EMA]])/Table2[[#This Row],[20D EMA]]</f>
        <v>2.3497411688430146E-2</v>
      </c>
      <c r="T186" s="1">
        <f>(Table2[[#This Row],[Close Price]]-Table2[[#This Row],[50D EMA]])/Table2[[#This Row],[50D EMA]]</f>
        <v>4.0235500996893804E-2</v>
      </c>
      <c r="U186" s="1">
        <f>(Table2[[#This Row],[Close Price]]-Table2[[#This Row],[200D EMA]])/Table2[[#This Row],[200D EMA]]</f>
        <v>0.15470417194528488</v>
      </c>
      <c r="V186">
        <v>1.9006324816172899</v>
      </c>
      <c r="W186">
        <v>4015</v>
      </c>
      <c r="X186">
        <v>4159</v>
      </c>
      <c r="Y186">
        <v>4015</v>
      </c>
      <c r="Z186">
        <v>4159</v>
      </c>
      <c r="AA186">
        <v>3806</v>
      </c>
      <c r="AB186">
        <v>4284.55</v>
      </c>
      <c r="AC186" s="1">
        <f>(Table2[[#This Row],[Close Price]]/Table2[[#This Row],[Day Low]])-1</f>
        <v>6.5504358655044115E-3</v>
      </c>
      <c r="AD186" s="1">
        <f>(Table2[[#This Row],[Day High]]/Table2[[#This Row],[Close Price]])-1</f>
        <v>2.9124291688318094E-2</v>
      </c>
      <c r="AE186" s="1">
        <f>(Table2[[#This Row],[Close Price]]/Table2[[#This Row],[Current Week Low]])-1</f>
        <v>6.5504358655044115E-3</v>
      </c>
      <c r="AF186" s="1">
        <f>(Table2[[#This Row],[Current Week High]]/Table2[[#This Row],[Close Price]])-1</f>
        <v>2.9124291688318094E-2</v>
      </c>
      <c r="AG186" s="1">
        <f>(Table2[[#This Row],[Close Price]]/Table2[[#This Row],[Current Month Low]])-1</f>
        <v>6.182343667892809E-2</v>
      </c>
      <c r="AH186" s="1">
        <f>(Table2[[#This Row],[Current Month High]]/Table2[[#This Row],[Close Price]])-1</f>
        <v>6.019102763962092E-2</v>
      </c>
      <c r="AI186">
        <v>6.4001682626877399</v>
      </c>
      <c r="AJ186">
        <v>132.27196965342799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0.05</v>
      </c>
      <c r="AM186" t="s">
        <v>3182</v>
      </c>
      <c r="AN186">
        <v>3.62</v>
      </c>
      <c r="AO186" t="s">
        <v>3182</v>
      </c>
      <c r="AP186">
        <v>0.26721399601029999</v>
      </c>
      <c r="AQ186">
        <f>(Table2[[#This Row],[Sharpe Ratio]]-AVERAGE(Table2[Sharpe Ratio]))/_xlfn.STDEV.P(Table2[Sharpe Ratio])</f>
        <v>2.3549599332428741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4.0385792174337682</v>
      </c>
      <c r="AS186">
        <f>_xlfn.RANK.AVG(Table2[[#This Row],[1Y Return vs Nifty Z-Score]],Table2[1Y Return vs Nifty Z-Score])</f>
        <v>82</v>
      </c>
      <c r="AT186">
        <f>_xlfn.RANK.AVG(Table2[[#This Row],[6M Return vs Nifty Z-Score]],Table2[6M Return vs Nifty Z-Score])</f>
        <v>605</v>
      </c>
      <c r="AU186">
        <f>_xlfn.RANK.AVG(Table2[[#This Row],[Sharpe Ratio Z-Score]],Table2[Sharpe Ratio Z-Score])</f>
        <v>5</v>
      </c>
      <c r="AV186">
        <f>(Table2[[#This Row],[Rank 1Y]]+Table2[[#This Row],[Rank 6M]]+Table2[[#This Row],[Rank Sharpe]])/3</f>
        <v>230.66666666666666</v>
      </c>
    </row>
    <row r="187" spans="1:48" x14ac:dyDescent="0.3">
      <c r="A187" t="s">
        <v>766</v>
      </c>
      <c r="B187" t="s">
        <v>767</v>
      </c>
      <c r="C187" t="s">
        <v>3140</v>
      </c>
      <c r="D187" t="s">
        <v>268</v>
      </c>
      <c r="E187">
        <v>21815.5747362</v>
      </c>
      <c r="F187">
        <v>545.20000000000005</v>
      </c>
      <c r="G187">
        <v>13.9397048730726</v>
      </c>
      <c r="H187">
        <f>(Table2[[#This Row],[1Y Return vs Nifty]]-AVERAGE(Table2[1Y Return vs Nifty]))/_xlfn.STDEV.P(Table2[1Y Return vs Nifty])</f>
        <v>-0.1710592002467505</v>
      </c>
      <c r="I187">
        <v>0.71946247313598799</v>
      </c>
      <c r="J187">
        <f>(Table2[[#This Row],[1M Return vs Nifty]]-AVERAGE(Table2[1M Return vs Nifty]))/_xlfn.STDEV.P(Table2[1M Return vs Nifty])</f>
        <v>0.20978319235295509</v>
      </c>
      <c r="K187">
        <v>28.100273103562198</v>
      </c>
      <c r="L187">
        <f>(Table2[[#This Row],[6M Return vs Nifty]]-AVERAGE(Table2[6M Return vs Nifty]))/_xlfn.STDEV.P(Table2[6M Return vs Nifty])</f>
        <v>0.52892384803133385</v>
      </c>
      <c r="M187">
        <v>-1.86539371965315</v>
      </c>
      <c r="N187">
        <f>(Table2[[#This Row],[1W Return vs Nifty]]-AVERAGE(Table2[1W Return vs Nifty]))/_xlfn.STDEV.P(Table2[1W Return vs Nifty])</f>
        <v>-0.19670500483937337</v>
      </c>
      <c r="O187">
        <v>540.79</v>
      </c>
      <c r="P187">
        <v>514.30125230187002</v>
      </c>
      <c r="Q187">
        <v>444.98295021391402</v>
      </c>
      <c r="R187">
        <v>51.940598949397597</v>
      </c>
      <c r="S187" s="1">
        <f>(Table2[[#This Row],[Close Price]]-Table2[[#This Row],[20D EMA]])/Table2[[#This Row],[20D EMA]]</f>
        <v>8.1547365890642983E-3</v>
      </c>
      <c r="T187" s="1">
        <f>(Table2[[#This Row],[Close Price]]-Table2[[#This Row],[50D EMA]])/Table2[[#This Row],[50D EMA]]</f>
        <v>6.0079083144044046E-2</v>
      </c>
      <c r="U187" s="1">
        <f>(Table2[[#This Row],[Close Price]]-Table2[[#This Row],[200D EMA]])/Table2[[#This Row],[200D EMA]]</f>
        <v>0.22521548238625608</v>
      </c>
      <c r="V187">
        <v>0.94307521628639202</v>
      </c>
      <c r="W187">
        <v>542.5</v>
      </c>
      <c r="X187">
        <v>552.95000000000005</v>
      </c>
      <c r="Y187">
        <v>542.5</v>
      </c>
      <c r="Z187">
        <v>552.95000000000005</v>
      </c>
      <c r="AA187">
        <v>519.70000000000005</v>
      </c>
      <c r="AB187">
        <v>566</v>
      </c>
      <c r="AC187" s="1">
        <f>(Table2[[#This Row],[Close Price]]/Table2[[#This Row],[Day Low]])-1</f>
        <v>4.9769585253456317E-3</v>
      </c>
      <c r="AD187" s="1">
        <f>(Table2[[#This Row],[Day High]]/Table2[[#This Row],[Close Price]])-1</f>
        <v>1.4214966984592792E-2</v>
      </c>
      <c r="AE187" s="1">
        <f>(Table2[[#This Row],[Close Price]]/Table2[[#This Row],[Current Week Low]])-1</f>
        <v>4.9769585253456317E-3</v>
      </c>
      <c r="AF187" s="1">
        <f>(Table2[[#This Row],[Current Week High]]/Table2[[#This Row],[Close Price]])-1</f>
        <v>1.4214966984592792E-2</v>
      </c>
      <c r="AG187" s="1">
        <f>(Table2[[#This Row],[Close Price]]/Table2[[#This Row],[Current Month Low]])-1</f>
        <v>4.9066769289974888E-2</v>
      </c>
      <c r="AH187" s="1">
        <f>(Table2[[#This Row],[Current Month High]]/Table2[[#This Row],[Close Price]])-1</f>
        <v>3.8151137197358631E-2</v>
      </c>
      <c r="AI187">
        <v>6.3829787234042499</v>
      </c>
      <c r="AJ187">
        <v>55.771428571428501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0.13</v>
      </c>
      <c r="AM187" t="s">
        <v>3182</v>
      </c>
      <c r="AN187">
        <v>-0.28999999999999998</v>
      </c>
      <c r="AO187" t="s">
        <v>3181</v>
      </c>
      <c r="AP187">
        <v>0.11775386518221299</v>
      </c>
      <c r="AQ187">
        <f>(Table2[[#This Row],[Sharpe Ratio]]-AVERAGE(Table2[Sharpe Ratio]))/_xlfn.STDEV.P(Table2[Sharpe Ratio])</f>
        <v>0.60563553975036377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0.97657837504852874</v>
      </c>
      <c r="AS187">
        <f>_xlfn.RANK.AVG(Table2[[#This Row],[1Y Return vs Nifty Z-Score]],Table2[1Y Return vs Nifty Z-Score])</f>
        <v>347</v>
      </c>
      <c r="AT187">
        <f>_xlfn.RANK.AVG(Table2[[#This Row],[6M Return vs Nifty Z-Score]],Table2[6M Return vs Nifty Z-Score])</f>
        <v>160</v>
      </c>
      <c r="AU187">
        <f>_xlfn.RANK.AVG(Table2[[#This Row],[Sharpe Ratio Z-Score]],Table2[Sharpe Ratio Z-Score])</f>
        <v>187</v>
      </c>
      <c r="AV187">
        <f>(Table2[[#This Row],[Rank 1Y]]+Table2[[#This Row],[Rank 6M]]+Table2[[#This Row],[Rank Sharpe]])/3</f>
        <v>231.33333333333334</v>
      </c>
    </row>
    <row r="188" spans="1:48" x14ac:dyDescent="0.3">
      <c r="A188" t="s">
        <v>144</v>
      </c>
      <c r="B188" t="s">
        <v>145</v>
      </c>
      <c r="C188" t="s">
        <v>3143</v>
      </c>
      <c r="D188" t="s">
        <v>146</v>
      </c>
      <c r="E188">
        <v>194858.37446373899</v>
      </c>
      <c r="F188">
        <v>499.15</v>
      </c>
      <c r="G188">
        <v>89.222145131401206</v>
      </c>
      <c r="H188">
        <f>(Table2[[#This Row],[1Y Return vs Nifty]]-AVERAGE(Table2[1Y Return vs Nifty]))/_xlfn.STDEV.P(Table2[1Y Return vs Nifty])</f>
        <v>1.1135611498210416</v>
      </c>
      <c r="I188">
        <v>9.6564019919967894</v>
      </c>
      <c r="J188">
        <f>(Table2[[#This Row],[1M Return vs Nifty]]-AVERAGE(Table2[1M Return vs Nifty]))/_xlfn.STDEV.P(Table2[1M Return vs Nifty])</f>
        <v>1.2213578652638277</v>
      </c>
      <c r="K188">
        <v>23.121600047663101</v>
      </c>
      <c r="L188">
        <f>(Table2[[#This Row],[6M Return vs Nifty]]-AVERAGE(Table2[6M Return vs Nifty]))/_xlfn.STDEV.P(Table2[6M Return vs Nifty])</f>
        <v>0.37401458647188801</v>
      </c>
      <c r="M188">
        <v>-4.4556171928551098</v>
      </c>
      <c r="N188">
        <f>(Table2[[#This Row],[1W Return vs Nifty]]-AVERAGE(Table2[1W Return vs Nifty]))/_xlfn.STDEV.P(Table2[1W Return vs Nifty])</f>
        <v>-0.77427750463092071</v>
      </c>
      <c r="O188">
        <v>487.84</v>
      </c>
      <c r="P188">
        <v>469.446235759118</v>
      </c>
      <c r="Q188">
        <v>399.52226973311502</v>
      </c>
      <c r="R188">
        <v>59.307667870807698</v>
      </c>
      <c r="S188" s="1">
        <f>(Table2[[#This Row],[Close Price]]-Table2[[#This Row],[20D EMA]])/Table2[[#This Row],[20D EMA]]</f>
        <v>2.3183830764184985E-2</v>
      </c>
      <c r="T188" s="1">
        <f>(Table2[[#This Row],[Close Price]]-Table2[[#This Row],[50D EMA]])/Table2[[#This Row],[50D EMA]]</f>
        <v>6.3274049248364966E-2</v>
      </c>
      <c r="U188" s="1">
        <f>(Table2[[#This Row],[Close Price]]-Table2[[#This Row],[200D EMA]])/Table2[[#This Row],[200D EMA]]</f>
        <v>0.24936715125651768</v>
      </c>
      <c r="V188">
        <v>0.77648452491931197</v>
      </c>
      <c r="W188">
        <v>494.25</v>
      </c>
      <c r="X188">
        <v>507.05</v>
      </c>
      <c r="Y188">
        <v>494.25</v>
      </c>
      <c r="Z188">
        <v>507.05</v>
      </c>
      <c r="AA188">
        <v>484.6</v>
      </c>
      <c r="AB188">
        <v>521.35</v>
      </c>
      <c r="AC188" s="1">
        <f>(Table2[[#This Row],[Close Price]]/Table2[[#This Row],[Day Low]])-1</f>
        <v>9.9140111279716336E-3</v>
      </c>
      <c r="AD188" s="1">
        <f>(Table2[[#This Row],[Day High]]/Table2[[#This Row],[Close Price]])-1</f>
        <v>1.5826905739757757E-2</v>
      </c>
      <c r="AE188" s="1">
        <f>(Table2[[#This Row],[Close Price]]/Table2[[#This Row],[Current Week Low]])-1</f>
        <v>9.9140111279716336E-3</v>
      </c>
      <c r="AF188" s="1">
        <f>(Table2[[#This Row],[Current Week High]]/Table2[[#This Row],[Close Price]])-1</f>
        <v>1.5826905739757757E-2</v>
      </c>
      <c r="AG188" s="1">
        <f>(Table2[[#This Row],[Close Price]]/Table2[[#This Row],[Current Month Low]])-1</f>
        <v>3.0024762690878948E-2</v>
      </c>
      <c r="AH188" s="1">
        <f>(Table2[[#This Row],[Current Month High]]/Table2[[#This Row],[Close Price]])-1</f>
        <v>4.4475608534508826E-2</v>
      </c>
      <c r="AI188">
        <v>4.9083441851146903</v>
      </c>
      <c r="AJ188">
        <v>136.33996212121201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7.0000000000000007E-2</v>
      </c>
      <c r="AM188" t="s">
        <v>3182</v>
      </c>
      <c r="AN188">
        <v>4.0199999999999996</v>
      </c>
      <c r="AO188" t="s">
        <v>3182</v>
      </c>
      <c r="AP188">
        <v>4.1808897159981998E-2</v>
      </c>
      <c r="AQ188">
        <f>(Table2[[#This Row],[Sharpe Ratio]]-AVERAGE(Table2[Sharpe Ratio]))/_xlfn.STDEV.P(Table2[Sharpe Ratio])</f>
        <v>-0.28324622683331246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1.6514098700925244</v>
      </c>
      <c r="AS188">
        <f>_xlfn.RANK.AVG(Table2[[#This Row],[1Y Return vs Nifty Z-Score]],Table2[1Y Return vs Nifty Z-Score])</f>
        <v>92</v>
      </c>
      <c r="AT188">
        <f>_xlfn.RANK.AVG(Table2[[#This Row],[6M Return vs Nifty Z-Score]],Table2[6M Return vs Nifty Z-Score])</f>
        <v>198</v>
      </c>
      <c r="AU188">
        <f>_xlfn.RANK.AVG(Table2[[#This Row],[Sharpe Ratio Z-Score]],Table2[Sharpe Ratio Z-Score])</f>
        <v>411</v>
      </c>
      <c r="AV188">
        <f>(Table2[[#This Row],[Rank 1Y]]+Table2[[#This Row],[Rank 6M]]+Table2[[#This Row],[Rank Sharpe]])/3</f>
        <v>233.66666666666666</v>
      </c>
    </row>
    <row r="189" spans="1:48" x14ac:dyDescent="0.3">
      <c r="A189" t="s">
        <v>139</v>
      </c>
      <c r="B189" t="s">
        <v>140</v>
      </c>
      <c r="C189" t="s">
        <v>3136</v>
      </c>
      <c r="D189" t="s">
        <v>141</v>
      </c>
      <c r="E189">
        <v>197791.83830999999</v>
      </c>
      <c r="F189">
        <v>151.35</v>
      </c>
      <c r="G189">
        <v>71.138367204546597</v>
      </c>
      <c r="H189">
        <f>(Table2[[#This Row],[1Y Return vs Nifty]]-AVERAGE(Table2[1Y Return vs Nifty]))/_xlfn.STDEV.P(Table2[1Y Return vs Nifty])</f>
        <v>0.80497937362955962</v>
      </c>
      <c r="I189">
        <v>-7.7317467304723797</v>
      </c>
      <c r="J189">
        <f>(Table2[[#This Row],[1M Return vs Nifty]]-AVERAGE(Table2[1M Return vs Nifty]))/_xlfn.STDEV.P(Table2[1M Return vs Nifty])</f>
        <v>-0.74681153090765873</v>
      </c>
      <c r="K189">
        <v>-3.6691294431862098</v>
      </c>
      <c r="L189">
        <f>(Table2[[#This Row],[6M Return vs Nifty]]-AVERAGE(Table2[6M Return vs Nifty]))/_xlfn.STDEV.P(Table2[6M Return vs Nifty])</f>
        <v>-0.4595673891810329</v>
      </c>
      <c r="M189">
        <v>-1.4904369366002901</v>
      </c>
      <c r="N189">
        <f>(Table2[[#This Row],[1W Return vs Nifty]]-AVERAGE(Table2[1W Return vs Nifty]))/_xlfn.STDEV.P(Table2[1W Return vs Nifty])</f>
        <v>-0.11309649432196765</v>
      </c>
      <c r="O189">
        <v>156.53</v>
      </c>
      <c r="P189">
        <v>165.465100823699</v>
      </c>
      <c r="Q189">
        <v>152.101600694648</v>
      </c>
      <c r="R189">
        <v>41.256999500978303</v>
      </c>
      <c r="S189" s="1">
        <f>(Table2[[#This Row],[Close Price]]-Table2[[#This Row],[20D EMA]])/Table2[[#This Row],[20D EMA]]</f>
        <v>-3.3092697885389426E-2</v>
      </c>
      <c r="T189" s="1">
        <f>(Table2[[#This Row],[Close Price]]-Table2[[#This Row],[50D EMA]])/Table2[[#This Row],[50D EMA]]</f>
        <v>-8.5305606761987063E-2</v>
      </c>
      <c r="U189" s="1">
        <f>(Table2[[#This Row],[Close Price]]-Table2[[#This Row],[200D EMA]])/Table2[[#This Row],[200D EMA]]</f>
        <v>-4.9414384280996679E-3</v>
      </c>
      <c r="V189">
        <v>0.53792117168216602</v>
      </c>
      <c r="W189">
        <v>151.01</v>
      </c>
      <c r="X189">
        <v>154.15</v>
      </c>
      <c r="Y189">
        <v>151.01</v>
      </c>
      <c r="Z189">
        <v>154.15</v>
      </c>
      <c r="AA189">
        <v>141.51</v>
      </c>
      <c r="AB189">
        <v>158.69999999999999</v>
      </c>
      <c r="AC189" s="1">
        <f>(Table2[[#This Row],[Close Price]]/Table2[[#This Row],[Day Low]])-1</f>
        <v>2.25150652274686E-3</v>
      </c>
      <c r="AD189" s="1">
        <f>(Table2[[#This Row],[Day High]]/Table2[[#This Row],[Close Price]])-1</f>
        <v>1.8500165180046269E-2</v>
      </c>
      <c r="AE189" s="1">
        <f>(Table2[[#This Row],[Close Price]]/Table2[[#This Row],[Current Week Low]])-1</f>
        <v>2.25150652274686E-3</v>
      </c>
      <c r="AF189" s="1">
        <f>(Table2[[#This Row],[Current Week High]]/Table2[[#This Row],[Close Price]])-1</f>
        <v>1.8500165180046269E-2</v>
      </c>
      <c r="AG189" s="1">
        <f>(Table2[[#This Row],[Close Price]]/Table2[[#This Row],[Current Month Low]])-1</f>
        <v>6.9535721857112653E-2</v>
      </c>
      <c r="AH189" s="1">
        <f>(Table2[[#This Row],[Current Month High]]/Table2[[#This Row],[Close Price]])-1</f>
        <v>4.8562933597621427E-2</v>
      </c>
      <c r="AI189">
        <v>51.304922365378197</v>
      </c>
      <c r="AJ189">
        <v>130.19011406844101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-0.2</v>
      </c>
      <c r="AM189" t="s">
        <v>3181</v>
      </c>
      <c r="AN189">
        <v>-3.56</v>
      </c>
      <c r="AO189" t="s">
        <v>3181</v>
      </c>
      <c r="AP189">
        <v>0.15692123063407501</v>
      </c>
      <c r="AQ189">
        <f>(Table2[[#This Row],[Sharpe Ratio]]-AVERAGE(Table2[Sharpe Ratio]))/_xlfn.STDEV.P(Table2[Sharpe Ratio])</f>
        <v>1.0640616593727763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122</v>
      </c>
      <c r="AT189">
        <f>_xlfn.RANK.AVG(Table2[[#This Row],[6M Return vs Nifty Z-Score]],Table2[6M Return vs Nifty Z-Score])</f>
        <v>474</v>
      </c>
      <c r="AU189">
        <f>_xlfn.RANK.AVG(Table2[[#This Row],[Sharpe Ratio Z-Score]],Table2[Sharpe Ratio Z-Score])</f>
        <v>106</v>
      </c>
      <c r="AV189">
        <f>(Table2[[#This Row],[Rank 1Y]]+Table2[[#This Row],[Rank 6M]]+Table2[[#This Row],[Rank Sharpe]])/3</f>
        <v>234</v>
      </c>
    </row>
    <row r="190" spans="1:48" x14ac:dyDescent="0.3">
      <c r="A190" t="s">
        <v>1480</v>
      </c>
      <c r="B190" t="s">
        <v>1481</v>
      </c>
      <c r="C190" t="s">
        <v>3147</v>
      </c>
      <c r="D190" t="s">
        <v>274</v>
      </c>
      <c r="E190">
        <v>7040.0171429899901</v>
      </c>
      <c r="F190">
        <v>3105.05</v>
      </c>
      <c r="G190">
        <v>11.5560239796767</v>
      </c>
      <c r="H190">
        <f>(Table2[[#This Row],[1Y Return vs Nifty]]-AVERAGE(Table2[1Y Return vs Nifty]))/_xlfn.STDEV.P(Table2[1Y Return vs Nifty])</f>
        <v>-0.21173435600972249</v>
      </c>
      <c r="I190">
        <v>-4.55554553626685</v>
      </c>
      <c r="J190">
        <f>(Table2[[#This Row],[1M Return vs Nifty]]-AVERAGE(Table2[1M Return vs Nifty]))/_xlfn.STDEV.P(Table2[1M Return vs Nifty])</f>
        <v>-0.38729643322272544</v>
      </c>
      <c r="K190">
        <v>24.968171356659798</v>
      </c>
      <c r="L190">
        <f>(Table2[[#This Row],[6M Return vs Nifty]]-AVERAGE(Table2[6M Return vs Nifty]))/_xlfn.STDEV.P(Table2[6M Return vs Nifty])</f>
        <v>0.43146985511110975</v>
      </c>
      <c r="M190">
        <v>0.25942519581408602</v>
      </c>
      <c r="N190">
        <f>(Table2[[#This Row],[1W Return vs Nifty]]-AVERAGE(Table2[1W Return vs Nifty]))/_xlfn.STDEV.P(Table2[1W Return vs Nifty])</f>
        <v>0.27709078355787292</v>
      </c>
      <c r="O190">
        <v>3194.07</v>
      </c>
      <c r="P190">
        <v>3224.20378612166</v>
      </c>
      <c r="Q190">
        <v>2749.00229386715</v>
      </c>
      <c r="R190">
        <v>43.770407687126003</v>
      </c>
      <c r="S190" s="1">
        <f>(Table2[[#This Row],[Close Price]]-Table2[[#This Row],[20D EMA]])/Table2[[#This Row],[20D EMA]]</f>
        <v>-2.7870397330052248E-2</v>
      </c>
      <c r="T190" s="1">
        <f>(Table2[[#This Row],[Close Price]]-Table2[[#This Row],[50D EMA]])/Table2[[#This Row],[50D EMA]]</f>
        <v>-3.6956034427646348E-2</v>
      </c>
      <c r="U190" s="1">
        <f>(Table2[[#This Row],[Close Price]]-Table2[[#This Row],[200D EMA]])/Table2[[#This Row],[200D EMA]]</f>
        <v>0.12951888287877025</v>
      </c>
      <c r="V190">
        <v>0.42102199178544097</v>
      </c>
      <c r="W190">
        <v>3080</v>
      </c>
      <c r="X190">
        <v>3184</v>
      </c>
      <c r="Y190">
        <v>3080</v>
      </c>
      <c r="Z190">
        <v>3184</v>
      </c>
      <c r="AA190">
        <v>2955.1</v>
      </c>
      <c r="AB190">
        <v>3418.4</v>
      </c>
      <c r="AC190" s="1">
        <f>(Table2[[#This Row],[Close Price]]/Table2[[#This Row],[Day Low]])-1</f>
        <v>8.1331168831169087E-3</v>
      </c>
      <c r="AD190" s="1">
        <f>(Table2[[#This Row],[Day High]]/Table2[[#This Row],[Close Price]])-1</f>
        <v>2.5426321637332716E-2</v>
      </c>
      <c r="AE190" s="1">
        <f>(Table2[[#This Row],[Close Price]]/Table2[[#This Row],[Current Week Low]])-1</f>
        <v>8.1331168831169087E-3</v>
      </c>
      <c r="AF190" s="1">
        <f>(Table2[[#This Row],[Current Week High]]/Table2[[#This Row],[Close Price]])-1</f>
        <v>2.5426321637332716E-2</v>
      </c>
      <c r="AG190" s="1">
        <f>(Table2[[#This Row],[Close Price]]/Table2[[#This Row],[Current Month Low]])-1</f>
        <v>5.0742783662143465E-2</v>
      </c>
      <c r="AH190" s="1">
        <f>(Table2[[#This Row],[Current Month High]]/Table2[[#This Row],[Close Price]])-1</f>
        <v>0.10091624933575938</v>
      </c>
      <c r="AI190">
        <v>26.6646269786315</v>
      </c>
      <c r="AJ190">
        <v>102.613376835236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0.02</v>
      </c>
      <c r="AM190" t="s">
        <v>3182</v>
      </c>
      <c r="AN190">
        <v>-3.03</v>
      </c>
      <c r="AO190" t="s">
        <v>3181</v>
      </c>
      <c r="AP190">
        <v>0.13066063380474</v>
      </c>
      <c r="AQ190">
        <f>(Table2[[#This Row],[Sharpe Ratio]]-AVERAGE(Table2[Sharpe Ratio]))/_xlfn.STDEV.P(Table2[Sharpe Ratio])</f>
        <v>0.75670007493747782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366</v>
      </c>
      <c r="AT190">
        <f>_xlfn.RANK.AVG(Table2[[#This Row],[6M Return vs Nifty Z-Score]],Table2[6M Return vs Nifty Z-Score])</f>
        <v>184</v>
      </c>
      <c r="AU190">
        <f>_xlfn.RANK.AVG(Table2[[#This Row],[Sharpe Ratio Z-Score]],Table2[Sharpe Ratio Z-Score])</f>
        <v>152</v>
      </c>
      <c r="AV190">
        <f>(Table2[[#This Row],[Rank 1Y]]+Table2[[#This Row],[Rank 6M]]+Table2[[#This Row],[Rank Sharpe]])/3</f>
        <v>234</v>
      </c>
    </row>
    <row r="191" spans="1:48" x14ac:dyDescent="0.3">
      <c r="A191" t="s">
        <v>858</v>
      </c>
      <c r="B191" t="s">
        <v>859</v>
      </c>
      <c r="C191" t="s">
        <v>3140</v>
      </c>
      <c r="D191" t="s">
        <v>51</v>
      </c>
      <c r="E191">
        <v>18651.257206720002</v>
      </c>
      <c r="F191">
        <v>1370.35</v>
      </c>
      <c r="G191">
        <v>30.569256225351399</v>
      </c>
      <c r="H191">
        <f>(Table2[[#This Row],[1Y Return vs Nifty]]-AVERAGE(Table2[1Y Return vs Nifty]))/_xlfn.STDEV.P(Table2[1Y Return vs Nifty])</f>
        <v>0.11270763842545017</v>
      </c>
      <c r="I191">
        <v>0.721348234695948</v>
      </c>
      <c r="J191">
        <f>(Table2[[#This Row],[1M Return vs Nifty]]-AVERAGE(Table2[1M Return vs Nifty]))/_xlfn.STDEV.P(Table2[1M Return vs Nifty])</f>
        <v>0.20999664222907641</v>
      </c>
      <c r="K191">
        <v>48.878961328144598</v>
      </c>
      <c r="L191">
        <f>(Table2[[#This Row],[6M Return vs Nifty]]-AVERAGE(Table2[6M Return vs Nifty]))/_xlfn.STDEV.P(Table2[6M Return vs Nifty])</f>
        <v>1.1754437566302984</v>
      </c>
      <c r="M191">
        <v>0.91345337764220003</v>
      </c>
      <c r="N191">
        <f>(Table2[[#This Row],[1W Return vs Nifty]]-AVERAGE(Table2[1W Return vs Nifty]))/_xlfn.STDEV.P(Table2[1W Return vs Nifty])</f>
        <v>0.42292711614489192</v>
      </c>
      <c r="O191">
        <v>1357.6</v>
      </c>
      <c r="P191">
        <v>1300.4279917756801</v>
      </c>
      <c r="Q191">
        <v>1075.6393483719301</v>
      </c>
      <c r="R191">
        <v>52.477823868751102</v>
      </c>
      <c r="S191" s="1">
        <f>(Table2[[#This Row],[Close Price]]-Table2[[#This Row],[20D EMA]])/Table2[[#This Row],[20D EMA]]</f>
        <v>9.3915733647613447E-3</v>
      </c>
      <c r="T191" s="1">
        <f>(Table2[[#This Row],[Close Price]]-Table2[[#This Row],[50D EMA]])/Table2[[#This Row],[50D EMA]]</f>
        <v>5.3768458281833999E-2</v>
      </c>
      <c r="U191" s="1">
        <f>(Table2[[#This Row],[Close Price]]-Table2[[#This Row],[200D EMA]])/Table2[[#This Row],[200D EMA]]</f>
        <v>0.27398649191677399</v>
      </c>
      <c r="V191">
        <v>1.4352326932519199</v>
      </c>
      <c r="W191">
        <v>1366.15</v>
      </c>
      <c r="X191">
        <v>1391.45</v>
      </c>
      <c r="Y191">
        <v>1366.15</v>
      </c>
      <c r="Z191">
        <v>1391.45</v>
      </c>
      <c r="AA191">
        <v>1305</v>
      </c>
      <c r="AB191">
        <v>1440.85</v>
      </c>
      <c r="AC191" s="1">
        <f>(Table2[[#This Row],[Close Price]]/Table2[[#This Row],[Day Low]])-1</f>
        <v>3.0743329795408503E-3</v>
      </c>
      <c r="AD191" s="1">
        <f>(Table2[[#This Row],[Day High]]/Table2[[#This Row],[Close Price]])-1</f>
        <v>1.5397526179443233E-2</v>
      </c>
      <c r="AE191" s="1">
        <f>(Table2[[#This Row],[Close Price]]/Table2[[#This Row],[Current Week Low]])-1</f>
        <v>3.0743329795408503E-3</v>
      </c>
      <c r="AF191" s="1">
        <f>(Table2[[#This Row],[Current Week High]]/Table2[[#This Row],[Close Price]])-1</f>
        <v>1.5397526179443233E-2</v>
      </c>
      <c r="AG191" s="1">
        <f>(Table2[[#This Row],[Close Price]]/Table2[[#This Row],[Current Month Low]])-1</f>
        <v>5.0076628352490271E-2</v>
      </c>
      <c r="AH191" s="1">
        <f>(Table2[[#This Row],[Current Month High]]/Table2[[#This Row],[Close Price]])-1</f>
        <v>5.1446710694348141E-2</v>
      </c>
      <c r="AI191">
        <v>11.070164556500099</v>
      </c>
      <c r="AJ191">
        <v>70.441542288557201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0.14000000000000001</v>
      </c>
      <c r="AM191" t="s">
        <v>3182</v>
      </c>
      <c r="AN191">
        <v>6.68</v>
      </c>
      <c r="AO191" t="s">
        <v>3182</v>
      </c>
      <c r="AP191">
        <v>5.3469223143662002E-2</v>
      </c>
      <c r="AQ191">
        <f>(Table2[[#This Row],[Sharpe Ratio]]-AVERAGE(Table2[Sharpe Ratio]))/_xlfn.STDEV.P(Table2[Sharpe Ratio])</f>
        <v>-0.14677041508129443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1.7743047383484225</v>
      </c>
      <c r="AS191">
        <f>_xlfn.RANK.AVG(Table2[[#This Row],[1Y Return vs Nifty Z-Score]],Table2[1Y Return vs Nifty Z-Score])</f>
        <v>254</v>
      </c>
      <c r="AT191">
        <f>_xlfn.RANK.AVG(Table2[[#This Row],[6M Return vs Nifty Z-Score]],Table2[6M Return vs Nifty Z-Score])</f>
        <v>73</v>
      </c>
      <c r="AU191">
        <f>_xlfn.RANK.AVG(Table2[[#This Row],[Sharpe Ratio Z-Score]],Table2[Sharpe Ratio Z-Score])</f>
        <v>378</v>
      </c>
      <c r="AV191">
        <f>(Table2[[#This Row],[Rank 1Y]]+Table2[[#This Row],[Rank 6M]]+Table2[[#This Row],[Rank Sharpe]])/3</f>
        <v>235</v>
      </c>
    </row>
    <row r="192" spans="1:48" x14ac:dyDescent="0.3">
      <c r="A192" t="s">
        <v>220</v>
      </c>
      <c r="B192" t="s">
        <v>221</v>
      </c>
      <c r="C192" t="s">
        <v>3136</v>
      </c>
      <c r="D192" t="s">
        <v>222</v>
      </c>
      <c r="E192">
        <v>118752.95750775</v>
      </c>
      <c r="F192">
        <v>10670.25</v>
      </c>
      <c r="G192">
        <v>28.541025352456401</v>
      </c>
      <c r="H192">
        <f>(Table2[[#This Row],[1Y Return vs Nifty]]-AVERAGE(Table2[1Y Return vs Nifty]))/_xlfn.STDEV.P(Table2[1Y Return vs Nifty])</f>
        <v>7.8097885539970019E-2</v>
      </c>
      <c r="I192">
        <v>4.7396243066691897</v>
      </c>
      <c r="J192">
        <f>(Table2[[#This Row],[1M Return vs Nifty]]-AVERAGE(Table2[1M Return vs Nifty]))/_xlfn.STDEV.P(Table2[1M Return vs Nifty])</f>
        <v>0.66482642983068929</v>
      </c>
      <c r="K192">
        <v>22.576036751502102</v>
      </c>
      <c r="L192">
        <f>(Table2[[#This Row],[6M Return vs Nifty]]-AVERAGE(Table2[6M Return vs Nifty]))/_xlfn.STDEV.P(Table2[6M Return vs Nifty])</f>
        <v>0.35703962017196184</v>
      </c>
      <c r="M192">
        <v>2.0139070062780502</v>
      </c>
      <c r="N192">
        <f>(Table2[[#This Row],[1W Return vs Nifty]]-AVERAGE(Table2[1W Return vs Nifty]))/_xlfn.STDEV.P(Table2[1W Return vs Nifty])</f>
        <v>0.66830816522101155</v>
      </c>
      <c r="O192">
        <v>10567.53</v>
      </c>
      <c r="P192">
        <v>10256.663379737</v>
      </c>
      <c r="Q192">
        <v>9068.3210853421806</v>
      </c>
      <c r="R192">
        <v>53.9609563898129</v>
      </c>
      <c r="S192" s="1">
        <f>(Table2[[#This Row],[Close Price]]-Table2[[#This Row],[20D EMA]])/Table2[[#This Row],[20D EMA]]</f>
        <v>9.7203414610603743E-3</v>
      </c>
      <c r="T192" s="1">
        <f>(Table2[[#This Row],[Close Price]]-Table2[[#This Row],[50D EMA]])/Table2[[#This Row],[50D EMA]]</f>
        <v>4.0323700305898658E-2</v>
      </c>
      <c r="U192" s="1">
        <f>(Table2[[#This Row],[Close Price]]-Table2[[#This Row],[200D EMA]])/Table2[[#This Row],[200D EMA]]</f>
        <v>0.17665110218110155</v>
      </c>
      <c r="V192">
        <v>0.55736781173877004</v>
      </c>
      <c r="W192">
        <v>10609.95</v>
      </c>
      <c r="X192">
        <v>10880</v>
      </c>
      <c r="Y192">
        <v>10609.95</v>
      </c>
      <c r="Z192">
        <v>10880</v>
      </c>
      <c r="AA192">
        <v>10160</v>
      </c>
      <c r="AB192">
        <v>10897</v>
      </c>
      <c r="AC192" s="1">
        <f>(Table2[[#This Row],[Close Price]]/Table2[[#This Row],[Day Low]])-1</f>
        <v>5.6833444078434603E-3</v>
      </c>
      <c r="AD192" s="1">
        <f>(Table2[[#This Row],[Day High]]/Table2[[#This Row],[Close Price]])-1</f>
        <v>1.9657458822426754E-2</v>
      </c>
      <c r="AE192" s="1">
        <f>(Table2[[#This Row],[Close Price]]/Table2[[#This Row],[Current Week Low]])-1</f>
        <v>5.6833444078434603E-3</v>
      </c>
      <c r="AF192" s="1">
        <f>(Table2[[#This Row],[Current Week High]]/Table2[[#This Row],[Close Price]])-1</f>
        <v>1.9657458822426754E-2</v>
      </c>
      <c r="AG192" s="1">
        <f>(Table2[[#This Row],[Close Price]]/Table2[[#This Row],[Current Month Low]])-1</f>
        <v>5.0221456692913335E-2</v>
      </c>
      <c r="AH192" s="1">
        <f>(Table2[[#This Row],[Current Month High]]/Table2[[#This Row],[Close Price]])-1</f>
        <v>2.1250673601836967E-2</v>
      </c>
      <c r="AI192">
        <v>6.3705161547292697</v>
      </c>
      <c r="AJ192">
        <v>60.989906305164503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</v>
      </c>
      <c r="AM192" t="s">
        <v>3182</v>
      </c>
      <c r="AN192">
        <v>-0.15</v>
      </c>
      <c r="AO192" t="s">
        <v>3181</v>
      </c>
      <c r="AP192">
        <v>0.101328613306904</v>
      </c>
      <c r="AQ192">
        <f>(Table2[[#This Row],[Sharpe Ratio]]-AVERAGE(Table2[Sharpe Ratio]))/_xlfn.STDEV.P(Table2[Sharpe Ratio])</f>
        <v>0.4133896637730024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2.181661764536635</v>
      </c>
      <c r="AS192">
        <f>_xlfn.RANK.AVG(Table2[[#This Row],[1Y Return vs Nifty Z-Score]],Table2[1Y Return vs Nifty Z-Score])</f>
        <v>266</v>
      </c>
      <c r="AT192">
        <f>_xlfn.RANK.AVG(Table2[[#This Row],[6M Return vs Nifty Z-Score]],Table2[6M Return vs Nifty Z-Score])</f>
        <v>206</v>
      </c>
      <c r="AU192">
        <f>_xlfn.RANK.AVG(Table2[[#This Row],[Sharpe Ratio Z-Score]],Table2[Sharpe Ratio Z-Score])</f>
        <v>234</v>
      </c>
      <c r="AV192">
        <f>(Table2[[#This Row],[Rank 1Y]]+Table2[[#This Row],[Rank 6M]]+Table2[[#This Row],[Rank Sharpe]])/3</f>
        <v>235.33333333333334</v>
      </c>
    </row>
    <row r="193" spans="1:48" x14ac:dyDescent="0.3">
      <c r="A193" t="s">
        <v>686</v>
      </c>
      <c r="B193" t="s">
        <v>687</v>
      </c>
      <c r="C193" t="s">
        <v>3139</v>
      </c>
      <c r="D193" t="s">
        <v>48</v>
      </c>
      <c r="E193">
        <v>26863.573</v>
      </c>
      <c r="F193">
        <v>1009.15</v>
      </c>
      <c r="G193">
        <v>27.5423760151502</v>
      </c>
      <c r="H193">
        <f>(Table2[[#This Row],[1Y Return vs Nifty]]-AVERAGE(Table2[1Y Return vs Nifty]))/_xlfn.STDEV.P(Table2[1Y Return vs Nifty])</f>
        <v>6.1056922775172641E-2</v>
      </c>
      <c r="I193">
        <v>1.4804293265570001</v>
      </c>
      <c r="J193">
        <f>(Table2[[#This Row],[1M Return vs Nifty]]-AVERAGE(Table2[1M Return vs Nifty]))/_xlfn.STDEV.P(Table2[1M Return vs Nifty])</f>
        <v>0.29591724240675921</v>
      </c>
      <c r="K193">
        <v>31.741243870643299</v>
      </c>
      <c r="L193">
        <f>(Table2[[#This Row],[6M Return vs Nifty]]-AVERAGE(Table2[6M Return vs Nifty]))/_xlfn.STDEV.P(Table2[6M Return vs Nifty])</f>
        <v>0.64221108070466026</v>
      </c>
      <c r="M193">
        <v>-3.95310505946208</v>
      </c>
      <c r="N193">
        <f>(Table2[[#This Row],[1W Return vs Nifty]]-AVERAGE(Table2[1W Return vs Nifty]))/_xlfn.STDEV.P(Table2[1W Return vs Nifty])</f>
        <v>-0.66222648198281975</v>
      </c>
      <c r="O193">
        <v>998.7</v>
      </c>
      <c r="P193">
        <v>954.69266614100695</v>
      </c>
      <c r="Q193">
        <v>817.49890639826003</v>
      </c>
      <c r="R193">
        <v>51.161010721244402</v>
      </c>
      <c r="S193" s="1">
        <f>(Table2[[#This Row],[Close Price]]-Table2[[#This Row],[20D EMA]])/Table2[[#This Row],[20D EMA]]</f>
        <v>1.0463602683488466E-2</v>
      </c>
      <c r="T193" s="1">
        <f>(Table2[[#This Row],[Close Price]]-Table2[[#This Row],[50D EMA]])/Table2[[#This Row],[50D EMA]]</f>
        <v>5.7041743160253566E-2</v>
      </c>
      <c r="U193" s="1">
        <f>(Table2[[#This Row],[Close Price]]-Table2[[#This Row],[200D EMA]])/Table2[[#This Row],[200D EMA]]</f>
        <v>0.23443590211773752</v>
      </c>
      <c r="V193">
        <v>0.53719177358952996</v>
      </c>
      <c r="W193">
        <v>993.65</v>
      </c>
      <c r="X193">
        <v>1016</v>
      </c>
      <c r="Y193">
        <v>993.65</v>
      </c>
      <c r="Z193">
        <v>1016</v>
      </c>
      <c r="AA193">
        <v>968.15</v>
      </c>
      <c r="AB193">
        <v>1061</v>
      </c>
      <c r="AC193" s="1">
        <f>(Table2[[#This Row],[Close Price]]/Table2[[#This Row],[Day Low]])-1</f>
        <v>1.559905399285455E-2</v>
      </c>
      <c r="AD193" s="1">
        <f>(Table2[[#This Row],[Day High]]/Table2[[#This Row],[Close Price]])-1</f>
        <v>6.7878907991874016E-3</v>
      </c>
      <c r="AE193" s="1">
        <f>(Table2[[#This Row],[Close Price]]/Table2[[#This Row],[Current Week Low]])-1</f>
        <v>1.559905399285455E-2</v>
      </c>
      <c r="AF193" s="1">
        <f>(Table2[[#This Row],[Current Week High]]/Table2[[#This Row],[Close Price]])-1</f>
        <v>6.7878907991874016E-3</v>
      </c>
      <c r="AG193" s="1">
        <f>(Table2[[#This Row],[Close Price]]/Table2[[#This Row],[Current Month Low]])-1</f>
        <v>4.2348809585291525E-2</v>
      </c>
      <c r="AH193" s="1">
        <f>(Table2[[#This Row],[Current Month High]]/Table2[[#This Row],[Close Price]])-1</f>
        <v>5.1379874151513683E-2</v>
      </c>
      <c r="AI193">
        <v>5.8316404895208898</v>
      </c>
      <c r="AJ193">
        <v>83.465139532769697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0.14000000000000001</v>
      </c>
      <c r="AM193" t="s">
        <v>3182</v>
      </c>
      <c r="AN193">
        <v>-0.93</v>
      </c>
      <c r="AO193" t="s">
        <v>3181</v>
      </c>
      <c r="AP193">
        <v>7.6903462990058E-2</v>
      </c>
      <c r="AQ193">
        <f>(Table2[[#This Row],[Sharpe Ratio]]-AVERAGE(Table2[Sharpe Ratio]))/_xlfn.STDEV.P(Table2[Sharpe Ratio])</f>
        <v>0.12751067365538804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0.46446943755916037</v>
      </c>
      <c r="AS193">
        <f>_xlfn.RANK.AVG(Table2[[#This Row],[1Y Return vs Nifty Z-Score]],Table2[1Y Return vs Nifty Z-Score])</f>
        <v>268</v>
      </c>
      <c r="AT193">
        <f>_xlfn.RANK.AVG(Table2[[#This Row],[6M Return vs Nifty Z-Score]],Table2[6M Return vs Nifty Z-Score])</f>
        <v>133</v>
      </c>
      <c r="AU193">
        <f>_xlfn.RANK.AVG(Table2[[#This Row],[Sharpe Ratio Z-Score]],Table2[Sharpe Ratio Z-Score])</f>
        <v>305</v>
      </c>
      <c r="AV193">
        <f>(Table2[[#This Row],[Rank 1Y]]+Table2[[#This Row],[Rank 6M]]+Table2[[#This Row],[Rank Sharpe]])/3</f>
        <v>235.33333333333334</v>
      </c>
    </row>
    <row r="194" spans="1:48" x14ac:dyDescent="0.3">
      <c r="A194" t="s">
        <v>1281</v>
      </c>
      <c r="B194" t="s">
        <v>1282</v>
      </c>
      <c r="C194" t="s">
        <v>3149</v>
      </c>
      <c r="D194" t="s">
        <v>135</v>
      </c>
      <c r="E194">
        <v>9138.5631500100008</v>
      </c>
      <c r="F194">
        <v>385.35</v>
      </c>
      <c r="G194">
        <v>152.52255370686601</v>
      </c>
      <c r="H194">
        <f>(Table2[[#This Row],[1Y Return vs Nifty]]-AVERAGE(Table2[1Y Return vs Nifty]))/_xlfn.STDEV.P(Table2[1Y Return vs Nifty])</f>
        <v>2.1937199855948553</v>
      </c>
      <c r="I194">
        <v>-13.4417585255965</v>
      </c>
      <c r="J194">
        <f>(Table2[[#This Row],[1M Return vs Nifty]]-AVERAGE(Table2[1M Return vs Nifty]))/_xlfn.STDEV.P(Table2[1M Return vs Nifty])</f>
        <v>-1.3931293561295746</v>
      </c>
      <c r="K194">
        <v>-3.0036862890552598</v>
      </c>
      <c r="L194">
        <f>(Table2[[#This Row],[6M Return vs Nifty]]-AVERAGE(Table2[6M Return vs Nifty]))/_xlfn.STDEV.P(Table2[6M Return vs Nifty])</f>
        <v>-0.43886241288336797</v>
      </c>
      <c r="M194">
        <v>3.8469209441133998</v>
      </c>
      <c r="N194">
        <f>(Table2[[#This Row],[1W Return vs Nifty]]-AVERAGE(Table2[1W Return vs Nifty]))/_xlfn.STDEV.P(Table2[1W Return vs Nifty])</f>
        <v>1.0770367761618962</v>
      </c>
      <c r="O194">
        <v>405.57</v>
      </c>
      <c r="P194">
        <v>425.855447621336</v>
      </c>
      <c r="Q194">
        <v>362.05868910332998</v>
      </c>
      <c r="R194">
        <v>39.8300508902187</v>
      </c>
      <c r="S194" s="1">
        <f>(Table2[[#This Row],[Close Price]]-Table2[[#This Row],[20D EMA]])/Table2[[#This Row],[20D EMA]]</f>
        <v>-4.9855758562023747E-2</v>
      </c>
      <c r="T194" s="1">
        <f>(Table2[[#This Row],[Close Price]]-Table2[[#This Row],[50D EMA]])/Table2[[#This Row],[50D EMA]]</f>
        <v>-9.5115485424887139E-2</v>
      </c>
      <c r="U194" s="1">
        <f>(Table2[[#This Row],[Close Price]]-Table2[[#This Row],[200D EMA]])/Table2[[#This Row],[200D EMA]]</f>
        <v>6.433020832714445E-2</v>
      </c>
      <c r="V194">
        <v>0.80245347032829595</v>
      </c>
      <c r="W194">
        <v>380</v>
      </c>
      <c r="X194">
        <v>400</v>
      </c>
      <c r="Y194">
        <v>380</v>
      </c>
      <c r="Z194">
        <v>400</v>
      </c>
      <c r="AA194">
        <v>348.55</v>
      </c>
      <c r="AB194">
        <v>405.9</v>
      </c>
      <c r="AC194" s="1">
        <f>(Table2[[#This Row],[Close Price]]/Table2[[#This Row],[Day Low]])-1</f>
        <v>1.407894736842108E-2</v>
      </c>
      <c r="AD194" s="1">
        <f>(Table2[[#This Row],[Day High]]/Table2[[#This Row],[Close Price]])-1</f>
        <v>3.8017386791228791E-2</v>
      </c>
      <c r="AE194" s="1">
        <f>(Table2[[#This Row],[Close Price]]/Table2[[#This Row],[Current Week Low]])-1</f>
        <v>1.407894736842108E-2</v>
      </c>
      <c r="AF194" s="1">
        <f>(Table2[[#This Row],[Current Week High]]/Table2[[#This Row],[Close Price]])-1</f>
        <v>3.8017386791228791E-2</v>
      </c>
      <c r="AG194" s="1">
        <f>(Table2[[#This Row],[Close Price]]/Table2[[#This Row],[Current Month Low]])-1</f>
        <v>0.10558026108162388</v>
      </c>
      <c r="AH194" s="1">
        <f>(Table2[[#This Row],[Current Month High]]/Table2[[#This Row],[Close Price]])-1</f>
        <v>5.3328143246399229E-2</v>
      </c>
      <c r="AI194">
        <v>47.8136758790709</v>
      </c>
      <c r="AJ194">
        <v>203.90378548895899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-0.08</v>
      </c>
      <c r="AM194" t="s">
        <v>3181</v>
      </c>
      <c r="AN194">
        <v>-9.7799999999999994</v>
      </c>
      <c r="AO194" t="s">
        <v>3181</v>
      </c>
      <c r="AP194">
        <v>0.108503434447714</v>
      </c>
      <c r="AQ194">
        <f>(Table2[[#This Row],[Sharpe Ratio]]-AVERAGE(Table2[Sharpe Ratio]))/_xlfn.STDEV.P(Table2[Sharpe Ratio])</f>
        <v>0.49736583568604115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32</v>
      </c>
      <c r="AT194">
        <f>_xlfn.RANK.AVG(Table2[[#This Row],[6M Return vs Nifty Z-Score]],Table2[6M Return vs Nifty Z-Score])</f>
        <v>468</v>
      </c>
      <c r="AU194">
        <f>_xlfn.RANK.AVG(Table2[[#This Row],[Sharpe Ratio Z-Score]],Table2[Sharpe Ratio Z-Score])</f>
        <v>206</v>
      </c>
      <c r="AV194">
        <f>(Table2[[#This Row],[Rank 1Y]]+Table2[[#This Row],[Rank 6M]]+Table2[[#This Row],[Rank Sharpe]])/3</f>
        <v>235.33333333333334</v>
      </c>
    </row>
    <row r="195" spans="1:48" x14ac:dyDescent="0.3">
      <c r="A195" t="s">
        <v>1269</v>
      </c>
      <c r="B195" t="s">
        <v>1270</v>
      </c>
      <c r="C195" t="s">
        <v>3142</v>
      </c>
      <c r="D195" t="s">
        <v>182</v>
      </c>
      <c r="E195">
        <v>9423.1383500800002</v>
      </c>
      <c r="F195">
        <v>2139.1999999999998</v>
      </c>
      <c r="G195">
        <v>86.472256790860996</v>
      </c>
      <c r="H195">
        <f>(Table2[[#This Row],[1Y Return vs Nifty]]-AVERAGE(Table2[1Y Return vs Nifty]))/_xlfn.STDEV.P(Table2[1Y Return vs Nifty])</f>
        <v>1.06663702633952</v>
      </c>
      <c r="I195">
        <v>-4.0891965340408003</v>
      </c>
      <c r="J195">
        <f>(Table2[[#This Row],[1M Return vs Nifty]]-AVERAGE(Table2[1M Return vs Nifty]))/_xlfn.STDEV.P(Table2[1M Return vs Nifty])</f>
        <v>-0.33451025979125726</v>
      </c>
      <c r="K195">
        <v>-7.3645286785892301</v>
      </c>
      <c r="L195">
        <f>(Table2[[#This Row],[6M Return vs Nifty]]-AVERAGE(Table2[6M Return vs Nifty]))/_xlfn.STDEV.P(Table2[6M Return vs Nifty])</f>
        <v>-0.57454814013541422</v>
      </c>
      <c r="M195">
        <v>5.3967812235545196</v>
      </c>
      <c r="N195">
        <f>(Table2[[#This Row],[1W Return vs Nifty]]-AVERAGE(Table2[1W Return vs Nifty]))/_xlfn.STDEV.P(Table2[1W Return vs Nifty])</f>
        <v>1.4226272957389066</v>
      </c>
      <c r="O195">
        <v>2161.4499999999998</v>
      </c>
      <c r="P195">
        <v>2124.6732545585101</v>
      </c>
      <c r="Q195">
        <v>1852.76056081716</v>
      </c>
      <c r="R195">
        <v>47.594493214289301</v>
      </c>
      <c r="S195" s="1">
        <f>(Table2[[#This Row],[Close Price]]-Table2[[#This Row],[20D EMA]])/Table2[[#This Row],[20D EMA]]</f>
        <v>-1.0294015591385413E-2</v>
      </c>
      <c r="T195" s="1">
        <f>(Table2[[#This Row],[Close Price]]-Table2[[#This Row],[50D EMA]])/Table2[[#This Row],[50D EMA]]</f>
        <v>6.8371668021529764E-3</v>
      </c>
      <c r="U195" s="1">
        <f>(Table2[[#This Row],[Close Price]]-Table2[[#This Row],[200D EMA]])/Table2[[#This Row],[200D EMA]]</f>
        <v>0.15460143379590599</v>
      </c>
      <c r="V195">
        <v>0.52655461214700605</v>
      </c>
      <c r="W195">
        <v>2123.5500000000002</v>
      </c>
      <c r="X195">
        <v>2228</v>
      </c>
      <c r="Y195">
        <v>2123.5500000000002</v>
      </c>
      <c r="Z195">
        <v>2228</v>
      </c>
      <c r="AA195">
        <v>1933</v>
      </c>
      <c r="AB195">
        <v>2228</v>
      </c>
      <c r="AC195" s="1">
        <f>(Table2[[#This Row],[Close Price]]/Table2[[#This Row],[Day Low]])-1</f>
        <v>7.3697346424617116E-3</v>
      </c>
      <c r="AD195" s="1">
        <f>(Table2[[#This Row],[Day High]]/Table2[[#This Row],[Close Price]])-1</f>
        <v>4.1510845175766642E-2</v>
      </c>
      <c r="AE195" s="1">
        <f>(Table2[[#This Row],[Close Price]]/Table2[[#This Row],[Current Week Low]])-1</f>
        <v>7.3697346424617116E-3</v>
      </c>
      <c r="AF195" s="1">
        <f>(Table2[[#This Row],[Current Week High]]/Table2[[#This Row],[Close Price]])-1</f>
        <v>4.1510845175766642E-2</v>
      </c>
      <c r="AG195" s="1">
        <f>(Table2[[#This Row],[Close Price]]/Table2[[#This Row],[Current Month Low]])-1</f>
        <v>0.10667356440765641</v>
      </c>
      <c r="AH195" s="1">
        <f>(Table2[[#This Row],[Current Month High]]/Table2[[#This Row],[Close Price]])-1</f>
        <v>4.1510845175766642E-2</v>
      </c>
      <c r="AI195">
        <v>12.144727000747899</v>
      </c>
      <c r="AJ195">
        <v>125.43998313837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0.11</v>
      </c>
      <c r="AM195" t="s">
        <v>3182</v>
      </c>
      <c r="AN195">
        <v>-4.5199999999999996</v>
      </c>
      <c r="AO195" t="s">
        <v>3181</v>
      </c>
      <c r="AP195">
        <v>0.15578318291701199</v>
      </c>
      <c r="AQ195">
        <f>(Table2[[#This Row],[Sharpe Ratio]]-AVERAGE(Table2[Sharpe Ratio]))/_xlfn.STDEV.P(Table2[Sharpe Ratio])</f>
        <v>1.0507416213038501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2.6309475434556049</v>
      </c>
      <c r="AS195">
        <f>_xlfn.RANK.AVG(Table2[[#This Row],[1Y Return vs Nifty Z-Score]],Table2[1Y Return vs Nifty Z-Score])</f>
        <v>96</v>
      </c>
      <c r="AT195">
        <f>_xlfn.RANK.AVG(Table2[[#This Row],[6M Return vs Nifty Z-Score]],Table2[6M Return vs Nifty Z-Score])</f>
        <v>506</v>
      </c>
      <c r="AU195">
        <f>_xlfn.RANK.AVG(Table2[[#This Row],[Sharpe Ratio Z-Score]],Table2[Sharpe Ratio Z-Score])</f>
        <v>108</v>
      </c>
      <c r="AV195">
        <f>(Table2[[#This Row],[Rank 1Y]]+Table2[[#This Row],[Rank 6M]]+Table2[[#This Row],[Rank Sharpe]])/3</f>
        <v>236.66666666666666</v>
      </c>
    </row>
    <row r="196" spans="1:48" x14ac:dyDescent="0.3">
      <c r="A196" t="s">
        <v>237</v>
      </c>
      <c r="B196" t="s">
        <v>238</v>
      </c>
      <c r="C196" t="s">
        <v>3142</v>
      </c>
      <c r="D196" t="s">
        <v>77</v>
      </c>
      <c r="E196">
        <v>111095.95485313</v>
      </c>
      <c r="F196">
        <v>5555.35</v>
      </c>
      <c r="G196">
        <v>48.523236368915903</v>
      </c>
      <c r="H196">
        <f>(Table2[[#This Row],[1Y Return vs Nifty]]-AVERAGE(Table2[1Y Return vs Nifty]))/_xlfn.STDEV.P(Table2[1Y Return vs Nifty])</f>
        <v>0.41907454388165866</v>
      </c>
      <c r="I196">
        <v>-3.9124541004387399</v>
      </c>
      <c r="J196">
        <f>(Table2[[#This Row],[1M Return vs Nifty]]-AVERAGE(Table2[1M Return vs Nifty]))/_xlfn.STDEV.P(Table2[1M Return vs Nifty])</f>
        <v>-0.31450473451236777</v>
      </c>
      <c r="K196">
        <v>15.2161672864964</v>
      </c>
      <c r="L196">
        <f>(Table2[[#This Row],[6M Return vs Nifty]]-AVERAGE(Table2[6M Return vs Nifty]))/_xlfn.STDEV.P(Table2[6M Return vs Nifty])</f>
        <v>0.1280404609186627</v>
      </c>
      <c r="M196">
        <v>-2.9707564821947301</v>
      </c>
      <c r="N196">
        <f>(Table2[[#This Row],[1W Return vs Nifty]]-AVERAGE(Table2[1W Return vs Nifty]))/_xlfn.STDEV.P(Table2[1W Return vs Nifty])</f>
        <v>-0.44318070106508384</v>
      </c>
      <c r="O196">
        <v>5666.09</v>
      </c>
      <c r="P196">
        <v>5614.0559521527503</v>
      </c>
      <c r="Q196">
        <v>4990.1100899796302</v>
      </c>
      <c r="R196">
        <v>40.301522124355898</v>
      </c>
      <c r="S196" s="1">
        <f>(Table2[[#This Row],[Close Price]]-Table2[[#This Row],[20D EMA]])/Table2[[#This Row],[20D EMA]]</f>
        <v>-1.9544341865378026E-2</v>
      </c>
      <c r="T196" s="1">
        <f>(Table2[[#This Row],[Close Price]]-Table2[[#This Row],[50D EMA]])/Table2[[#This Row],[50D EMA]]</f>
        <v>-1.0456958864159283E-2</v>
      </c>
      <c r="U196" s="1">
        <f>(Table2[[#This Row],[Close Price]]-Table2[[#This Row],[200D EMA]])/Table2[[#This Row],[200D EMA]]</f>
        <v>0.11327203204502398</v>
      </c>
      <c r="V196">
        <v>1.0183793074171701</v>
      </c>
      <c r="W196">
        <v>5499.85</v>
      </c>
      <c r="X196">
        <v>5575</v>
      </c>
      <c r="Y196">
        <v>5499.85</v>
      </c>
      <c r="Z196">
        <v>5575</v>
      </c>
      <c r="AA196">
        <v>5411</v>
      </c>
      <c r="AB196">
        <v>5794</v>
      </c>
      <c r="AC196" s="1">
        <f>(Table2[[#This Row],[Close Price]]/Table2[[#This Row],[Day Low]])-1</f>
        <v>1.0091184305026424E-2</v>
      </c>
      <c r="AD196" s="1">
        <f>(Table2[[#This Row],[Day High]]/Table2[[#This Row],[Close Price]])-1</f>
        <v>3.5371308738423313E-3</v>
      </c>
      <c r="AE196" s="1">
        <f>(Table2[[#This Row],[Close Price]]/Table2[[#This Row],[Current Week Low]])-1</f>
        <v>1.0091184305026424E-2</v>
      </c>
      <c r="AF196" s="1">
        <f>(Table2[[#This Row],[Current Week High]]/Table2[[#This Row],[Close Price]])-1</f>
        <v>3.5371308738423313E-3</v>
      </c>
      <c r="AG196" s="1">
        <f>(Table2[[#This Row],[Close Price]]/Table2[[#This Row],[Current Month Low]])-1</f>
        <v>2.6677139160968366E-2</v>
      </c>
      <c r="AH196" s="1">
        <f>(Table2[[#This Row],[Current Month High]]/Table2[[#This Row],[Close Price]])-1</f>
        <v>4.2958589467810171E-2</v>
      </c>
      <c r="AI196">
        <v>12.436660156425701</v>
      </c>
      <c r="AJ196">
        <v>82.651652145322998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</v>
      </c>
      <c r="AM196" t="s">
        <v>3183</v>
      </c>
      <c r="AN196">
        <v>-8.75</v>
      </c>
      <c r="AO196" t="s">
        <v>3181</v>
      </c>
      <c r="AP196">
        <v>9.3627040147513996E-2</v>
      </c>
      <c r="AQ196">
        <f>(Table2[[#This Row],[Sharpe Ratio]]-AVERAGE(Table2[Sharpe Ratio]))/_xlfn.STDEV.P(Table2[Sharpe Ratio])</f>
        <v>0.32324823460829355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0.11267780383116327</v>
      </c>
      <c r="AS196">
        <f>_xlfn.RANK.AVG(Table2[[#This Row],[1Y Return vs Nifty Z-Score]],Table2[1Y Return vs Nifty Z-Score])</f>
        <v>181</v>
      </c>
      <c r="AT196">
        <f>_xlfn.RANK.AVG(Table2[[#This Row],[6M Return vs Nifty Z-Score]],Table2[6M Return vs Nifty Z-Score])</f>
        <v>274</v>
      </c>
      <c r="AU196">
        <f>_xlfn.RANK.AVG(Table2[[#This Row],[Sharpe Ratio Z-Score]],Table2[Sharpe Ratio Z-Score])</f>
        <v>256</v>
      </c>
      <c r="AV196">
        <f>(Table2[[#This Row],[Rank 1Y]]+Table2[[#This Row],[Rank 6M]]+Table2[[#This Row],[Rank Sharpe]])/3</f>
        <v>237</v>
      </c>
    </row>
    <row r="197" spans="1:48" x14ac:dyDescent="0.3">
      <c r="A197" t="s">
        <v>1242</v>
      </c>
      <c r="B197" t="s">
        <v>1243</v>
      </c>
      <c r="C197" t="s">
        <v>3139</v>
      </c>
      <c r="D197" t="s">
        <v>48</v>
      </c>
      <c r="E197">
        <v>9605.2441947349998</v>
      </c>
      <c r="F197">
        <v>1473.85</v>
      </c>
      <c r="G197">
        <v>30.458246263869999</v>
      </c>
      <c r="H197">
        <f>(Table2[[#This Row],[1Y Return vs Nifty]]-AVERAGE(Table2[1Y Return vs Nifty]))/_xlfn.STDEV.P(Table2[1Y Return vs Nifty])</f>
        <v>0.11081336327855133</v>
      </c>
      <c r="I197">
        <v>-7.1292518611815296</v>
      </c>
      <c r="J197">
        <f>(Table2[[#This Row],[1M Return vs Nifty]]-AVERAGE(Table2[1M Return vs Nifty]))/_xlfn.STDEV.P(Table2[1M Return vs Nifty])</f>
        <v>-0.67861496886904049</v>
      </c>
      <c r="K197">
        <v>28.018610600197199</v>
      </c>
      <c r="L197">
        <f>(Table2[[#This Row],[6M Return vs Nifty]]-AVERAGE(Table2[6M Return vs Nifty]))/_xlfn.STDEV.P(Table2[6M Return vs Nifty])</f>
        <v>0.52638295451385753</v>
      </c>
      <c r="M197">
        <v>-1.3262740803600701</v>
      </c>
      <c r="N197">
        <f>(Table2[[#This Row],[1W Return vs Nifty]]-AVERAGE(Table2[1W Return vs Nifty]))/_xlfn.STDEV.P(Table2[1W Return vs Nifty])</f>
        <v>-7.6491177355097792E-2</v>
      </c>
      <c r="O197">
        <v>1512.8</v>
      </c>
      <c r="P197">
        <v>1538.29766827811</v>
      </c>
      <c r="Q197">
        <v>1356.8326977951699</v>
      </c>
      <c r="R197">
        <v>37.276496126286702</v>
      </c>
      <c r="S197" s="1">
        <f>(Table2[[#This Row],[Close Price]]-Table2[[#This Row],[20D EMA]])/Table2[[#This Row],[20D EMA]]</f>
        <v>-2.5746959280803838E-2</v>
      </c>
      <c r="T197" s="1">
        <f>(Table2[[#This Row],[Close Price]]-Table2[[#This Row],[50D EMA]])/Table2[[#This Row],[50D EMA]]</f>
        <v>-4.1895446900240989E-2</v>
      </c>
      <c r="U197" s="1">
        <f>(Table2[[#This Row],[Close Price]]-Table2[[#This Row],[200D EMA]])/Table2[[#This Row],[200D EMA]]</f>
        <v>8.6242985148413012E-2</v>
      </c>
      <c r="V197">
        <v>0.52002665176878604</v>
      </c>
      <c r="W197">
        <v>1465.85</v>
      </c>
      <c r="X197">
        <v>1493.25</v>
      </c>
      <c r="Y197">
        <v>1465.85</v>
      </c>
      <c r="Z197">
        <v>1493.25</v>
      </c>
      <c r="AA197">
        <v>1417.3</v>
      </c>
      <c r="AB197">
        <v>1564</v>
      </c>
      <c r="AC197" s="1">
        <f>(Table2[[#This Row],[Close Price]]/Table2[[#This Row],[Day Low]])-1</f>
        <v>5.4575843367330457E-3</v>
      </c>
      <c r="AD197" s="1">
        <f>(Table2[[#This Row],[Day High]]/Table2[[#This Row],[Close Price]])-1</f>
        <v>1.316280489873467E-2</v>
      </c>
      <c r="AE197" s="1">
        <f>(Table2[[#This Row],[Close Price]]/Table2[[#This Row],[Current Week Low]])-1</f>
        <v>5.4575843367330457E-3</v>
      </c>
      <c r="AF197" s="1">
        <f>(Table2[[#This Row],[Current Week High]]/Table2[[#This Row],[Close Price]])-1</f>
        <v>1.316280489873467E-2</v>
      </c>
      <c r="AG197" s="1">
        <f>(Table2[[#This Row],[Close Price]]/Table2[[#This Row],[Current Month Low]])-1</f>
        <v>3.9899809496930727E-2</v>
      </c>
      <c r="AH197" s="1">
        <f>(Table2[[#This Row],[Current Month High]]/Table2[[#This Row],[Close Price]])-1</f>
        <v>6.1166333073243706E-2</v>
      </c>
      <c r="AI197">
        <v>27.5502934491298</v>
      </c>
      <c r="AJ197">
        <v>83.064215625388101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-0.14000000000000001</v>
      </c>
      <c r="AM197" t="s">
        <v>3181</v>
      </c>
      <c r="AN197">
        <v>-5.41</v>
      </c>
      <c r="AO197" t="s">
        <v>3181</v>
      </c>
      <c r="AP197">
        <v>7.9538476464003E-2</v>
      </c>
      <c r="AQ197">
        <f>(Table2[[#This Row],[Sharpe Ratio]]-AVERAGE(Table2[Sharpe Ratio]))/_xlfn.STDEV.P(Table2[Sharpe Ratio])</f>
        <v>0.1583516298462761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255</v>
      </c>
      <c r="AT197">
        <f>_xlfn.RANK.AVG(Table2[[#This Row],[6M Return vs Nifty Z-Score]],Table2[6M Return vs Nifty Z-Score])</f>
        <v>162</v>
      </c>
      <c r="AU197">
        <f>_xlfn.RANK.AVG(Table2[[#This Row],[Sharpe Ratio Z-Score]],Table2[Sharpe Ratio Z-Score])</f>
        <v>295</v>
      </c>
      <c r="AV197">
        <f>(Table2[[#This Row],[Rank 1Y]]+Table2[[#This Row],[Rank 6M]]+Table2[[#This Row],[Rank Sharpe]])/3</f>
        <v>237.33333333333334</v>
      </c>
    </row>
    <row r="198" spans="1:48" x14ac:dyDescent="0.3">
      <c r="A198" t="s">
        <v>1273</v>
      </c>
      <c r="B198" t="s">
        <v>1274</v>
      </c>
      <c r="C198" t="s">
        <v>611</v>
      </c>
      <c r="D198" t="s">
        <v>455</v>
      </c>
      <c r="E198">
        <v>9383.0374929000009</v>
      </c>
      <c r="F198">
        <v>358.5</v>
      </c>
      <c r="G198">
        <v>60.522120302202403</v>
      </c>
      <c r="H198">
        <f>(Table2[[#This Row],[1Y Return vs Nifty]]-AVERAGE(Table2[1Y Return vs Nifty]))/_xlfn.STDEV.P(Table2[1Y Return vs Nifty])</f>
        <v>0.62382362515358303</v>
      </c>
      <c r="I198">
        <v>-10.313836838519</v>
      </c>
      <c r="J198">
        <f>(Table2[[#This Row],[1M Return vs Nifty]]-AVERAGE(Table2[1M Return vs Nifty]))/_xlfn.STDEV.P(Table2[1M Return vs Nifty])</f>
        <v>-1.0390790293014054</v>
      </c>
      <c r="K198">
        <v>2.7522636599444801</v>
      </c>
      <c r="L198">
        <f>(Table2[[#This Row],[6M Return vs Nifty]]-AVERAGE(Table2[6M Return vs Nifty]))/_xlfn.STDEV.P(Table2[6M Return vs Nifty])</f>
        <v>-0.25976851654563049</v>
      </c>
      <c r="M198">
        <v>2.5541106374121201</v>
      </c>
      <c r="N198">
        <f>(Table2[[#This Row],[1W Return vs Nifty]]-AVERAGE(Table2[1W Return vs Nifty]))/_xlfn.STDEV.P(Table2[1W Return vs Nifty])</f>
        <v>0.7887637030765472</v>
      </c>
      <c r="O198">
        <v>369.56</v>
      </c>
      <c r="P198">
        <v>379.02251227938802</v>
      </c>
      <c r="Q198">
        <v>334.52233277887501</v>
      </c>
      <c r="R198">
        <v>41.097379219530403</v>
      </c>
      <c r="S198" s="1">
        <f>(Table2[[#This Row],[Close Price]]-Table2[[#This Row],[20D EMA]])/Table2[[#This Row],[20D EMA]]</f>
        <v>-2.9927481329148183E-2</v>
      </c>
      <c r="T198" s="1">
        <f>(Table2[[#This Row],[Close Price]]-Table2[[#This Row],[50D EMA]])/Table2[[#This Row],[50D EMA]]</f>
        <v>-5.4145892696369206E-2</v>
      </c>
      <c r="U198" s="1">
        <f>(Table2[[#This Row],[Close Price]]-Table2[[#This Row],[200D EMA]])/Table2[[#This Row],[200D EMA]]</f>
        <v>7.1677328750946609E-2</v>
      </c>
      <c r="V198">
        <v>0.56674105895061</v>
      </c>
      <c r="W198">
        <v>352.35</v>
      </c>
      <c r="X198">
        <v>362.7</v>
      </c>
      <c r="Y198">
        <v>352.35</v>
      </c>
      <c r="Z198">
        <v>362.7</v>
      </c>
      <c r="AA198">
        <v>327.7</v>
      </c>
      <c r="AB198">
        <v>372.3</v>
      </c>
      <c r="AC198" s="1">
        <f>(Table2[[#This Row],[Close Price]]/Table2[[#This Row],[Day Low]])-1</f>
        <v>1.7454235845040467E-2</v>
      </c>
      <c r="AD198" s="1">
        <f>(Table2[[#This Row],[Day High]]/Table2[[#This Row],[Close Price]])-1</f>
        <v>1.1715481171548081E-2</v>
      </c>
      <c r="AE198" s="1">
        <f>(Table2[[#This Row],[Close Price]]/Table2[[#This Row],[Current Week Low]])-1</f>
        <v>1.7454235845040467E-2</v>
      </c>
      <c r="AF198" s="1">
        <f>(Table2[[#This Row],[Current Week High]]/Table2[[#This Row],[Close Price]])-1</f>
        <v>1.1715481171548081E-2</v>
      </c>
      <c r="AG198" s="1">
        <f>(Table2[[#This Row],[Close Price]]/Table2[[#This Row],[Current Month Low]])-1</f>
        <v>9.3988404028074513E-2</v>
      </c>
      <c r="AH198" s="1">
        <f>(Table2[[#This Row],[Current Month High]]/Table2[[#This Row],[Close Price]])-1</f>
        <v>3.849372384937233E-2</v>
      </c>
      <c r="AI198">
        <v>17.517433751743301</v>
      </c>
      <c r="AJ198">
        <v>119.19902170589999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-0.14000000000000001</v>
      </c>
      <c r="AM198" t="s">
        <v>3181</v>
      </c>
      <c r="AN198">
        <v>-9.6199999999999992</v>
      </c>
      <c r="AO198" t="s">
        <v>3181</v>
      </c>
      <c r="AP198">
        <v>0.123105665749358</v>
      </c>
      <c r="AQ198">
        <f>(Table2[[#This Row],[Sharpe Ratio]]-AVERAGE(Table2[Sharpe Ratio]))/_xlfn.STDEV.P(Table2[Sharpe Ratio])</f>
        <v>0.66827455411053627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143</v>
      </c>
      <c r="AT198">
        <f>_xlfn.RANK.AVG(Table2[[#This Row],[6M Return vs Nifty Z-Score]],Table2[6M Return vs Nifty Z-Score])</f>
        <v>394</v>
      </c>
      <c r="AU198">
        <f>_xlfn.RANK.AVG(Table2[[#This Row],[Sharpe Ratio Z-Score]],Table2[Sharpe Ratio Z-Score])</f>
        <v>176</v>
      </c>
      <c r="AV198">
        <f>(Table2[[#This Row],[Rank 1Y]]+Table2[[#This Row],[Rank 6M]]+Table2[[#This Row],[Rank Sharpe]])/3</f>
        <v>237.66666666666666</v>
      </c>
    </row>
    <row r="199" spans="1:48" x14ac:dyDescent="0.3">
      <c r="A199" t="s">
        <v>394</v>
      </c>
      <c r="B199" t="s">
        <v>395</v>
      </c>
      <c r="C199" t="s">
        <v>3136</v>
      </c>
      <c r="D199" t="s">
        <v>141</v>
      </c>
      <c r="E199">
        <v>59533.988237899997</v>
      </c>
      <c r="F199">
        <v>221.5</v>
      </c>
      <c r="G199">
        <v>241.94330385810699</v>
      </c>
      <c r="H199">
        <f>(Table2[[#This Row],[1Y Return vs Nifty]]-AVERAGE(Table2[1Y Return vs Nifty]))/_xlfn.STDEV.P(Table2[1Y Return vs Nifty])</f>
        <v>3.7195966039461492</v>
      </c>
      <c r="I199">
        <v>-0.61928730540452104</v>
      </c>
      <c r="J199">
        <f>(Table2[[#This Row],[1M Return vs Nifty]]-AVERAGE(Table2[1M Return vs Nifty]))/_xlfn.STDEV.P(Table2[1M Return vs Nifty])</f>
        <v>5.8249732103103767E-2</v>
      </c>
      <c r="K199">
        <v>28.075952861201699</v>
      </c>
      <c r="L199">
        <f>(Table2[[#This Row],[6M Return vs Nifty]]-AVERAGE(Table2[6M Return vs Nifty]))/_xlfn.STDEV.P(Table2[6M Return vs Nifty])</f>
        <v>0.52816713419559647</v>
      </c>
      <c r="M199">
        <v>0.76387196391391299</v>
      </c>
      <c r="N199">
        <f>(Table2[[#This Row],[1W Return vs Nifty]]-AVERAGE(Table2[1W Return vs Nifty]))/_xlfn.STDEV.P(Table2[1W Return vs Nifty])</f>
        <v>0.38957319439133664</v>
      </c>
      <c r="O199">
        <v>228.18</v>
      </c>
      <c r="P199">
        <v>230.893672363462</v>
      </c>
      <c r="Q199">
        <v>184.86146143743099</v>
      </c>
      <c r="R199">
        <v>42.5229238375642</v>
      </c>
      <c r="S199" s="1">
        <f>(Table2[[#This Row],[Close Price]]-Table2[[#This Row],[20D EMA]])/Table2[[#This Row],[20D EMA]]</f>
        <v>-2.9275133666403746E-2</v>
      </c>
      <c r="T199" s="1">
        <f>(Table2[[#This Row],[Close Price]]-Table2[[#This Row],[50D EMA]])/Table2[[#This Row],[50D EMA]]</f>
        <v>-4.0683974867336006E-2</v>
      </c>
      <c r="U199" s="1">
        <f>(Table2[[#This Row],[Close Price]]-Table2[[#This Row],[200D EMA]])/Table2[[#This Row],[200D EMA]]</f>
        <v>0.19819457380504291</v>
      </c>
      <c r="V199">
        <v>0.40551381817938098</v>
      </c>
      <c r="W199">
        <v>221</v>
      </c>
      <c r="X199">
        <v>229.7</v>
      </c>
      <c r="Y199">
        <v>221</v>
      </c>
      <c r="Z199">
        <v>229.7</v>
      </c>
      <c r="AA199">
        <v>206</v>
      </c>
      <c r="AB199">
        <v>239.9</v>
      </c>
      <c r="AC199" s="1">
        <f>(Table2[[#This Row],[Close Price]]/Table2[[#This Row],[Day Low]])-1</f>
        <v>2.2624434389140191E-3</v>
      </c>
      <c r="AD199" s="1">
        <f>(Table2[[#This Row],[Day High]]/Table2[[#This Row],[Close Price]])-1</f>
        <v>3.7020316027087885E-2</v>
      </c>
      <c r="AE199" s="1">
        <f>(Table2[[#This Row],[Close Price]]/Table2[[#This Row],[Current Week Low]])-1</f>
        <v>2.2624434389140191E-3</v>
      </c>
      <c r="AF199" s="1">
        <f>(Table2[[#This Row],[Current Week High]]/Table2[[#This Row],[Close Price]])-1</f>
        <v>3.7020316027087885E-2</v>
      </c>
      <c r="AG199" s="1">
        <f>(Table2[[#This Row],[Close Price]]/Table2[[#This Row],[Current Month Low]])-1</f>
        <v>7.5242718446602019E-2</v>
      </c>
      <c r="AH199" s="1">
        <f>(Table2[[#This Row],[Current Month High]]/Table2[[#This Row],[Close Price]])-1</f>
        <v>8.3069977426636576E-2</v>
      </c>
      <c r="AI199">
        <v>39.954853273137701</v>
      </c>
      <c r="AJ199">
        <v>373.29059829059798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-0.18</v>
      </c>
      <c r="AM199" t="s">
        <v>3181</v>
      </c>
      <c r="AN199">
        <v>-0.88</v>
      </c>
      <c r="AO199" t="s">
        <v>3181</v>
      </c>
      <c r="AQ199">
        <f>(Table2[[#This Row],[Sharpe Ratio]]-AVERAGE(Table2[Sharpe Ratio]))/_xlfn.STDEV.P(Table2[Sharpe Ratio])</f>
        <v>-0.77258959393567861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7</v>
      </c>
      <c r="AT199">
        <f>_xlfn.RANK.AVG(Table2[[#This Row],[6M Return vs Nifty Z-Score]],Table2[6M Return vs Nifty Z-Score])</f>
        <v>161</v>
      </c>
      <c r="AU199">
        <f>_xlfn.RANK.AVG(Table2[[#This Row],[Sharpe Ratio Z-Score]],Table2[Sharpe Ratio Z-Score])</f>
        <v>547.5</v>
      </c>
      <c r="AV199">
        <f>(Table2[[#This Row],[Rank 1Y]]+Table2[[#This Row],[Rank 6M]]+Table2[[#This Row],[Rank Sharpe]])/3</f>
        <v>238.5</v>
      </c>
    </row>
    <row r="200" spans="1:48" x14ac:dyDescent="0.3">
      <c r="A200" t="s">
        <v>118</v>
      </c>
      <c r="B200" t="s">
        <v>119</v>
      </c>
      <c r="C200" t="s">
        <v>3141</v>
      </c>
      <c r="D200" t="s">
        <v>57</v>
      </c>
      <c r="E200">
        <v>244703.49111174501</v>
      </c>
      <c r="F200">
        <v>634.45000000000005</v>
      </c>
      <c r="G200">
        <v>65.238338996385096</v>
      </c>
      <c r="H200">
        <f>(Table2[[#This Row],[1Y Return vs Nifty]]-AVERAGE(Table2[1Y Return vs Nifty]))/_xlfn.STDEV.P(Table2[1Y Return vs Nifty])</f>
        <v>0.70430123041089887</v>
      </c>
      <c r="I200">
        <v>-2.2354349878291102</v>
      </c>
      <c r="J200">
        <f>(Table2[[#This Row],[1M Return vs Nifty]]-AVERAGE(Table2[1M Return vs Nifty]))/_xlfn.STDEV.P(Table2[1M Return vs Nifty])</f>
        <v>-0.12468247413753049</v>
      </c>
      <c r="K200">
        <v>-4.2588618644931699</v>
      </c>
      <c r="L200">
        <f>(Table2[[#This Row],[6M Return vs Nifty]]-AVERAGE(Table2[6M Return vs Nifty]))/_xlfn.STDEV.P(Table2[6M Return vs Nifty])</f>
        <v>-0.47791665873069356</v>
      </c>
      <c r="M200">
        <v>-1.3397457225532601</v>
      </c>
      <c r="N200">
        <f>(Table2[[#This Row],[1W Return vs Nifty]]-AVERAGE(Table2[1W Return vs Nifty]))/_xlfn.STDEV.P(Table2[1W Return vs Nifty])</f>
        <v>-7.9495107378247318E-2</v>
      </c>
      <c r="O200">
        <v>647.79</v>
      </c>
      <c r="P200">
        <v>660.53894657828801</v>
      </c>
      <c r="Q200">
        <v>612.34838720833397</v>
      </c>
      <c r="R200">
        <v>40.259612006060003</v>
      </c>
      <c r="S200" s="1">
        <f>(Table2[[#This Row],[Close Price]]-Table2[[#This Row],[20D EMA]])/Table2[[#This Row],[20D EMA]]</f>
        <v>-2.0593093440775433E-2</v>
      </c>
      <c r="T200" s="1">
        <f>(Table2[[#This Row],[Close Price]]-Table2[[#This Row],[50D EMA]])/Table2[[#This Row],[50D EMA]]</f>
        <v>-3.9496454695719989E-2</v>
      </c>
      <c r="U200" s="1">
        <f>(Table2[[#This Row],[Close Price]]-Table2[[#This Row],[200D EMA]])/Table2[[#This Row],[200D EMA]]</f>
        <v>3.609319997138595E-2</v>
      </c>
      <c r="V200">
        <v>0.31293741811508902</v>
      </c>
      <c r="W200">
        <v>631</v>
      </c>
      <c r="X200">
        <v>645.70000000000005</v>
      </c>
      <c r="Y200">
        <v>631</v>
      </c>
      <c r="Z200">
        <v>645.70000000000005</v>
      </c>
      <c r="AA200">
        <v>613.20000000000005</v>
      </c>
      <c r="AB200">
        <v>660.8</v>
      </c>
      <c r="AC200" s="1">
        <f>(Table2[[#This Row],[Close Price]]/Table2[[#This Row],[Day Low]])-1</f>
        <v>5.4675118858955596E-3</v>
      </c>
      <c r="AD200" s="1">
        <f>(Table2[[#This Row],[Day High]]/Table2[[#This Row],[Close Price]])-1</f>
        <v>1.7731893766254281E-2</v>
      </c>
      <c r="AE200" s="1">
        <f>(Table2[[#This Row],[Close Price]]/Table2[[#This Row],[Current Week Low]])-1</f>
        <v>5.4675118858955596E-3</v>
      </c>
      <c r="AF200" s="1">
        <f>(Table2[[#This Row],[Current Week High]]/Table2[[#This Row],[Close Price]])-1</f>
        <v>1.7731893766254281E-2</v>
      </c>
      <c r="AG200" s="1">
        <f>(Table2[[#This Row],[Close Price]]/Table2[[#This Row],[Current Month Low]])-1</f>
        <v>3.4654272667971275E-2</v>
      </c>
      <c r="AH200" s="1">
        <f>(Table2[[#This Row],[Current Month High]]/Table2[[#This Row],[Close Price]])-1</f>
        <v>4.1532035621404173E-2</v>
      </c>
      <c r="AI200">
        <v>41.201040271100901</v>
      </c>
      <c r="AJ200">
        <v>119.267323310869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-0.06</v>
      </c>
      <c r="AM200" t="s">
        <v>3181</v>
      </c>
      <c r="AN200">
        <v>-4.93</v>
      </c>
      <c r="AO200" t="s">
        <v>3181</v>
      </c>
      <c r="AP200">
        <v>0.15832686257067</v>
      </c>
      <c r="AQ200">
        <f>(Table2[[#This Row],[Sharpe Ratio]]-AVERAGE(Table2[Sharpe Ratio]))/_xlfn.STDEV.P(Table2[Sharpe Ratio])</f>
        <v>1.080513580171548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131</v>
      </c>
      <c r="AT200">
        <f>_xlfn.RANK.AVG(Table2[[#This Row],[6M Return vs Nifty Z-Score]],Table2[6M Return vs Nifty Z-Score])</f>
        <v>480</v>
      </c>
      <c r="AU200">
        <f>_xlfn.RANK.AVG(Table2[[#This Row],[Sharpe Ratio Z-Score]],Table2[Sharpe Ratio Z-Score])</f>
        <v>105</v>
      </c>
      <c r="AV200">
        <f>(Table2[[#This Row],[Rank 1Y]]+Table2[[#This Row],[Rank 6M]]+Table2[[#This Row],[Rank Sharpe]])/3</f>
        <v>238.66666666666666</v>
      </c>
    </row>
    <row r="201" spans="1:48" x14ac:dyDescent="0.3">
      <c r="A201" t="s">
        <v>910</v>
      </c>
      <c r="B201" t="s">
        <v>911</v>
      </c>
      <c r="C201" t="s">
        <v>3138</v>
      </c>
      <c r="D201" t="s">
        <v>912</v>
      </c>
      <c r="E201">
        <v>16931.131971639999</v>
      </c>
      <c r="F201">
        <v>2789.9</v>
      </c>
      <c r="G201">
        <v>83.168402207842504</v>
      </c>
      <c r="H201">
        <f>(Table2[[#This Row],[1Y Return vs Nifty]]-AVERAGE(Table2[1Y Return vs Nifty]))/_xlfn.STDEV.P(Table2[1Y Return vs Nifty])</f>
        <v>1.010260017086811</v>
      </c>
      <c r="I201">
        <v>-4.8791819505715797</v>
      </c>
      <c r="J201">
        <f>(Table2[[#This Row],[1M Return vs Nifty]]-AVERAGE(Table2[1M Return vs Nifty]))/_xlfn.STDEV.P(Table2[1M Return vs Nifty])</f>
        <v>-0.42392892908458468</v>
      </c>
      <c r="K201">
        <v>54.003873072628203</v>
      </c>
      <c r="L201">
        <f>(Table2[[#This Row],[6M Return vs Nifty]]-AVERAGE(Table2[6M Return vs Nifty]))/_xlfn.STDEV.P(Table2[6M Return vs Nifty])</f>
        <v>1.3349031718161619</v>
      </c>
      <c r="M201">
        <v>3.9063480274467399</v>
      </c>
      <c r="N201">
        <f>(Table2[[#This Row],[1W Return vs Nifty]]-AVERAGE(Table2[1W Return vs Nifty]))/_xlfn.STDEV.P(Table2[1W Return vs Nifty])</f>
        <v>1.0902879297520258</v>
      </c>
      <c r="O201">
        <v>2672.01</v>
      </c>
      <c r="P201">
        <v>2570.3519546645698</v>
      </c>
      <c r="Q201">
        <v>1949.00771749858</v>
      </c>
      <c r="R201">
        <v>62.955008837891199</v>
      </c>
      <c r="S201" s="1">
        <f>(Table2[[#This Row],[Close Price]]-Table2[[#This Row],[20D EMA]])/Table2[[#This Row],[20D EMA]]</f>
        <v>4.4120343860988495E-2</v>
      </c>
      <c r="T201" s="1">
        <f>(Table2[[#This Row],[Close Price]]-Table2[[#This Row],[50D EMA]])/Table2[[#This Row],[50D EMA]]</f>
        <v>8.5415557560902688E-2</v>
      </c>
      <c r="U201" s="1">
        <f>(Table2[[#This Row],[Close Price]]-Table2[[#This Row],[200D EMA]])/Table2[[#This Row],[200D EMA]]</f>
        <v>0.43144635855041596</v>
      </c>
      <c r="V201">
        <v>0.70090850795776005</v>
      </c>
      <c r="W201">
        <v>2684.05</v>
      </c>
      <c r="X201">
        <v>2814.3</v>
      </c>
      <c r="Y201">
        <v>2684.05</v>
      </c>
      <c r="Z201">
        <v>2814.3</v>
      </c>
      <c r="AA201">
        <v>2431.3000000000002</v>
      </c>
      <c r="AB201">
        <v>2814.3</v>
      </c>
      <c r="AC201" s="1">
        <f>(Table2[[#This Row],[Close Price]]/Table2[[#This Row],[Day Low]])-1</f>
        <v>3.9436672193140954E-2</v>
      </c>
      <c r="AD201" s="1">
        <f>(Table2[[#This Row],[Day High]]/Table2[[#This Row],[Close Price]])-1</f>
        <v>8.7458331839851411E-3</v>
      </c>
      <c r="AE201" s="1">
        <f>(Table2[[#This Row],[Close Price]]/Table2[[#This Row],[Current Week Low]])-1</f>
        <v>3.9436672193140954E-2</v>
      </c>
      <c r="AF201" s="1">
        <f>(Table2[[#This Row],[Current Week High]]/Table2[[#This Row],[Close Price]])-1</f>
        <v>8.7458331839851411E-3</v>
      </c>
      <c r="AG201" s="1">
        <f>(Table2[[#This Row],[Close Price]]/Table2[[#This Row],[Current Month Low]])-1</f>
        <v>0.14749311068152826</v>
      </c>
      <c r="AH201" s="1">
        <f>(Table2[[#This Row],[Current Month High]]/Table2[[#This Row],[Close Price]])-1</f>
        <v>8.7458331839851411E-3</v>
      </c>
      <c r="AI201">
        <v>6.6346464030968697</v>
      </c>
      <c r="AJ201">
        <v>127.635443864229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0.15</v>
      </c>
      <c r="AM201" t="s">
        <v>3182</v>
      </c>
      <c r="AN201">
        <v>2.69</v>
      </c>
      <c r="AO201" t="s">
        <v>3182</v>
      </c>
      <c r="AQ201">
        <f>(Table2[[#This Row],[Sharpe Ratio]]-AVERAGE(Table2[Sharpe Ratio]))/_xlfn.STDEV.P(Table2[Sharpe Ratio])</f>
        <v>-0.77258959393567861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2.2389325956347355</v>
      </c>
      <c r="AS201">
        <f>_xlfn.RANK.AVG(Table2[[#This Row],[1Y Return vs Nifty Z-Score]],Table2[1Y Return vs Nifty Z-Score])</f>
        <v>105</v>
      </c>
      <c r="AT201">
        <f>_xlfn.RANK.AVG(Table2[[#This Row],[6M Return vs Nifty Z-Score]],Table2[6M Return vs Nifty Z-Score])</f>
        <v>65</v>
      </c>
      <c r="AU201">
        <f>_xlfn.RANK.AVG(Table2[[#This Row],[Sharpe Ratio Z-Score]],Table2[Sharpe Ratio Z-Score])</f>
        <v>547.5</v>
      </c>
      <c r="AV201">
        <f>(Table2[[#This Row],[Rank 1Y]]+Table2[[#This Row],[Rank 6M]]+Table2[[#This Row],[Rank Sharpe]])/3</f>
        <v>239.16666666666666</v>
      </c>
    </row>
    <row r="202" spans="1:48" x14ac:dyDescent="0.3">
      <c r="A202" t="s">
        <v>469</v>
      </c>
      <c r="B202" t="s">
        <v>470</v>
      </c>
      <c r="C202" t="s">
        <v>3150</v>
      </c>
      <c r="D202" t="s">
        <v>398</v>
      </c>
      <c r="E202">
        <v>47893.770304589998</v>
      </c>
      <c r="F202">
        <v>1626.1</v>
      </c>
      <c r="G202">
        <v>13.613290577894601</v>
      </c>
      <c r="H202">
        <f>(Table2[[#This Row],[1Y Return vs Nifty]]-AVERAGE(Table2[1Y Return vs Nifty]))/_xlfn.STDEV.P(Table2[1Y Return vs Nifty])</f>
        <v>-0.17662913720282974</v>
      </c>
      <c r="I202">
        <v>-0.36672549444915498</v>
      </c>
      <c r="J202">
        <f>(Table2[[#This Row],[1M Return vs Nifty]]-AVERAGE(Table2[1M Return vs Nifty]))/_xlfn.STDEV.P(Table2[1M Return vs Nifty])</f>
        <v>8.6837273818896762E-2</v>
      </c>
      <c r="K202">
        <v>31.824139964890399</v>
      </c>
      <c r="L202">
        <f>(Table2[[#This Row],[6M Return vs Nifty]]-AVERAGE(Table2[6M Return vs Nifty]))/_xlfn.STDEV.P(Table2[6M Return vs Nifty])</f>
        <v>0.64479035686957442</v>
      </c>
      <c r="M202">
        <v>-0.96616578563314504</v>
      </c>
      <c r="N202">
        <f>(Table2[[#This Row],[1W Return vs Nifty]]-AVERAGE(Table2[1W Return vs Nifty]))/_xlfn.STDEV.P(Table2[1W Return vs Nifty])</f>
        <v>3.8063916125680897E-3</v>
      </c>
      <c r="O202">
        <v>1648.6</v>
      </c>
      <c r="P202">
        <v>1650.81268945594</v>
      </c>
      <c r="Q202">
        <v>1436.9100680860099</v>
      </c>
      <c r="R202">
        <v>46.075325085279303</v>
      </c>
      <c r="S202" s="1">
        <f>(Table2[[#This Row],[Close Price]]-Table2[[#This Row],[20D EMA]])/Table2[[#This Row],[20D EMA]]</f>
        <v>-1.3647943709814389E-2</v>
      </c>
      <c r="T202" s="1">
        <f>(Table2[[#This Row],[Close Price]]-Table2[[#This Row],[50D EMA]])/Table2[[#This Row],[50D EMA]]</f>
        <v>-1.4970014232253505E-2</v>
      </c>
      <c r="U202" s="1">
        <f>(Table2[[#This Row],[Close Price]]-Table2[[#This Row],[200D EMA]])/Table2[[#This Row],[200D EMA]]</f>
        <v>0.13166442084019522</v>
      </c>
      <c r="V202">
        <v>0.770107151913067</v>
      </c>
      <c r="W202">
        <v>1617.65</v>
      </c>
      <c r="X202">
        <v>1649.25</v>
      </c>
      <c r="Y202">
        <v>1617.65</v>
      </c>
      <c r="Z202">
        <v>1649.25</v>
      </c>
      <c r="AA202">
        <v>1545.65</v>
      </c>
      <c r="AB202">
        <v>1739.4</v>
      </c>
      <c r="AC202" s="1">
        <f>(Table2[[#This Row],[Close Price]]/Table2[[#This Row],[Day Low]])-1</f>
        <v>5.2236268661327578E-3</v>
      </c>
      <c r="AD202" s="1">
        <f>(Table2[[#This Row],[Day High]]/Table2[[#This Row],[Close Price]])-1</f>
        <v>1.4236516819383871E-2</v>
      </c>
      <c r="AE202" s="1">
        <f>(Table2[[#This Row],[Close Price]]/Table2[[#This Row],[Current Week Low]])-1</f>
        <v>5.2236268661327578E-3</v>
      </c>
      <c r="AF202" s="1">
        <f>(Table2[[#This Row],[Current Week High]]/Table2[[#This Row],[Close Price]])-1</f>
        <v>1.4236516819383871E-2</v>
      </c>
      <c r="AG202" s="1">
        <f>(Table2[[#This Row],[Close Price]]/Table2[[#This Row],[Current Month Low]])-1</f>
        <v>5.2049299647397351E-2</v>
      </c>
      <c r="AH202" s="1">
        <f>(Table2[[#This Row],[Current Month High]]/Table2[[#This Row],[Close Price]])-1</f>
        <v>6.9675911690548098E-2</v>
      </c>
      <c r="AI202">
        <v>10.0178340815447</v>
      </c>
      <c r="AJ202">
        <v>59.570187920121597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-0.01</v>
      </c>
      <c r="AM202" t="s">
        <v>3181</v>
      </c>
      <c r="AN202">
        <v>-1.1000000000000001</v>
      </c>
      <c r="AO202" t="s">
        <v>3181</v>
      </c>
      <c r="AP202">
        <v>9.9049165415754994E-2</v>
      </c>
      <c r="AQ202">
        <f>(Table2[[#This Row],[Sharpe Ratio]]-AVERAGE(Table2[Sharpe Ratio]))/_xlfn.STDEV.P(Table2[Sharpe Ratio])</f>
        <v>0.38671034951314442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349</v>
      </c>
      <c r="AT202">
        <f>_xlfn.RANK.AVG(Table2[[#This Row],[6M Return vs Nifty Z-Score]],Table2[6M Return vs Nifty Z-Score])</f>
        <v>132</v>
      </c>
      <c r="AU202">
        <f>_xlfn.RANK.AVG(Table2[[#This Row],[Sharpe Ratio Z-Score]],Table2[Sharpe Ratio Z-Score])</f>
        <v>240</v>
      </c>
      <c r="AV202">
        <f>(Table2[[#This Row],[Rank 1Y]]+Table2[[#This Row],[Rank 6M]]+Table2[[#This Row],[Rank Sharpe]])/3</f>
        <v>240.33333333333334</v>
      </c>
    </row>
    <row r="203" spans="1:48" x14ac:dyDescent="0.3">
      <c r="A203" t="s">
        <v>1602</v>
      </c>
      <c r="B203" t="s">
        <v>1603</v>
      </c>
      <c r="C203" t="s">
        <v>3144</v>
      </c>
      <c r="D203" t="s">
        <v>80</v>
      </c>
      <c r="E203">
        <v>5999.5816365999999</v>
      </c>
      <c r="F203">
        <v>292.85000000000002</v>
      </c>
      <c r="G203">
        <v>27.764729279294301</v>
      </c>
      <c r="H203">
        <f>(Table2[[#This Row],[1Y Return vs Nifty]]-AVERAGE(Table2[1Y Return vs Nifty]))/_xlfn.STDEV.P(Table2[1Y Return vs Nifty])</f>
        <v>6.4851161206383831E-2</v>
      </c>
      <c r="I203">
        <v>3.0602414406487402</v>
      </c>
      <c r="J203">
        <f>(Table2[[#This Row],[1M Return vs Nifty]]-AVERAGE(Table2[1M Return vs Nifty]))/_xlfn.STDEV.P(Table2[1M Return vs Nifty])</f>
        <v>0.47473661554901997</v>
      </c>
      <c r="K203">
        <v>33.8958160581141</v>
      </c>
      <c r="L203">
        <f>(Table2[[#This Row],[6M Return vs Nifty]]-AVERAGE(Table2[6M Return vs Nifty]))/_xlfn.STDEV.P(Table2[6M Return vs Nifty])</f>
        <v>0.70924966363433362</v>
      </c>
      <c r="M203">
        <v>-3.7807815134158602</v>
      </c>
      <c r="N203">
        <f>(Table2[[#This Row],[1W Return vs Nifty]]-AVERAGE(Table2[1W Return vs Nifty]))/_xlfn.STDEV.P(Table2[1W Return vs Nifty])</f>
        <v>-0.62380148032077254</v>
      </c>
      <c r="O203">
        <v>295.85000000000002</v>
      </c>
      <c r="P203">
        <v>298.39161750797899</v>
      </c>
      <c r="Q203">
        <v>264.55291485832799</v>
      </c>
      <c r="R203">
        <v>47.046105777363003</v>
      </c>
      <c r="S203" s="1">
        <f>(Table2[[#This Row],[Close Price]]-Table2[[#This Row],[20D EMA]])/Table2[[#This Row],[20D EMA]]</f>
        <v>-1.0140273787392259E-2</v>
      </c>
      <c r="T203" s="1">
        <f>(Table2[[#This Row],[Close Price]]-Table2[[#This Row],[50D EMA]])/Table2[[#This Row],[50D EMA]]</f>
        <v>-1.8571625953369104E-2</v>
      </c>
      <c r="U203" s="1">
        <f>(Table2[[#This Row],[Close Price]]-Table2[[#This Row],[200D EMA]])/Table2[[#This Row],[200D EMA]]</f>
        <v>0.10696191027351007</v>
      </c>
      <c r="V203">
        <v>0.55875401671978697</v>
      </c>
      <c r="W203">
        <v>291.60000000000002</v>
      </c>
      <c r="X203">
        <v>297.2</v>
      </c>
      <c r="Y203">
        <v>291.60000000000002</v>
      </c>
      <c r="Z203">
        <v>297.2</v>
      </c>
      <c r="AA203">
        <v>282.05</v>
      </c>
      <c r="AB203">
        <v>315.89999999999998</v>
      </c>
      <c r="AC203" s="1">
        <f>(Table2[[#This Row],[Close Price]]/Table2[[#This Row],[Day Low]])-1</f>
        <v>4.2866941015089477E-3</v>
      </c>
      <c r="AD203" s="1">
        <f>(Table2[[#This Row],[Day High]]/Table2[[#This Row],[Close Price]])-1</f>
        <v>1.4854020829776271E-2</v>
      </c>
      <c r="AE203" s="1">
        <f>(Table2[[#This Row],[Close Price]]/Table2[[#This Row],[Current Week Low]])-1</f>
        <v>4.2866941015089477E-3</v>
      </c>
      <c r="AF203" s="1">
        <f>(Table2[[#This Row],[Current Week High]]/Table2[[#This Row],[Close Price]])-1</f>
        <v>1.4854020829776271E-2</v>
      </c>
      <c r="AG203" s="1">
        <f>(Table2[[#This Row],[Close Price]]/Table2[[#This Row],[Current Month Low]])-1</f>
        <v>3.8291083141287041E-2</v>
      </c>
      <c r="AH203" s="1">
        <f>(Table2[[#This Row],[Current Month High]]/Table2[[#This Row],[Close Price]])-1</f>
        <v>7.8709236810653671E-2</v>
      </c>
      <c r="AI203">
        <v>26.207956291616799</v>
      </c>
      <c r="AJ203">
        <v>60.906593406593402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-0.09</v>
      </c>
      <c r="AM203" t="s">
        <v>3181</v>
      </c>
      <c r="AN203">
        <v>6.22</v>
      </c>
      <c r="AO203" t="s">
        <v>3182</v>
      </c>
      <c r="AP203">
        <v>6.9316045971319004E-2</v>
      </c>
      <c r="AQ203">
        <f>(Table2[[#This Row],[Sharpe Ratio]]-AVERAGE(Table2[Sharpe Ratio]))/_xlfn.STDEV.P(Table2[Sharpe Ratio])</f>
        <v>3.8705360820842659E-2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267</v>
      </c>
      <c r="AT203">
        <f>_xlfn.RANK.AVG(Table2[[#This Row],[6M Return vs Nifty Z-Score]],Table2[6M Return vs Nifty Z-Score])</f>
        <v>123</v>
      </c>
      <c r="AU203">
        <f>_xlfn.RANK.AVG(Table2[[#This Row],[Sharpe Ratio Z-Score]],Table2[Sharpe Ratio Z-Score])</f>
        <v>331</v>
      </c>
      <c r="AV203">
        <f>(Table2[[#This Row],[Rank 1Y]]+Table2[[#This Row],[Rank 6M]]+Table2[[#This Row],[Rank Sharpe]])/3</f>
        <v>240.33333333333334</v>
      </c>
    </row>
    <row r="204" spans="1:48" x14ac:dyDescent="0.3">
      <c r="A204" t="s">
        <v>1459</v>
      </c>
      <c r="B204" t="s">
        <v>1460</v>
      </c>
      <c r="C204" t="s">
        <v>3139</v>
      </c>
      <c r="D204" t="s">
        <v>48</v>
      </c>
      <c r="E204">
        <v>7336.0393837279998</v>
      </c>
      <c r="F204">
        <v>43.67</v>
      </c>
      <c r="G204">
        <v>31.836585962680001</v>
      </c>
      <c r="H204">
        <f>(Table2[[#This Row],[1Y Return vs Nifty]]-AVERAGE(Table2[1Y Return vs Nifty]))/_xlfn.STDEV.P(Table2[1Y Return vs Nifty])</f>
        <v>0.13433336635392656</v>
      </c>
      <c r="I204">
        <v>-5.4165428084847296</v>
      </c>
      <c r="J204">
        <f>(Table2[[#This Row],[1M Return vs Nifty]]-AVERAGE(Table2[1M Return vs Nifty]))/_xlfn.STDEV.P(Table2[1M Return vs Nifty])</f>
        <v>-0.48475295423675352</v>
      </c>
      <c r="K204">
        <v>9.7219876096955495</v>
      </c>
      <c r="L204">
        <f>(Table2[[#This Row],[6M Return vs Nifty]]-AVERAGE(Table2[6M Return vs Nifty]))/_xlfn.STDEV.P(Table2[6M Return vs Nifty])</f>
        <v>-4.290856647322229E-2</v>
      </c>
      <c r="M204">
        <v>2.5697698909210298</v>
      </c>
      <c r="N204">
        <f>(Table2[[#This Row],[1W Return vs Nifty]]-AVERAGE(Table2[1W Return vs Nifty]))/_xlfn.STDEV.P(Table2[1W Return vs Nifty])</f>
        <v>0.792255430445858</v>
      </c>
      <c r="O204">
        <v>42.41</v>
      </c>
      <c r="P204">
        <v>44.3373640140764</v>
      </c>
      <c r="Q204">
        <v>40.570433677275403</v>
      </c>
      <c r="R204">
        <v>60.025062388776497</v>
      </c>
      <c r="S204" s="1">
        <f>(Table2[[#This Row],[Close Price]]-Table2[[#This Row],[20D EMA]])/Table2[[#This Row],[20D EMA]]</f>
        <v>2.9709974062721179E-2</v>
      </c>
      <c r="T204" s="1">
        <f>(Table2[[#This Row],[Close Price]]-Table2[[#This Row],[50D EMA]])/Table2[[#This Row],[50D EMA]]</f>
        <v>-1.5051955137985212E-2</v>
      </c>
      <c r="U204" s="1">
        <f>(Table2[[#This Row],[Close Price]]-Table2[[#This Row],[200D EMA]])/Table2[[#This Row],[200D EMA]]</f>
        <v>7.6399634950433115E-2</v>
      </c>
      <c r="V204">
        <v>0.68699199610861095</v>
      </c>
      <c r="W204">
        <v>42.05</v>
      </c>
      <c r="X204">
        <v>44.87</v>
      </c>
      <c r="Y204">
        <v>42.05</v>
      </c>
      <c r="Z204">
        <v>44.87</v>
      </c>
      <c r="AA204">
        <v>37.049999999999997</v>
      </c>
      <c r="AB204">
        <v>44.87</v>
      </c>
      <c r="AC204" s="1">
        <f>(Table2[[#This Row],[Close Price]]/Table2[[#This Row],[Day Low]])-1</f>
        <v>3.8525564803805201E-2</v>
      </c>
      <c r="AD204" s="1">
        <f>(Table2[[#This Row],[Day High]]/Table2[[#This Row],[Close Price]])-1</f>
        <v>2.7478818410808126E-2</v>
      </c>
      <c r="AE204" s="1">
        <f>(Table2[[#This Row],[Close Price]]/Table2[[#This Row],[Current Week Low]])-1</f>
        <v>3.8525564803805201E-2</v>
      </c>
      <c r="AF204" s="1">
        <f>(Table2[[#This Row],[Current Week High]]/Table2[[#This Row],[Close Price]])-1</f>
        <v>2.7478818410808126E-2</v>
      </c>
      <c r="AG204" s="1">
        <f>(Table2[[#This Row],[Close Price]]/Table2[[#This Row],[Current Month Low]])-1</f>
        <v>0.17867746288798925</v>
      </c>
      <c r="AH204" s="1">
        <f>(Table2[[#This Row],[Current Month High]]/Table2[[#This Row],[Close Price]])-1</f>
        <v>2.7478818410808126E-2</v>
      </c>
      <c r="AI204">
        <v>31.669338218456598</v>
      </c>
      <c r="AJ204">
        <v>92.7590904600615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-0.18</v>
      </c>
      <c r="AM204" t="s">
        <v>3181</v>
      </c>
      <c r="AN204">
        <v>-0.27</v>
      </c>
      <c r="AO204" t="s">
        <v>3181</v>
      </c>
      <c r="AP204">
        <v>0.130911810901993</v>
      </c>
      <c r="AQ204">
        <f>(Table2[[#This Row],[Sharpe Ratio]]-AVERAGE(Table2[Sharpe Ratio]))/_xlfn.STDEV.P(Table2[Sharpe Ratio])</f>
        <v>0.75963992398536018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246</v>
      </c>
      <c r="AT204">
        <f>_xlfn.RANK.AVG(Table2[[#This Row],[6M Return vs Nifty Z-Score]],Table2[6M Return vs Nifty Z-Score])</f>
        <v>327</v>
      </c>
      <c r="AU204">
        <f>_xlfn.RANK.AVG(Table2[[#This Row],[Sharpe Ratio Z-Score]],Table2[Sharpe Ratio Z-Score])</f>
        <v>150</v>
      </c>
      <c r="AV204">
        <f>(Table2[[#This Row],[Rank 1Y]]+Table2[[#This Row],[Rank 6M]]+Table2[[#This Row],[Rank Sharpe]])/3</f>
        <v>241</v>
      </c>
    </row>
    <row r="205" spans="1:48" x14ac:dyDescent="0.3">
      <c r="A205" t="s">
        <v>1670</v>
      </c>
      <c r="B205" t="s">
        <v>1671</v>
      </c>
      <c r="C205" t="s">
        <v>3143</v>
      </c>
      <c r="D205" t="s">
        <v>130</v>
      </c>
      <c r="E205">
        <v>5350.26</v>
      </c>
      <c r="F205">
        <v>8917.1</v>
      </c>
      <c r="G205">
        <v>8.0687021284758007</v>
      </c>
      <c r="H205">
        <f>(Table2[[#This Row],[1Y Return vs Nifty]]-AVERAGE(Table2[1Y Return vs Nifty]))/_xlfn.STDEV.P(Table2[1Y Return vs Nifty])</f>
        <v>-0.27124205265074819</v>
      </c>
      <c r="I205">
        <v>11.0376448266291</v>
      </c>
      <c r="J205">
        <f>(Table2[[#This Row],[1M Return vs Nifty]]-AVERAGE(Table2[1M Return vs Nifty]))/_xlfn.STDEV.P(Table2[1M Return vs Nifty])</f>
        <v>1.377701126366234</v>
      </c>
      <c r="K205">
        <v>24.810451403304398</v>
      </c>
      <c r="L205">
        <f>(Table2[[#This Row],[6M Return vs Nifty]]-AVERAGE(Table2[6M Return vs Nifty]))/_xlfn.STDEV.P(Table2[6M Return vs Nifty])</f>
        <v>0.42656246689076333</v>
      </c>
      <c r="M205">
        <v>-2.86244035208489</v>
      </c>
      <c r="N205">
        <f>(Table2[[#This Row],[1W Return vs Nifty]]-AVERAGE(Table2[1W Return vs Nifty]))/_xlfn.STDEV.P(Table2[1W Return vs Nifty])</f>
        <v>-0.4190281834608976</v>
      </c>
      <c r="O205">
        <v>8879.9699999999993</v>
      </c>
      <c r="P205">
        <v>8376.8933706696007</v>
      </c>
      <c r="Q205">
        <v>7150.6699080155504</v>
      </c>
      <c r="R205">
        <v>47.7828743255616</v>
      </c>
      <c r="S205" s="1">
        <f>(Table2[[#This Row],[Close Price]]-Table2[[#This Row],[20D EMA]])/Table2[[#This Row],[20D EMA]]</f>
        <v>4.1813204323889628E-3</v>
      </c>
      <c r="T205" s="1">
        <f>(Table2[[#This Row],[Close Price]]-Table2[[#This Row],[50D EMA]])/Table2[[#This Row],[50D EMA]]</f>
        <v>6.4487705098628778E-2</v>
      </c>
      <c r="U205" s="1">
        <f>(Table2[[#This Row],[Close Price]]-Table2[[#This Row],[200D EMA]])/Table2[[#This Row],[200D EMA]]</f>
        <v>0.24703001462903054</v>
      </c>
      <c r="V205">
        <v>0.94529230258295505</v>
      </c>
      <c r="W205">
        <v>8900</v>
      </c>
      <c r="X205">
        <v>9209.7999999999993</v>
      </c>
      <c r="Y205">
        <v>8900</v>
      </c>
      <c r="Z205">
        <v>9209.7999999999993</v>
      </c>
      <c r="AA205">
        <v>8580.0499999999993</v>
      </c>
      <c r="AB205">
        <v>9721.0499999999993</v>
      </c>
      <c r="AC205" s="1">
        <f>(Table2[[#This Row],[Close Price]]/Table2[[#This Row],[Day Low]])-1</f>
        <v>1.9213483146067745E-3</v>
      </c>
      <c r="AD205" s="1">
        <f>(Table2[[#This Row],[Day High]]/Table2[[#This Row],[Close Price]])-1</f>
        <v>3.2824573011404956E-2</v>
      </c>
      <c r="AE205" s="1">
        <f>(Table2[[#This Row],[Close Price]]/Table2[[#This Row],[Current Week Low]])-1</f>
        <v>1.9213483146067745E-3</v>
      </c>
      <c r="AF205" s="1">
        <f>(Table2[[#This Row],[Current Week High]]/Table2[[#This Row],[Close Price]])-1</f>
        <v>3.2824573011404956E-2</v>
      </c>
      <c r="AG205" s="1">
        <f>(Table2[[#This Row],[Close Price]]/Table2[[#This Row],[Current Month Low]])-1</f>
        <v>3.9282987861376295E-2</v>
      </c>
      <c r="AH205" s="1">
        <f>(Table2[[#This Row],[Current Month High]]/Table2[[#This Row],[Close Price]])-1</f>
        <v>9.0158235300714207E-2</v>
      </c>
      <c r="AI205">
        <v>9.0158235300714207</v>
      </c>
      <c r="AJ205">
        <v>88.360917185074001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0.02</v>
      </c>
      <c r="AM205" t="s">
        <v>3182</v>
      </c>
      <c r="AN205">
        <v>-0.5</v>
      </c>
      <c r="AO205" t="s">
        <v>3181</v>
      </c>
      <c r="AP205">
        <v>0.12857933882869099</v>
      </c>
      <c r="AQ205">
        <f>(Table2[[#This Row],[Sharpe Ratio]]-AVERAGE(Table2[Sharpe Ratio]))/_xlfn.STDEV.P(Table2[Sharpe Ratio])</f>
        <v>0.73233999943450812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1.8463333565798599</v>
      </c>
      <c r="AS205">
        <f>_xlfn.RANK.AVG(Table2[[#This Row],[1Y Return vs Nifty Z-Score]],Table2[1Y Return vs Nifty Z-Score])</f>
        <v>383</v>
      </c>
      <c r="AT205">
        <f>_xlfn.RANK.AVG(Table2[[#This Row],[6M Return vs Nifty Z-Score]],Table2[6M Return vs Nifty Z-Score])</f>
        <v>185</v>
      </c>
      <c r="AU205">
        <f>_xlfn.RANK.AVG(Table2[[#This Row],[Sharpe Ratio Z-Score]],Table2[Sharpe Ratio Z-Score])</f>
        <v>155</v>
      </c>
      <c r="AV205">
        <f>(Table2[[#This Row],[Rank 1Y]]+Table2[[#This Row],[Rank 6M]]+Table2[[#This Row],[Rank Sharpe]])/3</f>
        <v>241</v>
      </c>
    </row>
    <row r="206" spans="1:48" x14ac:dyDescent="0.3">
      <c r="A206" t="s">
        <v>456</v>
      </c>
      <c r="B206" t="s">
        <v>457</v>
      </c>
      <c r="C206" t="s">
        <v>3150</v>
      </c>
      <c r="D206" t="s">
        <v>458</v>
      </c>
      <c r="E206">
        <v>50504.635999999999</v>
      </c>
      <c r="F206">
        <v>4597.6000000000004</v>
      </c>
      <c r="G206">
        <v>38.614283953212897</v>
      </c>
      <c r="H206">
        <f>(Table2[[#This Row],[1Y Return vs Nifty]]-AVERAGE(Table2[1Y Return vs Nifty]))/_xlfn.STDEV.P(Table2[1Y Return vs Nifty])</f>
        <v>0.2499880759432441</v>
      </c>
      <c r="I206">
        <v>7.4356923955427101</v>
      </c>
      <c r="J206">
        <f>(Table2[[#This Row],[1M Return vs Nifty]]-AVERAGE(Table2[1M Return vs Nifty]))/_xlfn.STDEV.P(Table2[1M Return vs Nifty])</f>
        <v>0.96999512761497519</v>
      </c>
      <c r="K206">
        <v>16.8481880181603</v>
      </c>
      <c r="L206">
        <f>(Table2[[#This Row],[6M Return vs Nifty]]-AVERAGE(Table2[6M Return vs Nifty]))/_xlfn.STDEV.P(Table2[6M Return vs Nifty])</f>
        <v>0.178820081020892</v>
      </c>
      <c r="M206">
        <v>14.275170901008901</v>
      </c>
      <c r="N206">
        <f>(Table2[[#This Row],[1W Return vs Nifty]]-AVERAGE(Table2[1W Return vs Nifty]))/_xlfn.STDEV.P(Table2[1W Return vs Nifty])</f>
        <v>3.4023459467292079</v>
      </c>
      <c r="O206">
        <v>4265.13</v>
      </c>
      <c r="P206">
        <v>3936.2459677127899</v>
      </c>
      <c r="Q206">
        <v>3494.0603261830602</v>
      </c>
      <c r="R206">
        <v>66.209372258820594</v>
      </c>
      <c r="S206" s="1">
        <f>(Table2[[#This Row],[Close Price]]-Table2[[#This Row],[20D EMA]])/Table2[[#This Row],[20D EMA]]</f>
        <v>7.7950730692851161E-2</v>
      </c>
      <c r="T206" s="1">
        <f>(Table2[[#This Row],[Close Price]]-Table2[[#This Row],[50D EMA]])/Table2[[#This Row],[50D EMA]]</f>
        <v>0.16801643944814235</v>
      </c>
      <c r="U206" s="1">
        <f>(Table2[[#This Row],[Close Price]]-Table2[[#This Row],[200D EMA]])/Table2[[#This Row],[200D EMA]]</f>
        <v>0.3158330340055851</v>
      </c>
      <c r="V206">
        <v>0.98379318837258301</v>
      </c>
      <c r="W206">
        <v>4555</v>
      </c>
      <c r="X206">
        <v>4749</v>
      </c>
      <c r="Y206">
        <v>4555</v>
      </c>
      <c r="Z206">
        <v>4749</v>
      </c>
      <c r="AA206">
        <v>3883.05</v>
      </c>
      <c r="AB206">
        <v>4749</v>
      </c>
      <c r="AC206" s="1">
        <f>(Table2[[#This Row],[Close Price]]/Table2[[#This Row],[Day Low]])-1</f>
        <v>9.3523600439078258E-3</v>
      </c>
      <c r="AD206" s="1">
        <f>(Table2[[#This Row],[Day High]]/Table2[[#This Row],[Close Price]])-1</f>
        <v>3.2930224464938096E-2</v>
      </c>
      <c r="AE206" s="1">
        <f>(Table2[[#This Row],[Close Price]]/Table2[[#This Row],[Current Week Low]])-1</f>
        <v>9.3523600439078258E-3</v>
      </c>
      <c r="AF206" s="1">
        <f>(Table2[[#This Row],[Current Week High]]/Table2[[#This Row],[Close Price]])-1</f>
        <v>3.2930224464938096E-2</v>
      </c>
      <c r="AG206" s="1">
        <f>(Table2[[#This Row],[Close Price]]/Table2[[#This Row],[Current Month Low]])-1</f>
        <v>0.18401771803092926</v>
      </c>
      <c r="AH206" s="1">
        <f>(Table2[[#This Row],[Current Month High]]/Table2[[#This Row],[Close Price]])-1</f>
        <v>3.2930224464938096E-2</v>
      </c>
      <c r="AI206">
        <v>3.2930224464937998</v>
      </c>
      <c r="AJ206">
        <v>85.686591276252003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0.44</v>
      </c>
      <c r="AM206" t="s">
        <v>3182</v>
      </c>
      <c r="AN206">
        <v>8.08</v>
      </c>
      <c r="AO206" t="s">
        <v>3182</v>
      </c>
      <c r="AP206">
        <v>9.8238634971268002E-2</v>
      </c>
      <c r="AQ206">
        <f>(Table2[[#This Row],[Sharpe Ratio]]-AVERAGE(Table2[Sharpe Ratio]))/_xlfn.STDEV.P(Table2[Sharpe Ratio])</f>
        <v>0.37722366787869366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5.1783728991870124</v>
      </c>
      <c r="AS206">
        <f>_xlfn.RANK.AVG(Table2[[#This Row],[1Y Return vs Nifty Z-Score]],Table2[1Y Return vs Nifty Z-Score])</f>
        <v>224</v>
      </c>
      <c r="AT206">
        <f>_xlfn.RANK.AVG(Table2[[#This Row],[6M Return vs Nifty Z-Score]],Table2[6M Return vs Nifty Z-Score])</f>
        <v>256</v>
      </c>
      <c r="AU206">
        <f>_xlfn.RANK.AVG(Table2[[#This Row],[Sharpe Ratio Z-Score]],Table2[Sharpe Ratio Z-Score])</f>
        <v>245</v>
      </c>
      <c r="AV206">
        <f>(Table2[[#This Row],[Rank 1Y]]+Table2[[#This Row],[Rank 6M]]+Table2[[#This Row],[Rank Sharpe]])/3</f>
        <v>241.66666666666666</v>
      </c>
    </row>
    <row r="207" spans="1:48" x14ac:dyDescent="0.3">
      <c r="A207" t="s">
        <v>1440</v>
      </c>
      <c r="B207" t="s">
        <v>1441</v>
      </c>
      <c r="C207" t="s">
        <v>3145</v>
      </c>
      <c r="D207" t="s">
        <v>182</v>
      </c>
      <c r="E207">
        <v>7583.90304732</v>
      </c>
      <c r="F207">
        <v>1871.7</v>
      </c>
      <c r="G207">
        <v>84.339878968313897</v>
      </c>
      <c r="H207">
        <f>(Table2[[#This Row],[1Y Return vs Nifty]]-AVERAGE(Table2[1Y Return vs Nifty]))/_xlfn.STDEV.P(Table2[1Y Return vs Nifty])</f>
        <v>1.0302501088129696</v>
      </c>
      <c r="I207">
        <v>-6.8166019232412403</v>
      </c>
      <c r="J207">
        <f>(Table2[[#This Row],[1M Return vs Nifty]]-AVERAGE(Table2[1M Return vs Nifty]))/_xlfn.STDEV.P(Table2[1M Return vs Nifty])</f>
        <v>-0.64322603532640099</v>
      </c>
      <c r="K207">
        <v>24.738354850935298</v>
      </c>
      <c r="L207">
        <f>(Table2[[#This Row],[6M Return vs Nifty]]-AVERAGE(Table2[6M Return vs Nifty]))/_xlfn.STDEV.P(Table2[6M Return vs Nifty])</f>
        <v>0.42431921380644078</v>
      </c>
      <c r="M207">
        <v>-1.2730160334023899</v>
      </c>
      <c r="N207">
        <f>(Table2[[#This Row],[1W Return vs Nifty]]-AVERAGE(Table2[1W Return vs Nifty]))/_xlfn.STDEV.P(Table2[1W Return vs Nifty])</f>
        <v>-6.4615606141414872E-2</v>
      </c>
      <c r="O207">
        <v>1839.69</v>
      </c>
      <c r="P207">
        <v>1845.96952948018</v>
      </c>
      <c r="Q207">
        <v>1571.1134580973101</v>
      </c>
      <c r="R207">
        <v>59.988604699478998</v>
      </c>
      <c r="S207" s="1">
        <f>(Table2[[#This Row],[Close Price]]-Table2[[#This Row],[20D EMA]])/Table2[[#This Row],[20D EMA]]</f>
        <v>1.739967059667661E-2</v>
      </c>
      <c r="T207" s="1">
        <f>(Table2[[#This Row],[Close Price]]-Table2[[#This Row],[50D EMA]])/Table2[[#This Row],[50D EMA]]</f>
        <v>1.393872981590639E-2</v>
      </c>
      <c r="U207" s="1">
        <f>(Table2[[#This Row],[Close Price]]-Table2[[#This Row],[200D EMA]])/Table2[[#This Row],[200D EMA]]</f>
        <v>0.19132070975110479</v>
      </c>
      <c r="V207">
        <v>0.34909562031235702</v>
      </c>
      <c r="W207">
        <v>1801</v>
      </c>
      <c r="X207">
        <v>1889</v>
      </c>
      <c r="Y207">
        <v>1801</v>
      </c>
      <c r="Z207">
        <v>1889</v>
      </c>
      <c r="AA207">
        <v>1698</v>
      </c>
      <c r="AB207">
        <v>1889</v>
      </c>
      <c r="AC207" s="1">
        <f>(Table2[[#This Row],[Close Price]]/Table2[[#This Row],[Day Low]])-1</f>
        <v>3.9255968906163341E-2</v>
      </c>
      <c r="AD207" s="1">
        <f>(Table2[[#This Row],[Day High]]/Table2[[#This Row],[Close Price]])-1</f>
        <v>9.2429342309130469E-3</v>
      </c>
      <c r="AE207" s="1">
        <f>(Table2[[#This Row],[Close Price]]/Table2[[#This Row],[Current Week Low]])-1</f>
        <v>3.9255968906163341E-2</v>
      </c>
      <c r="AF207" s="1">
        <f>(Table2[[#This Row],[Current Week High]]/Table2[[#This Row],[Close Price]])-1</f>
        <v>9.2429342309130469E-3</v>
      </c>
      <c r="AG207" s="1">
        <f>(Table2[[#This Row],[Close Price]]/Table2[[#This Row],[Current Month Low]])-1</f>
        <v>0.10229681978798588</v>
      </c>
      <c r="AH207" s="1">
        <f>(Table2[[#This Row],[Current Month High]]/Table2[[#This Row],[Close Price]])-1</f>
        <v>9.2429342309130469E-3</v>
      </c>
      <c r="AI207">
        <v>16.044237858631099</v>
      </c>
      <c r="AJ207">
        <v>120.19999999999899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0</v>
      </c>
      <c r="AM207" t="s">
        <v>3183</v>
      </c>
      <c r="AN207">
        <v>2.09</v>
      </c>
      <c r="AO207" t="s">
        <v>3182</v>
      </c>
      <c r="AP207">
        <v>3.2421368693592002E-2</v>
      </c>
      <c r="AQ207">
        <f>(Table2[[#This Row],[Sharpe Ratio]]-AVERAGE(Table2[Sharpe Ratio]))/_xlfn.STDEV.P(Table2[Sharpe Ratio])</f>
        <v>-0.3931205622154364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101</v>
      </c>
      <c r="AT207">
        <f>_xlfn.RANK.AVG(Table2[[#This Row],[6M Return vs Nifty Z-Score]],Table2[6M Return vs Nifty Z-Score])</f>
        <v>186</v>
      </c>
      <c r="AU207">
        <f>_xlfn.RANK.AVG(Table2[[#This Row],[Sharpe Ratio Z-Score]],Table2[Sharpe Ratio Z-Score])</f>
        <v>441</v>
      </c>
      <c r="AV207">
        <f>(Table2[[#This Row],[Rank 1Y]]+Table2[[#This Row],[Rank 6M]]+Table2[[#This Row],[Rank Sharpe]])/3</f>
        <v>242.66666666666666</v>
      </c>
    </row>
    <row r="208" spans="1:48" x14ac:dyDescent="0.3">
      <c r="A208" t="s">
        <v>297</v>
      </c>
      <c r="B208" t="s">
        <v>298</v>
      </c>
      <c r="C208" t="s">
        <v>3147</v>
      </c>
      <c r="D208" t="s">
        <v>156</v>
      </c>
      <c r="E208">
        <v>93580.452665624995</v>
      </c>
      <c r="F208">
        <v>268.75</v>
      </c>
      <c r="G208">
        <v>77.694669978325607</v>
      </c>
      <c r="H208">
        <f>(Table2[[#This Row],[1Y Return vs Nifty]]-AVERAGE(Table2[1Y Return vs Nifty]))/_xlfn.STDEV.P(Table2[1Y Return vs Nifty])</f>
        <v>0.91685619291837972</v>
      </c>
      <c r="I208">
        <v>2.82660160784451</v>
      </c>
      <c r="J208">
        <f>(Table2[[#This Row],[1M Return vs Nifty]]-AVERAGE(Table2[1M Return vs Nifty]))/_xlfn.STDEV.P(Table2[1M Return vs Nifty])</f>
        <v>0.44829085780957217</v>
      </c>
      <c r="K208">
        <v>-6.8077394858210196</v>
      </c>
      <c r="L208">
        <f>(Table2[[#This Row],[6M Return vs Nifty]]-AVERAGE(Table2[6M Return vs Nifty]))/_xlfn.STDEV.P(Table2[6M Return vs Nifty])</f>
        <v>-0.55722388491166419</v>
      </c>
      <c r="M208">
        <v>-0.98665150214813802</v>
      </c>
      <c r="N208">
        <f>(Table2[[#This Row],[1W Return vs Nifty]]-AVERAGE(Table2[1W Return vs Nifty]))/_xlfn.STDEV.P(Table2[1W Return vs Nifty])</f>
        <v>-7.6154880647193992E-4</v>
      </c>
      <c r="O208">
        <v>271.61</v>
      </c>
      <c r="P208">
        <v>279.12823211019401</v>
      </c>
      <c r="Q208">
        <v>256.10982684750797</v>
      </c>
      <c r="R208">
        <v>47.504400833495403</v>
      </c>
      <c r="S208" s="1">
        <f>(Table2[[#This Row],[Close Price]]-Table2[[#This Row],[20D EMA]])/Table2[[#This Row],[20D EMA]]</f>
        <v>-1.0529803762748107E-2</v>
      </c>
      <c r="T208" s="1">
        <f>(Table2[[#This Row],[Close Price]]-Table2[[#This Row],[50D EMA]])/Table2[[#This Row],[50D EMA]]</f>
        <v>-3.7180875727743999E-2</v>
      </c>
      <c r="U208" s="1">
        <f>(Table2[[#This Row],[Close Price]]-Table2[[#This Row],[200D EMA]])/Table2[[#This Row],[200D EMA]]</f>
        <v>4.9354502746269839E-2</v>
      </c>
      <c r="V208">
        <v>0.82280341480666397</v>
      </c>
      <c r="W208">
        <v>267.3</v>
      </c>
      <c r="X208">
        <v>273.25</v>
      </c>
      <c r="Y208">
        <v>267.3</v>
      </c>
      <c r="Z208">
        <v>273.25</v>
      </c>
      <c r="AA208">
        <v>254.15</v>
      </c>
      <c r="AB208">
        <v>285.5</v>
      </c>
      <c r="AC208" s="1">
        <f>(Table2[[#This Row],[Close Price]]/Table2[[#This Row],[Day Low]])-1</f>
        <v>5.4246165357276777E-3</v>
      </c>
      <c r="AD208" s="1">
        <f>(Table2[[#This Row],[Day High]]/Table2[[#This Row],[Close Price]])-1</f>
        <v>1.6744186046511622E-2</v>
      </c>
      <c r="AE208" s="1">
        <f>(Table2[[#This Row],[Close Price]]/Table2[[#This Row],[Current Week Low]])-1</f>
        <v>5.4246165357276777E-3</v>
      </c>
      <c r="AF208" s="1">
        <f>(Table2[[#This Row],[Current Week High]]/Table2[[#This Row],[Close Price]])-1</f>
        <v>1.6744186046511622E-2</v>
      </c>
      <c r="AG208" s="1">
        <f>(Table2[[#This Row],[Close Price]]/Table2[[#This Row],[Current Month Low]])-1</f>
        <v>5.7446389927208408E-2</v>
      </c>
      <c r="AH208" s="1">
        <f>(Table2[[#This Row],[Current Month High]]/Table2[[#This Row],[Close Price]])-1</f>
        <v>6.2325581395348939E-2</v>
      </c>
      <c r="AI208">
        <v>24.781395348837201</v>
      </c>
      <c r="AJ208">
        <v>136.78414096916299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-0.14000000000000001</v>
      </c>
      <c r="AM208" t="s">
        <v>3181</v>
      </c>
      <c r="AN208">
        <v>-4.75</v>
      </c>
      <c r="AO208" t="s">
        <v>3181</v>
      </c>
      <c r="AP208">
        <v>0.15261680926952401</v>
      </c>
      <c r="AQ208">
        <f>(Table2[[#This Row],[Sharpe Ratio]]-AVERAGE(Table2[Sharpe Ratio]))/_xlfn.STDEV.P(Table2[Sharpe Ratio])</f>
        <v>1.0136814726891423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113</v>
      </c>
      <c r="AT208">
        <f>_xlfn.RANK.AVG(Table2[[#This Row],[6M Return vs Nifty Z-Score]],Table2[6M Return vs Nifty Z-Score])</f>
        <v>503</v>
      </c>
      <c r="AU208">
        <f>_xlfn.RANK.AVG(Table2[[#This Row],[Sharpe Ratio Z-Score]],Table2[Sharpe Ratio Z-Score])</f>
        <v>113</v>
      </c>
      <c r="AV208">
        <f>(Table2[[#This Row],[Rank 1Y]]+Table2[[#This Row],[Rank 6M]]+Table2[[#This Row],[Rank Sharpe]])/3</f>
        <v>243</v>
      </c>
    </row>
    <row r="209" spans="1:48" x14ac:dyDescent="0.3">
      <c r="A209" t="s">
        <v>704</v>
      </c>
      <c r="B209" t="s">
        <v>705</v>
      </c>
      <c r="C209" t="s">
        <v>3140</v>
      </c>
      <c r="D209" t="s">
        <v>51</v>
      </c>
      <c r="E209">
        <v>25444.348132200001</v>
      </c>
      <c r="F209">
        <v>1420.6</v>
      </c>
      <c r="G209">
        <v>41.9359608399281</v>
      </c>
      <c r="H209">
        <f>(Table2[[#This Row],[1Y Return vs Nifty]]-AVERAGE(Table2[1Y Return vs Nifty]))/_xlfn.STDEV.P(Table2[1Y Return vs Nifty])</f>
        <v>0.30666920517313917</v>
      </c>
      <c r="I209">
        <v>-8.9357479038078598</v>
      </c>
      <c r="J209">
        <f>(Table2[[#This Row],[1M Return vs Nifty]]-AVERAGE(Table2[1M Return vs Nifty]))/_xlfn.STDEV.P(Table2[1M Return vs Nifty])</f>
        <v>-0.88309275900937889</v>
      </c>
      <c r="K209">
        <v>33.014121503984697</v>
      </c>
      <c r="L209">
        <f>(Table2[[#This Row],[6M Return vs Nifty]]-AVERAGE(Table2[6M Return vs Nifty]))/_xlfn.STDEV.P(Table2[6M Return vs Nifty])</f>
        <v>0.68181611843711731</v>
      </c>
      <c r="M209">
        <v>3.4883690135973802</v>
      </c>
      <c r="N209">
        <f>(Table2[[#This Row],[1W Return vs Nifty]]-AVERAGE(Table2[1W Return vs Nifty]))/_xlfn.STDEV.P(Table2[1W Return vs Nifty])</f>
        <v>0.99708624797166856</v>
      </c>
      <c r="O209">
        <v>1442.43</v>
      </c>
      <c r="P209">
        <v>1429.6379478410199</v>
      </c>
      <c r="Q209">
        <v>1187.12917805709</v>
      </c>
      <c r="R209">
        <v>45.936753617301498</v>
      </c>
      <c r="S209" s="1">
        <f>(Table2[[#This Row],[Close Price]]-Table2[[#This Row],[20D EMA]])/Table2[[#This Row],[20D EMA]]</f>
        <v>-1.5134183287923958E-2</v>
      </c>
      <c r="T209" s="1">
        <f>(Table2[[#This Row],[Close Price]]-Table2[[#This Row],[50D EMA]])/Table2[[#This Row],[50D EMA]]</f>
        <v>-6.3218438309284872E-3</v>
      </c>
      <c r="U209" s="1">
        <f>(Table2[[#This Row],[Close Price]]-Table2[[#This Row],[200D EMA]])/Table2[[#This Row],[200D EMA]]</f>
        <v>0.19666842181827163</v>
      </c>
      <c r="V209">
        <v>0.88373254650368904</v>
      </c>
      <c r="W209">
        <v>1415</v>
      </c>
      <c r="X209">
        <v>1448.35</v>
      </c>
      <c r="Y209">
        <v>1415</v>
      </c>
      <c r="Z209">
        <v>1448.35</v>
      </c>
      <c r="AA209">
        <v>1345.05</v>
      </c>
      <c r="AB209">
        <v>1484.95</v>
      </c>
      <c r="AC209" s="1">
        <f>(Table2[[#This Row],[Close Price]]/Table2[[#This Row],[Day Low]])-1</f>
        <v>3.9575971731449222E-3</v>
      </c>
      <c r="AD209" s="1">
        <f>(Table2[[#This Row],[Day High]]/Table2[[#This Row],[Close Price]])-1</f>
        <v>1.953399971842873E-2</v>
      </c>
      <c r="AE209" s="1">
        <f>(Table2[[#This Row],[Close Price]]/Table2[[#This Row],[Current Week Low]])-1</f>
        <v>3.9575971731449222E-3</v>
      </c>
      <c r="AF209" s="1">
        <f>(Table2[[#This Row],[Current Week High]]/Table2[[#This Row],[Close Price]])-1</f>
        <v>1.953399971842873E-2</v>
      </c>
      <c r="AG209" s="1">
        <f>(Table2[[#This Row],[Close Price]]/Table2[[#This Row],[Current Month Low]])-1</f>
        <v>5.6168915653693086E-2</v>
      </c>
      <c r="AH209" s="1">
        <f>(Table2[[#This Row],[Current Month High]]/Table2[[#This Row],[Close Price]])-1</f>
        <v>4.5297761509221601E-2</v>
      </c>
      <c r="AI209">
        <v>15.373785724341801</v>
      </c>
      <c r="AJ209">
        <v>96.161281413973995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-0.04</v>
      </c>
      <c r="AM209" t="s">
        <v>3181</v>
      </c>
      <c r="AN209">
        <v>0.3</v>
      </c>
      <c r="AO209" t="s">
        <v>3182</v>
      </c>
      <c r="AP209">
        <v>5.1756123329419999E-2</v>
      </c>
      <c r="AQ209">
        <f>(Table2[[#This Row],[Sharpe Ratio]]-AVERAGE(Table2[Sharpe Ratio]))/_xlfn.STDEV.P(Table2[Sharpe Ratio])</f>
        <v>-0.16682102842504953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0.93565778414749667</v>
      </c>
      <c r="AS209">
        <f>_xlfn.RANK.AVG(Table2[[#This Row],[1Y Return vs Nifty Z-Score]],Table2[1Y Return vs Nifty Z-Score])</f>
        <v>217</v>
      </c>
      <c r="AT209">
        <f>_xlfn.RANK.AVG(Table2[[#This Row],[6M Return vs Nifty Z-Score]],Table2[6M Return vs Nifty Z-Score])</f>
        <v>127</v>
      </c>
      <c r="AU209">
        <f>_xlfn.RANK.AVG(Table2[[#This Row],[Sharpe Ratio Z-Score]],Table2[Sharpe Ratio Z-Score])</f>
        <v>387</v>
      </c>
      <c r="AV209">
        <f>(Table2[[#This Row],[Rank 1Y]]+Table2[[#This Row],[Rank 6M]]+Table2[[#This Row],[Rank Sharpe]])/3</f>
        <v>243.66666666666666</v>
      </c>
    </row>
    <row r="210" spans="1:48" x14ac:dyDescent="0.3">
      <c r="A210" t="s">
        <v>246</v>
      </c>
      <c r="B210" t="s">
        <v>247</v>
      </c>
      <c r="C210" t="s">
        <v>3148</v>
      </c>
      <c r="D210" t="s">
        <v>122</v>
      </c>
      <c r="E210">
        <v>107200.62880659</v>
      </c>
      <c r="F210">
        <v>8286.15</v>
      </c>
      <c r="G210">
        <v>73.640827240528296</v>
      </c>
      <c r="H210">
        <f>(Table2[[#This Row],[1Y Return vs Nifty]]-AVERAGE(Table2[1Y Return vs Nifty]))/_xlfn.STDEV.P(Table2[1Y Return vs Nifty])</f>
        <v>0.84768137792727261</v>
      </c>
      <c r="I210">
        <v>9.1109006711177596</v>
      </c>
      <c r="J210">
        <f>(Table2[[#This Row],[1M Return vs Nifty]]-AVERAGE(Table2[1M Return vs Nifty]))/_xlfn.STDEV.P(Table2[1M Return vs Nifty])</f>
        <v>1.1596124188415839</v>
      </c>
      <c r="K210">
        <v>30.6227699554073</v>
      </c>
      <c r="L210">
        <f>(Table2[[#This Row],[6M Return vs Nifty]]-AVERAGE(Table2[6M Return vs Nifty]))/_xlfn.STDEV.P(Table2[6M Return vs Nifty])</f>
        <v>0.60741024796521836</v>
      </c>
      <c r="M210">
        <v>-0.242744193399616</v>
      </c>
      <c r="N210">
        <f>(Table2[[#This Row],[1W Return vs Nifty]]-AVERAGE(Table2[1W Return vs Nifty]))/_xlfn.STDEV.P(Table2[1W Return vs Nifty])</f>
        <v>0.16511618659832403</v>
      </c>
      <c r="O210">
        <v>8084.97</v>
      </c>
      <c r="P210">
        <v>7710.0583696684598</v>
      </c>
      <c r="Q210">
        <v>6491.0516101808098</v>
      </c>
      <c r="R210">
        <v>57.952810270132098</v>
      </c>
      <c r="S210" s="1">
        <f>(Table2[[#This Row],[Close Price]]-Table2[[#This Row],[20D EMA]])/Table2[[#This Row],[20D EMA]]</f>
        <v>2.4883209214134297E-2</v>
      </c>
      <c r="T210" s="1">
        <f>(Table2[[#This Row],[Close Price]]-Table2[[#This Row],[50D EMA]])/Table2[[#This Row],[50D EMA]]</f>
        <v>7.4719490140035386E-2</v>
      </c>
      <c r="U210" s="1">
        <f>(Table2[[#This Row],[Close Price]]-Table2[[#This Row],[200D EMA]])/Table2[[#This Row],[200D EMA]]</f>
        <v>0.27654970220906733</v>
      </c>
      <c r="V210">
        <v>0.80988178838631697</v>
      </c>
      <c r="W210">
        <v>8239</v>
      </c>
      <c r="X210">
        <v>8399.25</v>
      </c>
      <c r="Y210">
        <v>8239</v>
      </c>
      <c r="Z210">
        <v>8399.25</v>
      </c>
      <c r="AA210">
        <v>7910.05</v>
      </c>
      <c r="AB210">
        <v>8472</v>
      </c>
      <c r="AC210" s="1">
        <f>(Table2[[#This Row],[Close Price]]/Table2[[#This Row],[Day Low]])-1</f>
        <v>5.7227818910061679E-3</v>
      </c>
      <c r="AD210" s="1">
        <f>(Table2[[#This Row],[Day High]]/Table2[[#This Row],[Close Price]])-1</f>
        <v>1.3649282236020355E-2</v>
      </c>
      <c r="AE210" s="1">
        <f>(Table2[[#This Row],[Close Price]]/Table2[[#This Row],[Current Week Low]])-1</f>
        <v>5.7227818910061679E-3</v>
      </c>
      <c r="AF210" s="1">
        <f>(Table2[[#This Row],[Current Week High]]/Table2[[#This Row],[Close Price]])-1</f>
        <v>1.3649282236020355E-2</v>
      </c>
      <c r="AG210" s="1">
        <f>(Table2[[#This Row],[Close Price]]/Table2[[#This Row],[Current Month Low]])-1</f>
        <v>4.7547107793250332E-2</v>
      </c>
      <c r="AH210" s="1">
        <f>(Table2[[#This Row],[Current Month High]]/Table2[[#This Row],[Close Price]])-1</f>
        <v>2.2428992958128946E-2</v>
      </c>
      <c r="AI210">
        <v>2.2428992958128902</v>
      </c>
      <c r="AJ210">
        <v>108.611422313414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</v>
      </c>
      <c r="AM210" t="s">
        <v>3182</v>
      </c>
      <c r="AN210">
        <v>4.41</v>
      </c>
      <c r="AO210" t="s">
        <v>3182</v>
      </c>
      <c r="AP210">
        <v>1.9900148335373E-2</v>
      </c>
      <c r="AQ210">
        <f>(Table2[[#This Row],[Sharpe Ratio]]-AVERAGE(Table2[Sharpe Ratio]))/_xlfn.STDEV.P(Table2[Sharpe Ratio])</f>
        <v>-0.53967252953655243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2.2401477017958467</v>
      </c>
      <c r="AS210">
        <f>_xlfn.RANK.AVG(Table2[[#This Row],[1Y Return vs Nifty Z-Score]],Table2[1Y Return vs Nifty Z-Score])</f>
        <v>117</v>
      </c>
      <c r="AT210">
        <f>_xlfn.RANK.AVG(Table2[[#This Row],[6M Return vs Nifty Z-Score]],Table2[6M Return vs Nifty Z-Score])</f>
        <v>144</v>
      </c>
      <c r="AU210">
        <f>_xlfn.RANK.AVG(Table2[[#This Row],[Sharpe Ratio Z-Score]],Table2[Sharpe Ratio Z-Score])</f>
        <v>476</v>
      </c>
      <c r="AV210">
        <f>(Table2[[#This Row],[Rank 1Y]]+Table2[[#This Row],[Rank 6M]]+Table2[[#This Row],[Rank Sharpe]])/3</f>
        <v>245.66666666666666</v>
      </c>
    </row>
    <row r="211" spans="1:48" x14ac:dyDescent="0.3">
      <c r="A211" t="s">
        <v>147</v>
      </c>
      <c r="B211" t="s">
        <v>148</v>
      </c>
      <c r="C211" t="s">
        <v>3138</v>
      </c>
      <c r="D211" t="s">
        <v>149</v>
      </c>
      <c r="E211">
        <v>192207.99866682501</v>
      </c>
      <c r="F211">
        <v>591.65</v>
      </c>
      <c r="G211">
        <v>33.089323475513403</v>
      </c>
      <c r="H211">
        <f>(Table2[[#This Row],[1Y Return vs Nifty]]-AVERAGE(Table2[1Y Return vs Nifty]))/_xlfn.STDEV.P(Table2[1Y Return vs Nifty])</f>
        <v>0.15571009241058573</v>
      </c>
      <c r="I211">
        <v>-7.38231040123586</v>
      </c>
      <c r="J211">
        <f>(Table2[[#This Row],[1M Return vs Nifty]]-AVERAGE(Table2[1M Return vs Nifty]))/_xlfn.STDEV.P(Table2[1M Return vs Nifty])</f>
        <v>-0.70725873548987495</v>
      </c>
      <c r="K211">
        <v>-4.4859645862191302</v>
      </c>
      <c r="L211">
        <f>(Table2[[#This Row],[6M Return vs Nifty]]-AVERAGE(Table2[6M Return vs Nifty]))/_xlfn.STDEV.P(Table2[6M Return vs Nifty])</f>
        <v>-0.4849828618184871</v>
      </c>
      <c r="M211">
        <v>1.73142184313317</v>
      </c>
      <c r="N211">
        <f>(Table2[[#This Row],[1W Return vs Nifty]]-AVERAGE(Table2[1W Return vs Nifty]))/_xlfn.STDEV.P(Table2[1W Return vs Nifty])</f>
        <v>0.60531913608140486</v>
      </c>
      <c r="O211">
        <v>603.22</v>
      </c>
      <c r="P211">
        <v>611.889381954996</v>
      </c>
      <c r="Q211">
        <v>567.68797561453505</v>
      </c>
      <c r="R211">
        <v>45.601032512006398</v>
      </c>
      <c r="S211" s="1">
        <f>(Table2[[#This Row],[Close Price]]-Table2[[#This Row],[20D EMA]])/Table2[[#This Row],[20D EMA]]</f>
        <v>-1.918039852790035E-2</v>
      </c>
      <c r="T211" s="1">
        <f>(Table2[[#This Row],[Close Price]]-Table2[[#This Row],[50D EMA]])/Table2[[#This Row],[50D EMA]]</f>
        <v>-3.3076864138957413E-2</v>
      </c>
      <c r="U211" s="1">
        <f>(Table2[[#This Row],[Close Price]]-Table2[[#This Row],[200D EMA]])/Table2[[#This Row],[200D EMA]]</f>
        <v>4.2209850154964965E-2</v>
      </c>
      <c r="V211">
        <v>1.3439258816712001</v>
      </c>
      <c r="W211">
        <v>583.54999999999995</v>
      </c>
      <c r="X211">
        <v>599.6</v>
      </c>
      <c r="Y211">
        <v>583.54999999999995</v>
      </c>
      <c r="Z211">
        <v>599.6</v>
      </c>
      <c r="AA211">
        <v>536.85</v>
      </c>
      <c r="AB211">
        <v>618</v>
      </c>
      <c r="AC211" s="1">
        <f>(Table2[[#This Row],[Close Price]]/Table2[[#This Row],[Day Low]])-1</f>
        <v>1.3880558649644437E-2</v>
      </c>
      <c r="AD211" s="1">
        <f>(Table2[[#This Row],[Day High]]/Table2[[#This Row],[Close Price]])-1</f>
        <v>1.3436998225302199E-2</v>
      </c>
      <c r="AE211" s="1">
        <f>(Table2[[#This Row],[Close Price]]/Table2[[#This Row],[Current Week Low]])-1</f>
        <v>1.3880558649644437E-2</v>
      </c>
      <c r="AF211" s="1">
        <f>(Table2[[#This Row],[Current Week High]]/Table2[[#This Row],[Close Price]])-1</f>
        <v>1.3436998225302199E-2</v>
      </c>
      <c r="AG211" s="1">
        <f>(Table2[[#This Row],[Close Price]]/Table2[[#This Row],[Current Month Low]])-1</f>
        <v>0.10207693024122189</v>
      </c>
      <c r="AH211" s="1">
        <f>(Table2[[#This Row],[Current Month High]]/Table2[[#This Row],[Close Price]])-1</f>
        <v>4.453646581593862E-2</v>
      </c>
      <c r="AI211">
        <v>15.1221161159469</v>
      </c>
      <c r="AJ211">
        <v>78.605928877618794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-0.11</v>
      </c>
      <c r="AM211" t="s">
        <v>3181</v>
      </c>
      <c r="AN211">
        <v>-6.58</v>
      </c>
      <c r="AO211" t="s">
        <v>3181</v>
      </c>
      <c r="AP211">
        <v>0.21757800831041599</v>
      </c>
      <c r="AQ211">
        <f>(Table2[[#This Row],[Sharpe Ratio]]-AVERAGE(Table2[Sharpe Ratio]))/_xlfn.STDEV.P(Table2[Sharpe Ratio])</f>
        <v>1.7740060454239561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240</v>
      </c>
      <c r="AT211">
        <f>_xlfn.RANK.AVG(Table2[[#This Row],[6M Return vs Nifty Z-Score]],Table2[6M Return vs Nifty Z-Score])</f>
        <v>483</v>
      </c>
      <c r="AU211">
        <f>_xlfn.RANK.AVG(Table2[[#This Row],[Sharpe Ratio Z-Score]],Table2[Sharpe Ratio Z-Score])</f>
        <v>24</v>
      </c>
      <c r="AV211">
        <f>(Table2[[#This Row],[Rank 1Y]]+Table2[[#This Row],[Rank 6M]]+Table2[[#This Row],[Rank Sharpe]])/3</f>
        <v>249</v>
      </c>
    </row>
    <row r="212" spans="1:48" x14ac:dyDescent="0.3">
      <c r="A212" t="s">
        <v>339</v>
      </c>
      <c r="B212" t="s">
        <v>340</v>
      </c>
      <c r="C212" t="s">
        <v>3136</v>
      </c>
      <c r="D212" t="s">
        <v>122</v>
      </c>
      <c r="E212">
        <v>74963.196875089998</v>
      </c>
      <c r="F212">
        <v>1652.65</v>
      </c>
      <c r="G212">
        <v>96.561335905049106</v>
      </c>
      <c r="H212">
        <f>(Table2[[#This Row],[1Y Return vs Nifty]]-AVERAGE(Table2[1Y Return vs Nifty]))/_xlfn.STDEV.P(Table2[1Y Return vs Nifty])</f>
        <v>1.2387971781499034</v>
      </c>
      <c r="I212">
        <v>-9.2803119717664799</v>
      </c>
      <c r="J212">
        <f>(Table2[[#This Row],[1M Return vs Nifty]]-AVERAGE(Table2[1M Return vs Nifty]))/_xlfn.STDEV.P(Table2[1M Return vs Nifty])</f>
        <v>-0.92209406181628328</v>
      </c>
      <c r="K212">
        <v>22.9094333562233</v>
      </c>
      <c r="L212">
        <f>(Table2[[#This Row],[6M Return vs Nifty]]-AVERAGE(Table2[6M Return vs Nifty]))/_xlfn.STDEV.P(Table2[6M Return vs Nifty])</f>
        <v>0.36741311151471889</v>
      </c>
      <c r="M212">
        <v>-4.9222040301505503</v>
      </c>
      <c r="N212">
        <f>(Table2[[#This Row],[1W Return vs Nifty]]-AVERAGE(Table2[1W Return vs Nifty]))/_xlfn.STDEV.P(Table2[1W Return vs Nifty])</f>
        <v>-0.87831784276183367</v>
      </c>
      <c r="O212">
        <v>1701.2</v>
      </c>
      <c r="P212">
        <v>1667.01410197628</v>
      </c>
      <c r="Q212">
        <v>1352.7120781250701</v>
      </c>
      <c r="R212">
        <v>39.833787813312</v>
      </c>
      <c r="S212" s="1">
        <f>(Table2[[#This Row],[Close Price]]-Table2[[#This Row],[20D EMA]])/Table2[[#This Row],[20D EMA]]</f>
        <v>-2.8538678579825977E-2</v>
      </c>
      <c r="T212" s="1">
        <f>(Table2[[#This Row],[Close Price]]-Table2[[#This Row],[50D EMA]])/Table2[[#This Row],[50D EMA]]</f>
        <v>-8.6166649455760354E-3</v>
      </c>
      <c r="U212" s="1">
        <f>(Table2[[#This Row],[Close Price]]-Table2[[#This Row],[200D EMA]])/Table2[[#This Row],[200D EMA]]</f>
        <v>0.22173079306770122</v>
      </c>
      <c r="V212">
        <v>1.4118382910531</v>
      </c>
      <c r="W212">
        <v>1642.45</v>
      </c>
      <c r="X212">
        <v>1673.85</v>
      </c>
      <c r="Y212">
        <v>1642.45</v>
      </c>
      <c r="Z212">
        <v>1673.85</v>
      </c>
      <c r="AA212">
        <v>1595.4</v>
      </c>
      <c r="AB212">
        <v>1779</v>
      </c>
      <c r="AC212" s="1">
        <f>(Table2[[#This Row],[Close Price]]/Table2[[#This Row],[Day Low]])-1</f>
        <v>6.2102347103412114E-3</v>
      </c>
      <c r="AD212" s="1">
        <f>(Table2[[#This Row],[Day High]]/Table2[[#This Row],[Close Price]])-1</f>
        <v>1.2827882491755593E-2</v>
      </c>
      <c r="AE212" s="1">
        <f>(Table2[[#This Row],[Close Price]]/Table2[[#This Row],[Current Week Low]])-1</f>
        <v>6.2102347103412114E-3</v>
      </c>
      <c r="AF212" s="1">
        <f>(Table2[[#This Row],[Current Week High]]/Table2[[#This Row],[Close Price]])-1</f>
        <v>1.2827882491755593E-2</v>
      </c>
      <c r="AG212" s="1">
        <f>(Table2[[#This Row],[Close Price]]/Table2[[#This Row],[Current Month Low]])-1</f>
        <v>3.5884417700890126E-2</v>
      </c>
      <c r="AH212" s="1">
        <f>(Table2[[#This Row],[Current Month High]]/Table2[[#This Row],[Close Price]])-1</f>
        <v>7.6452969473270072E-2</v>
      </c>
      <c r="AI212">
        <v>18.9907118869694</v>
      </c>
      <c r="AJ212">
        <v>149.90926962044401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0.05</v>
      </c>
      <c r="AM212" t="s">
        <v>3182</v>
      </c>
      <c r="AN212">
        <v>-4.03</v>
      </c>
      <c r="AO212" t="s">
        <v>3181</v>
      </c>
      <c r="AP212">
        <v>2.1380922254170001E-2</v>
      </c>
      <c r="AQ212">
        <f>(Table2[[#This Row],[Sharpe Ratio]]-AVERAGE(Table2[Sharpe Ratio]))/_xlfn.STDEV.P(Table2[Sharpe Ratio])</f>
        <v>-0.5223411253483774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-0.71654274026187204</v>
      </c>
      <c r="AS212">
        <f>_xlfn.RANK.AVG(Table2[[#This Row],[1Y Return vs Nifty Z-Score]],Table2[1Y Return vs Nifty Z-Score])</f>
        <v>80</v>
      </c>
      <c r="AT212">
        <f>_xlfn.RANK.AVG(Table2[[#This Row],[6M Return vs Nifty Z-Score]],Table2[6M Return vs Nifty Z-Score])</f>
        <v>200</v>
      </c>
      <c r="AU212">
        <f>_xlfn.RANK.AVG(Table2[[#This Row],[Sharpe Ratio Z-Score]],Table2[Sharpe Ratio Z-Score])</f>
        <v>470</v>
      </c>
      <c r="AV212">
        <f>(Table2[[#This Row],[Rank 1Y]]+Table2[[#This Row],[Rank 6M]]+Table2[[#This Row],[Rank Sharpe]])/3</f>
        <v>250</v>
      </c>
    </row>
    <row r="213" spans="1:48" x14ac:dyDescent="0.3">
      <c r="A213" t="s">
        <v>901</v>
      </c>
      <c r="B213" t="s">
        <v>902</v>
      </c>
      <c r="C213" t="s">
        <v>3145</v>
      </c>
      <c r="D213" t="s">
        <v>307</v>
      </c>
      <c r="E213">
        <v>17372.15983724</v>
      </c>
      <c r="F213">
        <v>5145.3999999999996</v>
      </c>
      <c r="G213">
        <v>47.966027906613803</v>
      </c>
      <c r="H213">
        <f>(Table2[[#This Row],[1Y Return vs Nifty]]-AVERAGE(Table2[1Y Return vs Nifty]))/_xlfn.STDEV.P(Table2[1Y Return vs Nifty])</f>
        <v>0.40956633283739635</v>
      </c>
      <c r="I213">
        <v>8.9620089551242401</v>
      </c>
      <c r="J213">
        <f>(Table2[[#This Row],[1M Return vs Nifty]]-AVERAGE(Table2[1M Return vs Nifty]))/_xlfn.STDEV.P(Table2[1M Return vs Nifty])</f>
        <v>1.1427593240447107</v>
      </c>
      <c r="K213">
        <v>31.2589011351055</v>
      </c>
      <c r="L213">
        <f>(Table2[[#This Row],[6M Return vs Nifty]]-AVERAGE(Table2[6M Return vs Nifty]))/_xlfn.STDEV.P(Table2[6M Return vs Nifty])</f>
        <v>0.6272031948399337</v>
      </c>
      <c r="M213">
        <v>0.46108777132735401</v>
      </c>
      <c r="N213">
        <f>(Table2[[#This Row],[1W Return vs Nifty]]-AVERAGE(Table2[1W Return vs Nifty]))/_xlfn.STDEV.P(Table2[1W Return vs Nifty])</f>
        <v>0.32205785263844811</v>
      </c>
      <c r="O213">
        <v>4865.58</v>
      </c>
      <c r="P213">
        <v>4625.6173222606703</v>
      </c>
      <c r="Q213">
        <v>4032.9755060889202</v>
      </c>
      <c r="R213">
        <v>63.162321321722402</v>
      </c>
      <c r="S213" s="1">
        <f>(Table2[[#This Row],[Close Price]]-Table2[[#This Row],[20D EMA]])/Table2[[#This Row],[20D EMA]]</f>
        <v>5.7510101570624618E-2</v>
      </c>
      <c r="T213" s="1">
        <f>(Table2[[#This Row],[Close Price]]-Table2[[#This Row],[50D EMA]])/Table2[[#This Row],[50D EMA]]</f>
        <v>0.11237044518098976</v>
      </c>
      <c r="U213" s="1">
        <f>(Table2[[#This Row],[Close Price]]-Table2[[#This Row],[200D EMA]])/Table2[[#This Row],[200D EMA]]</f>
        <v>0.27583219690562444</v>
      </c>
      <c r="V213">
        <v>1.60165478631657</v>
      </c>
      <c r="W213">
        <v>5035</v>
      </c>
      <c r="X213">
        <v>5298</v>
      </c>
      <c r="Y213">
        <v>5035</v>
      </c>
      <c r="Z213">
        <v>5298</v>
      </c>
      <c r="AA213">
        <v>4703.8</v>
      </c>
      <c r="AB213">
        <v>5298</v>
      </c>
      <c r="AC213" s="1">
        <f>(Table2[[#This Row],[Close Price]]/Table2[[#This Row],[Day Low]])-1</f>
        <v>2.1926514399205566E-2</v>
      </c>
      <c r="AD213" s="1">
        <f>(Table2[[#This Row],[Day High]]/Table2[[#This Row],[Close Price]])-1</f>
        <v>2.9657558207330847E-2</v>
      </c>
      <c r="AE213" s="1">
        <f>(Table2[[#This Row],[Close Price]]/Table2[[#This Row],[Current Week Low]])-1</f>
        <v>2.1926514399205566E-2</v>
      </c>
      <c r="AF213" s="1">
        <f>(Table2[[#This Row],[Current Week High]]/Table2[[#This Row],[Close Price]])-1</f>
        <v>2.9657558207330847E-2</v>
      </c>
      <c r="AG213" s="1">
        <f>(Table2[[#This Row],[Close Price]]/Table2[[#This Row],[Current Month Low]])-1</f>
        <v>9.3881542582592736E-2</v>
      </c>
      <c r="AH213" s="1">
        <f>(Table2[[#This Row],[Current Month High]]/Table2[[#This Row],[Close Price]])-1</f>
        <v>2.9657558207330847E-2</v>
      </c>
      <c r="AI213">
        <v>4.1930656508726196</v>
      </c>
      <c r="AJ213">
        <v>89.096120982708797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0.09</v>
      </c>
      <c r="AM213" t="s">
        <v>3182</v>
      </c>
      <c r="AN213">
        <v>7.05</v>
      </c>
      <c r="AO213" t="s">
        <v>3182</v>
      </c>
      <c r="AP213">
        <v>3.7234717039293999E-2</v>
      </c>
      <c r="AQ213">
        <f>(Table2[[#This Row],[Sharpe Ratio]]-AVERAGE(Table2[Sharpe Ratio]))/_xlfn.STDEV.P(Table2[Sharpe Ratio])</f>
        <v>-0.33678374764916019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2.1648029567113287</v>
      </c>
      <c r="AS213">
        <f>_xlfn.RANK.AVG(Table2[[#This Row],[1Y Return vs Nifty Z-Score]],Table2[1Y Return vs Nifty Z-Score])</f>
        <v>185</v>
      </c>
      <c r="AT213">
        <f>_xlfn.RANK.AVG(Table2[[#This Row],[6M Return vs Nifty Z-Score]],Table2[6M Return vs Nifty Z-Score])</f>
        <v>138</v>
      </c>
      <c r="AU213">
        <f>_xlfn.RANK.AVG(Table2[[#This Row],[Sharpe Ratio Z-Score]],Table2[Sharpe Ratio Z-Score])</f>
        <v>427</v>
      </c>
      <c r="AV213">
        <f>(Table2[[#This Row],[Rank 1Y]]+Table2[[#This Row],[Rank 6M]]+Table2[[#This Row],[Rank Sharpe]])/3</f>
        <v>250</v>
      </c>
    </row>
    <row r="214" spans="1:48" x14ac:dyDescent="0.3">
      <c r="A214" t="s">
        <v>1014</v>
      </c>
      <c r="B214" t="s">
        <v>1015</v>
      </c>
      <c r="C214" t="s">
        <v>3147</v>
      </c>
      <c r="D214" t="s">
        <v>48</v>
      </c>
      <c r="E214">
        <v>14103.059176799999</v>
      </c>
      <c r="F214">
        <v>767.25</v>
      </c>
      <c r="G214">
        <v>2.4892322886509199</v>
      </c>
      <c r="H214">
        <f>(Table2[[#This Row],[1Y Return vs Nifty]]-AVERAGE(Table2[1Y Return vs Nifty]))/_xlfn.STDEV.P(Table2[1Y Return vs Nifty])</f>
        <v>-0.36645018451036304</v>
      </c>
      <c r="I214">
        <v>6.1544639167351196</v>
      </c>
      <c r="J214">
        <f>(Table2[[#This Row],[1M Return vs Nifty]]-AVERAGE(Table2[1M Return vs Nifty]))/_xlfn.STDEV.P(Table2[1M Return vs Nifty])</f>
        <v>0.8249725193005023</v>
      </c>
      <c r="K214">
        <v>40.8300196584308</v>
      </c>
      <c r="L214">
        <f>(Table2[[#This Row],[6M Return vs Nifty]]-AVERAGE(Table2[6M Return vs Nifty]))/_xlfn.STDEV.P(Table2[6M Return vs Nifty])</f>
        <v>0.92500441337737049</v>
      </c>
      <c r="M214">
        <v>-0.56343937510725395</v>
      </c>
      <c r="N214">
        <f>(Table2[[#This Row],[1W Return vs Nifty]]-AVERAGE(Table2[1W Return vs Nifty]))/_xlfn.STDEV.P(Table2[1W Return vs Nifty])</f>
        <v>9.3607021583687083E-2</v>
      </c>
      <c r="O214">
        <v>760.54</v>
      </c>
      <c r="P214">
        <v>740.22834833794104</v>
      </c>
      <c r="Q214">
        <v>638.39714226137005</v>
      </c>
      <c r="R214">
        <v>52.058420720967703</v>
      </c>
      <c r="S214" s="1">
        <f>(Table2[[#This Row],[Close Price]]-Table2[[#This Row],[20D EMA]])/Table2[[#This Row],[20D EMA]]</f>
        <v>8.8226786230836459E-3</v>
      </c>
      <c r="T214" s="1">
        <f>(Table2[[#This Row],[Close Price]]-Table2[[#This Row],[50D EMA]])/Table2[[#This Row],[50D EMA]]</f>
        <v>3.6504480979054038E-2</v>
      </c>
      <c r="U214" s="1">
        <f>(Table2[[#This Row],[Close Price]]-Table2[[#This Row],[200D EMA]])/Table2[[#This Row],[200D EMA]]</f>
        <v>0.20183808668409658</v>
      </c>
      <c r="V214">
        <v>0.80009140355577002</v>
      </c>
      <c r="W214">
        <v>763</v>
      </c>
      <c r="X214">
        <v>779.7</v>
      </c>
      <c r="Y214">
        <v>763</v>
      </c>
      <c r="Z214">
        <v>779.7</v>
      </c>
      <c r="AA214">
        <v>710.75</v>
      </c>
      <c r="AB214">
        <v>812</v>
      </c>
      <c r="AC214" s="1">
        <f>(Table2[[#This Row],[Close Price]]/Table2[[#This Row],[Day Low]])-1</f>
        <v>5.5701179554390468E-3</v>
      </c>
      <c r="AD214" s="1">
        <f>(Table2[[#This Row],[Day High]]/Table2[[#This Row],[Close Price]])-1</f>
        <v>1.6226783968719571E-2</v>
      </c>
      <c r="AE214" s="1">
        <f>(Table2[[#This Row],[Close Price]]/Table2[[#This Row],[Current Week Low]])-1</f>
        <v>5.5701179554390468E-3</v>
      </c>
      <c r="AF214" s="1">
        <f>(Table2[[#This Row],[Current Week High]]/Table2[[#This Row],[Close Price]])-1</f>
        <v>1.6226783968719571E-2</v>
      </c>
      <c r="AG214" s="1">
        <f>(Table2[[#This Row],[Close Price]]/Table2[[#This Row],[Current Month Low]])-1</f>
        <v>7.9493492789307174E-2</v>
      </c>
      <c r="AH214" s="1">
        <f>(Table2[[#This Row],[Current Month High]]/Table2[[#This Row],[Close Price]])-1</f>
        <v>5.8325187357445518E-2</v>
      </c>
      <c r="AI214">
        <v>7.7484522645812897</v>
      </c>
      <c r="AJ214">
        <v>71.261160714285694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0.08</v>
      </c>
      <c r="AM214" t="s">
        <v>3182</v>
      </c>
      <c r="AN214">
        <v>1.7</v>
      </c>
      <c r="AO214" t="s">
        <v>3182</v>
      </c>
      <c r="AP214">
        <v>0.10221624400514701</v>
      </c>
      <c r="AQ214">
        <f>(Table2[[#This Row],[Sharpe Ratio]]-AVERAGE(Table2[Sharpe Ratio]))/_xlfn.STDEV.P(Table2[Sharpe Ratio])</f>
        <v>0.42377874897081541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1.9009125187220122</v>
      </c>
      <c r="AS214">
        <f>_xlfn.RANK.AVG(Table2[[#This Row],[1Y Return vs Nifty Z-Score]],Table2[1Y Return vs Nifty Z-Score])</f>
        <v>424</v>
      </c>
      <c r="AT214">
        <f>_xlfn.RANK.AVG(Table2[[#This Row],[6M Return vs Nifty Z-Score]],Table2[6M Return vs Nifty Z-Score])</f>
        <v>96</v>
      </c>
      <c r="AU214">
        <f>_xlfn.RANK.AVG(Table2[[#This Row],[Sharpe Ratio Z-Score]],Table2[Sharpe Ratio Z-Score])</f>
        <v>230</v>
      </c>
      <c r="AV214">
        <f>(Table2[[#This Row],[Rank 1Y]]+Table2[[#This Row],[Rank 6M]]+Table2[[#This Row],[Rank Sharpe]])/3</f>
        <v>250</v>
      </c>
    </row>
    <row r="215" spans="1:48" x14ac:dyDescent="0.3">
      <c r="A215" t="s">
        <v>579</v>
      </c>
      <c r="B215" t="s">
        <v>580</v>
      </c>
      <c r="C215" t="s">
        <v>3136</v>
      </c>
      <c r="D215" t="s">
        <v>222</v>
      </c>
      <c r="E215">
        <v>35100.99255296</v>
      </c>
      <c r="F215">
        <v>6937.6</v>
      </c>
      <c r="G215">
        <v>95.864938689929005</v>
      </c>
      <c r="H215">
        <f>(Table2[[#This Row],[1Y Return vs Nifty]]-AVERAGE(Table2[1Y Return vs Nifty]))/_xlfn.STDEV.P(Table2[1Y Return vs Nifty])</f>
        <v>1.2269138487678588</v>
      </c>
      <c r="I215">
        <v>0.59441610163816405</v>
      </c>
      <c r="J215">
        <f>(Table2[[#This Row],[1M Return vs Nifty]]-AVERAGE(Table2[1M Return vs Nifty]))/_xlfn.STDEV.P(Table2[1M Return vs Nifty])</f>
        <v>0.19562915874003353</v>
      </c>
      <c r="K215">
        <v>-9.9523648695003608</v>
      </c>
      <c r="L215">
        <f>(Table2[[#This Row],[6M Return vs Nifty]]-AVERAGE(Table2[6M Return vs Nifty]))/_xlfn.STDEV.P(Table2[6M Return vs Nifty])</f>
        <v>-0.65506754538052481</v>
      </c>
      <c r="M215">
        <v>4.0144343345460296</v>
      </c>
      <c r="N215">
        <f>(Table2[[#This Row],[1W Return vs Nifty]]-AVERAGE(Table2[1W Return vs Nifty]))/_xlfn.STDEV.P(Table2[1W Return vs Nifty])</f>
        <v>1.1143892010247325</v>
      </c>
      <c r="O215">
        <v>6798.43</v>
      </c>
      <c r="P215">
        <v>6728.32722059567</v>
      </c>
      <c r="Q215">
        <v>6065.5728231172798</v>
      </c>
      <c r="R215">
        <v>58.989962969869097</v>
      </c>
      <c r="S215" s="1">
        <f>(Table2[[#This Row],[Close Price]]-Table2[[#This Row],[20D EMA]])/Table2[[#This Row],[20D EMA]]</f>
        <v>2.0470902840802961E-2</v>
      </c>
      <c r="T215" s="1">
        <f>(Table2[[#This Row],[Close Price]]-Table2[[#This Row],[50D EMA]])/Table2[[#This Row],[50D EMA]]</f>
        <v>3.1103240455330153E-2</v>
      </c>
      <c r="U215" s="1">
        <f>(Table2[[#This Row],[Close Price]]-Table2[[#This Row],[200D EMA]])/Table2[[#This Row],[200D EMA]]</f>
        <v>0.14376666512999833</v>
      </c>
      <c r="V215">
        <v>1.65396775762387</v>
      </c>
      <c r="W215">
        <v>6909</v>
      </c>
      <c r="X215">
        <v>7091.8</v>
      </c>
      <c r="Y215">
        <v>6909</v>
      </c>
      <c r="Z215">
        <v>7091.8</v>
      </c>
      <c r="AA215">
        <v>6351.5</v>
      </c>
      <c r="AB215">
        <v>7545</v>
      </c>
      <c r="AC215" s="1">
        <f>(Table2[[#This Row],[Close Price]]/Table2[[#This Row],[Day Low]])-1</f>
        <v>4.1395281516862781E-3</v>
      </c>
      <c r="AD215" s="1">
        <f>(Table2[[#This Row],[Day High]]/Table2[[#This Row],[Close Price]])-1</f>
        <v>2.2226706642066496E-2</v>
      </c>
      <c r="AE215" s="1">
        <f>(Table2[[#This Row],[Close Price]]/Table2[[#This Row],[Current Week Low]])-1</f>
        <v>4.1395281516862781E-3</v>
      </c>
      <c r="AF215" s="1">
        <f>(Table2[[#This Row],[Current Week High]]/Table2[[#This Row],[Close Price]])-1</f>
        <v>2.2226706642066496E-2</v>
      </c>
      <c r="AG215" s="1">
        <f>(Table2[[#This Row],[Close Price]]/Table2[[#This Row],[Current Month Low]])-1</f>
        <v>9.2277414783909384E-2</v>
      </c>
      <c r="AH215" s="1">
        <f>(Table2[[#This Row],[Current Month High]]/Table2[[#This Row],[Close Price]])-1</f>
        <v>8.7551891143911487E-2</v>
      </c>
      <c r="AI215">
        <v>40.637252075645698</v>
      </c>
      <c r="AJ215">
        <v>140.47140381282401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0.06</v>
      </c>
      <c r="AM215" t="s">
        <v>3182</v>
      </c>
      <c r="AN215">
        <v>-0.1</v>
      </c>
      <c r="AO215" t="s">
        <v>3181</v>
      </c>
      <c r="AP215">
        <v>0.13682337796192201</v>
      </c>
      <c r="AQ215">
        <f>(Table2[[#This Row],[Sharpe Ratio]]-AVERAGE(Table2[Sharpe Ratio]))/_xlfn.STDEV.P(Table2[Sharpe Ratio])</f>
        <v>0.82883060650654306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2.7106952696586433</v>
      </c>
      <c r="AS215">
        <f>_xlfn.RANK.AVG(Table2[[#This Row],[1Y Return vs Nifty Z-Score]],Table2[1Y Return vs Nifty Z-Score])</f>
        <v>81</v>
      </c>
      <c r="AT215">
        <f>_xlfn.RANK.AVG(Table2[[#This Row],[6M Return vs Nifty Z-Score]],Table2[6M Return vs Nifty Z-Score])</f>
        <v>536</v>
      </c>
      <c r="AU215">
        <f>_xlfn.RANK.AVG(Table2[[#This Row],[Sharpe Ratio Z-Score]],Table2[Sharpe Ratio Z-Score])</f>
        <v>138</v>
      </c>
      <c r="AV215">
        <f>(Table2[[#This Row],[Rank 1Y]]+Table2[[#This Row],[Rank 6M]]+Table2[[#This Row],[Rank Sharpe]])/3</f>
        <v>251.66666666666666</v>
      </c>
    </row>
    <row r="216" spans="1:48" x14ac:dyDescent="0.3">
      <c r="A216" t="s">
        <v>1911</v>
      </c>
      <c r="B216" t="s">
        <v>1912</v>
      </c>
      <c r="C216" t="s">
        <v>3150</v>
      </c>
      <c r="D216" t="s">
        <v>262</v>
      </c>
      <c r="E216">
        <v>3861.7855822800002</v>
      </c>
      <c r="F216">
        <v>155.18</v>
      </c>
      <c r="G216">
        <v>36.988277403080602</v>
      </c>
      <c r="H216">
        <f>(Table2[[#This Row],[1Y Return vs Nifty]]-AVERAGE(Table2[1Y Return vs Nifty]))/_xlfn.STDEV.P(Table2[1Y Return vs Nifty])</f>
        <v>0.22224188311958112</v>
      </c>
      <c r="I216">
        <v>-1.6153075354183699</v>
      </c>
      <c r="J216">
        <f>(Table2[[#This Row],[1M Return vs Nifty]]-AVERAGE(Table2[1M Return vs Nifty]))/_xlfn.STDEV.P(Table2[1M Return vs Nifty])</f>
        <v>-5.4490075105226139E-2</v>
      </c>
      <c r="K216">
        <v>43.209449510499098</v>
      </c>
      <c r="L216">
        <f>(Table2[[#This Row],[6M Return vs Nifty]]-AVERAGE(Table2[6M Return vs Nifty]))/_xlfn.STDEV.P(Table2[6M Return vs Nifty])</f>
        <v>0.99903934541205452</v>
      </c>
      <c r="M216">
        <v>6.3903156271399899</v>
      </c>
      <c r="N216">
        <f>(Table2[[#This Row],[1W Return vs Nifty]]-AVERAGE(Table2[1W Return vs Nifty]))/_xlfn.STDEV.P(Table2[1W Return vs Nifty])</f>
        <v>1.6441673115115234</v>
      </c>
      <c r="O216">
        <v>153.62</v>
      </c>
      <c r="P216">
        <v>151.756884613149</v>
      </c>
      <c r="Q216">
        <v>126.602121723826</v>
      </c>
      <c r="R216">
        <v>54.064629976412803</v>
      </c>
      <c r="S216" s="1">
        <f>(Table2[[#This Row],[Close Price]]-Table2[[#This Row],[20D EMA]])/Table2[[#This Row],[20D EMA]]</f>
        <v>1.0154927743783376E-2</v>
      </c>
      <c r="T216" s="1">
        <f>(Table2[[#This Row],[Close Price]]-Table2[[#This Row],[50D EMA]])/Table2[[#This Row],[50D EMA]]</f>
        <v>2.2556573927944305E-2</v>
      </c>
      <c r="U216" s="1">
        <f>(Table2[[#This Row],[Close Price]]-Table2[[#This Row],[200D EMA]])/Table2[[#This Row],[200D EMA]]</f>
        <v>0.22572985260479853</v>
      </c>
      <c r="V216">
        <v>0.76852468011397401</v>
      </c>
      <c r="W216">
        <v>153.80000000000001</v>
      </c>
      <c r="X216">
        <v>158.80000000000001</v>
      </c>
      <c r="Y216">
        <v>153.80000000000001</v>
      </c>
      <c r="Z216">
        <v>158.80000000000001</v>
      </c>
      <c r="AA216">
        <v>138.12</v>
      </c>
      <c r="AB216">
        <v>162.9</v>
      </c>
      <c r="AC216" s="1">
        <f>(Table2[[#This Row],[Close Price]]/Table2[[#This Row],[Day Low]])-1</f>
        <v>8.9726918075423434E-3</v>
      </c>
      <c r="AD216" s="1">
        <f>(Table2[[#This Row],[Day High]]/Table2[[#This Row],[Close Price]])-1</f>
        <v>2.3327748421188232E-2</v>
      </c>
      <c r="AE216" s="1">
        <f>(Table2[[#This Row],[Close Price]]/Table2[[#This Row],[Current Week Low]])-1</f>
        <v>8.9726918075423434E-3</v>
      </c>
      <c r="AF216" s="1">
        <f>(Table2[[#This Row],[Current Week High]]/Table2[[#This Row],[Close Price]])-1</f>
        <v>2.3327748421188232E-2</v>
      </c>
      <c r="AG216" s="1">
        <f>(Table2[[#This Row],[Close Price]]/Table2[[#This Row],[Current Month Low]])-1</f>
        <v>0.12351578337677394</v>
      </c>
      <c r="AH216" s="1">
        <f>(Table2[[#This Row],[Current Month High]]/Table2[[#This Row],[Close Price]])-1</f>
        <v>4.9748678953473346E-2</v>
      </c>
      <c r="AI216">
        <v>14.061090346694099</v>
      </c>
      <c r="AJ216">
        <v>90.171568627450995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0.05</v>
      </c>
      <c r="AM216" t="s">
        <v>3182</v>
      </c>
      <c r="AN216">
        <v>-7.0000000000000007E-2</v>
      </c>
      <c r="AO216" t="s">
        <v>3181</v>
      </c>
      <c r="AP216">
        <v>3.1154753409014E-2</v>
      </c>
      <c r="AQ216">
        <f>(Table2[[#This Row],[Sharpe Ratio]]-AVERAGE(Table2[Sharpe Ratio]))/_xlfn.STDEV.P(Table2[Sharpe Ratio])</f>
        <v>-0.40794539210288877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2.4030130728350443</v>
      </c>
      <c r="AS216">
        <f>_xlfn.RANK.AVG(Table2[[#This Row],[1Y Return vs Nifty Z-Score]],Table2[1Y Return vs Nifty Z-Score])</f>
        <v>229</v>
      </c>
      <c r="AT216">
        <f>_xlfn.RANK.AVG(Table2[[#This Row],[6M Return vs Nifty Z-Score]],Table2[6M Return vs Nifty Z-Score])</f>
        <v>84</v>
      </c>
      <c r="AU216">
        <f>_xlfn.RANK.AVG(Table2[[#This Row],[Sharpe Ratio Z-Score]],Table2[Sharpe Ratio Z-Score])</f>
        <v>443</v>
      </c>
      <c r="AV216">
        <f>(Table2[[#This Row],[Rank 1Y]]+Table2[[#This Row],[Rank 6M]]+Table2[[#This Row],[Rank Sharpe]])/3</f>
        <v>252</v>
      </c>
    </row>
    <row r="217" spans="1:48" x14ac:dyDescent="0.3">
      <c r="A217" t="s">
        <v>408</v>
      </c>
      <c r="B217" t="s">
        <v>409</v>
      </c>
      <c r="C217" t="s">
        <v>3147</v>
      </c>
      <c r="D217" t="s">
        <v>274</v>
      </c>
      <c r="E217">
        <v>57626.406063750001</v>
      </c>
      <c r="F217">
        <v>5116.25</v>
      </c>
      <c r="G217">
        <v>48.306270950767903</v>
      </c>
      <c r="H217">
        <f>(Table2[[#This Row],[1Y Return vs Nifty]]-AVERAGE(Table2[1Y Return vs Nifty]))/_xlfn.STDEV.P(Table2[1Y Return vs Nifty])</f>
        <v>0.41537224371102821</v>
      </c>
      <c r="I217">
        <v>7.41477654677358</v>
      </c>
      <c r="J217">
        <f>(Table2[[#This Row],[1M Return vs Nifty]]-AVERAGE(Table2[1M Return vs Nifty]))/_xlfn.STDEV.P(Table2[1M Return vs Nifty])</f>
        <v>0.96762765686812346</v>
      </c>
      <c r="K217">
        <v>-2.9363885784716799</v>
      </c>
      <c r="L217">
        <f>(Table2[[#This Row],[6M Return vs Nifty]]-AVERAGE(Table2[6M Return vs Nifty]))/_xlfn.STDEV.P(Table2[6M Return vs Nifty])</f>
        <v>-0.43676847368830651</v>
      </c>
      <c r="M217">
        <v>-1.2756923058857801</v>
      </c>
      <c r="N217">
        <f>(Table2[[#This Row],[1W Return vs Nifty]]-AVERAGE(Table2[1W Return vs Nifty]))/_xlfn.STDEV.P(Table2[1W Return vs Nifty])</f>
        <v>-6.5212365997985938E-2</v>
      </c>
      <c r="O217">
        <v>5048.9799999999996</v>
      </c>
      <c r="P217">
        <v>4913.8238805792498</v>
      </c>
      <c r="Q217">
        <v>4398.2484153209898</v>
      </c>
      <c r="R217">
        <v>51.9378370165701</v>
      </c>
      <c r="S217" s="1">
        <f>(Table2[[#This Row],[Close Price]]-Table2[[#This Row],[20D EMA]])/Table2[[#This Row],[20D EMA]]</f>
        <v>1.3323483158974771E-2</v>
      </c>
      <c r="T217" s="1">
        <f>(Table2[[#This Row],[Close Price]]-Table2[[#This Row],[50D EMA]])/Table2[[#This Row],[50D EMA]]</f>
        <v>4.119523294695044E-2</v>
      </c>
      <c r="U217" s="1">
        <f>(Table2[[#This Row],[Close Price]]-Table2[[#This Row],[200D EMA]])/Table2[[#This Row],[200D EMA]]</f>
        <v>0.16324716498001843</v>
      </c>
      <c r="V217">
        <v>0.51550665040696497</v>
      </c>
      <c r="W217">
        <v>5080</v>
      </c>
      <c r="X217">
        <v>5198</v>
      </c>
      <c r="Y217">
        <v>5080</v>
      </c>
      <c r="Z217">
        <v>5198</v>
      </c>
      <c r="AA217">
        <v>4809</v>
      </c>
      <c r="AB217">
        <v>5318.15</v>
      </c>
      <c r="AC217" s="1">
        <f>(Table2[[#This Row],[Close Price]]/Table2[[#This Row],[Day Low]])-1</f>
        <v>7.1358267716534751E-3</v>
      </c>
      <c r="AD217" s="1">
        <f>(Table2[[#This Row],[Day High]]/Table2[[#This Row],[Close Price]])-1</f>
        <v>1.597849987784028E-2</v>
      </c>
      <c r="AE217" s="1">
        <f>(Table2[[#This Row],[Close Price]]/Table2[[#This Row],[Current Week Low]])-1</f>
        <v>7.1358267716534751E-3</v>
      </c>
      <c r="AF217" s="1">
        <f>(Table2[[#This Row],[Current Week High]]/Table2[[#This Row],[Close Price]])-1</f>
        <v>1.597849987784028E-2</v>
      </c>
      <c r="AG217" s="1">
        <f>(Table2[[#This Row],[Close Price]]/Table2[[#This Row],[Current Month Low]])-1</f>
        <v>6.3890621750883669E-2</v>
      </c>
      <c r="AH217" s="1">
        <f>(Table2[[#This Row],[Current Month High]]/Table2[[#This Row],[Close Price]])-1</f>
        <v>3.9462496946005343E-2</v>
      </c>
      <c r="AI217">
        <v>14.1451258245785</v>
      </c>
      <c r="AJ217">
        <v>104.629537046295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0.03</v>
      </c>
      <c r="AM217" t="s">
        <v>3182</v>
      </c>
      <c r="AN217">
        <v>-1.6</v>
      </c>
      <c r="AO217" t="s">
        <v>3181</v>
      </c>
      <c r="AP217">
        <v>0.15369498376868601</v>
      </c>
      <c r="AQ217">
        <f>(Table2[[#This Row],[Sharpe Ratio]]-AVERAGE(Table2[Sharpe Ratio]))/_xlfn.STDEV.P(Table2[Sharpe Ratio])</f>
        <v>1.0263007373811763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1.9073197982740355</v>
      </c>
      <c r="AS217">
        <f>_xlfn.RANK.AVG(Table2[[#This Row],[1Y Return vs Nifty Z-Score]],Table2[1Y Return vs Nifty Z-Score])</f>
        <v>183</v>
      </c>
      <c r="AT217">
        <f>_xlfn.RANK.AVG(Table2[[#This Row],[6M Return vs Nifty Z-Score]],Table2[6M Return vs Nifty Z-Score])</f>
        <v>465</v>
      </c>
      <c r="AU217">
        <f>_xlfn.RANK.AVG(Table2[[#This Row],[Sharpe Ratio Z-Score]],Table2[Sharpe Ratio Z-Score])</f>
        <v>112</v>
      </c>
      <c r="AV217">
        <f>(Table2[[#This Row],[Rank 1Y]]+Table2[[#This Row],[Rank 6M]]+Table2[[#This Row],[Rank Sharpe]])/3</f>
        <v>253.33333333333334</v>
      </c>
    </row>
    <row r="218" spans="1:48" x14ac:dyDescent="0.3">
      <c r="A218" t="s">
        <v>1152</v>
      </c>
      <c r="B218" t="s">
        <v>1153</v>
      </c>
      <c r="C218" t="s">
        <v>3145</v>
      </c>
      <c r="D218" t="s">
        <v>83</v>
      </c>
      <c r="E218">
        <v>10886.971903600001</v>
      </c>
      <c r="F218">
        <v>1400.75</v>
      </c>
      <c r="G218">
        <v>84.546234288726694</v>
      </c>
      <c r="H218">
        <f>(Table2[[#This Row],[1Y Return vs Nifty]]-AVERAGE(Table2[1Y Return vs Nifty]))/_xlfn.STDEV.P(Table2[1Y Return vs Nifty])</f>
        <v>1.0337713581645767</v>
      </c>
      <c r="I218">
        <v>9.7989383357295807</v>
      </c>
      <c r="J218">
        <f>(Table2[[#This Row],[1M Return vs Nifty]]-AVERAGE(Table2[1M Return vs Nifty]))/_xlfn.STDEV.P(Table2[1M Return vs Nifty])</f>
        <v>1.2374915937046564</v>
      </c>
      <c r="K218">
        <v>35.569494350599697</v>
      </c>
      <c r="L218">
        <f>(Table2[[#This Row],[6M Return vs Nifty]]-AVERAGE(Table2[6M Return vs Nifty]))/_xlfn.STDEV.P(Table2[6M Return vs Nifty])</f>
        <v>0.76132544074723685</v>
      </c>
      <c r="M218">
        <v>-4.1430593651132996</v>
      </c>
      <c r="N218">
        <f>(Table2[[#This Row],[1W Return vs Nifty]]-AVERAGE(Table2[1W Return vs Nifty]))/_xlfn.STDEV.P(Table2[1W Return vs Nifty])</f>
        <v>-0.70458282084555079</v>
      </c>
      <c r="O218">
        <v>1363.04</v>
      </c>
      <c r="P218">
        <v>1251.95314379356</v>
      </c>
      <c r="Q218">
        <v>976.99443870302298</v>
      </c>
      <c r="R218">
        <v>54.315914561845801</v>
      </c>
      <c r="S218" s="1">
        <f>(Table2[[#This Row],[Close Price]]-Table2[[#This Row],[20D EMA]])/Table2[[#This Row],[20D EMA]]</f>
        <v>2.7666099307430476E-2</v>
      </c>
      <c r="T218" s="1">
        <f>(Table2[[#This Row],[Close Price]]-Table2[[#This Row],[50D EMA]])/Table2[[#This Row],[50D EMA]]</f>
        <v>0.11885177727623947</v>
      </c>
      <c r="U218" s="1">
        <f>(Table2[[#This Row],[Close Price]]-Table2[[#This Row],[200D EMA]])/Table2[[#This Row],[200D EMA]]</f>
        <v>0.43373385201610754</v>
      </c>
      <c r="V218">
        <v>1.28980380215616</v>
      </c>
      <c r="W218">
        <v>1388</v>
      </c>
      <c r="X218">
        <v>1419.65</v>
      </c>
      <c r="Y218">
        <v>1388</v>
      </c>
      <c r="Z218">
        <v>1419.65</v>
      </c>
      <c r="AA218">
        <v>1329.85</v>
      </c>
      <c r="AB218">
        <v>1544</v>
      </c>
      <c r="AC218" s="1">
        <f>(Table2[[#This Row],[Close Price]]/Table2[[#This Row],[Day Low]])-1</f>
        <v>9.185878962536087E-3</v>
      </c>
      <c r="AD218" s="1">
        <f>(Table2[[#This Row],[Day High]]/Table2[[#This Row],[Close Price]])-1</f>
        <v>1.3492771729430642E-2</v>
      </c>
      <c r="AE218" s="1">
        <f>(Table2[[#This Row],[Close Price]]/Table2[[#This Row],[Current Week Low]])-1</f>
        <v>9.185878962536087E-3</v>
      </c>
      <c r="AF218" s="1">
        <f>(Table2[[#This Row],[Current Week High]]/Table2[[#This Row],[Close Price]])-1</f>
        <v>1.3492771729430642E-2</v>
      </c>
      <c r="AG218" s="1">
        <f>(Table2[[#This Row],[Close Price]]/Table2[[#This Row],[Current Month Low]])-1</f>
        <v>5.3314283565815801E-2</v>
      </c>
      <c r="AH218" s="1">
        <f>(Table2[[#This Row],[Current Month High]]/Table2[[#This Row],[Close Price]])-1</f>
        <v>0.10226664286989107</v>
      </c>
      <c r="AI218">
        <v>10.2266642869891</v>
      </c>
      <c r="AJ218">
        <v>140.67869415807499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0.39</v>
      </c>
      <c r="AM218" t="s">
        <v>3182</v>
      </c>
      <c r="AN218">
        <v>-3.64</v>
      </c>
      <c r="AO218" t="s">
        <v>3181</v>
      </c>
      <c r="AQ218">
        <f>(Table2[[#This Row],[Sharpe Ratio]]-AVERAGE(Table2[Sharpe Ratio]))/_xlfn.STDEV.P(Table2[Sharpe Ratio])</f>
        <v>-0.77258959393567861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1.5554159778352403</v>
      </c>
      <c r="AS218">
        <f>_xlfn.RANK.AVG(Table2[[#This Row],[1Y Return vs Nifty Z-Score]],Table2[1Y Return vs Nifty Z-Score])</f>
        <v>100</v>
      </c>
      <c r="AT218">
        <f>_xlfn.RANK.AVG(Table2[[#This Row],[6M Return vs Nifty Z-Score]],Table2[6M Return vs Nifty Z-Score])</f>
        <v>113</v>
      </c>
      <c r="AU218">
        <f>_xlfn.RANK.AVG(Table2[[#This Row],[Sharpe Ratio Z-Score]],Table2[Sharpe Ratio Z-Score])</f>
        <v>547.5</v>
      </c>
      <c r="AV218">
        <f>(Table2[[#This Row],[Rank 1Y]]+Table2[[#This Row],[Rank 6M]]+Table2[[#This Row],[Rank Sharpe]])/3</f>
        <v>253.5</v>
      </c>
    </row>
    <row r="219" spans="1:48" x14ac:dyDescent="0.3">
      <c r="A219" t="s">
        <v>1869</v>
      </c>
      <c r="B219" t="s">
        <v>1870</v>
      </c>
      <c r="C219" t="s">
        <v>3147</v>
      </c>
      <c r="D219" t="s">
        <v>117</v>
      </c>
      <c r="E219">
        <v>4070.2650979499999</v>
      </c>
      <c r="F219">
        <v>1998.45</v>
      </c>
      <c r="G219">
        <v>31.776518693988098</v>
      </c>
      <c r="H219">
        <f>(Table2[[#This Row],[1Y Return vs Nifty]]-AVERAGE(Table2[1Y Return vs Nifty]))/_xlfn.STDEV.P(Table2[1Y Return vs Nifty])</f>
        <v>0.13330837785103233</v>
      </c>
      <c r="I219">
        <v>-12.788912430404499</v>
      </c>
      <c r="J219">
        <f>(Table2[[#This Row],[1M Return vs Nifty]]-AVERAGE(Table2[1M Return vs Nifty]))/_xlfn.STDEV.P(Table2[1M Return vs Nifty])</f>
        <v>-1.3192335248093274</v>
      </c>
      <c r="K219">
        <v>-7.5166009867119303</v>
      </c>
      <c r="L219">
        <f>(Table2[[#This Row],[6M Return vs Nifty]]-AVERAGE(Table2[6M Return vs Nifty]))/_xlfn.STDEV.P(Table2[6M Return vs Nifty])</f>
        <v>-0.57927980431388759</v>
      </c>
      <c r="M219">
        <v>-7.3695797445435902</v>
      </c>
      <c r="N219">
        <f>(Table2[[#This Row],[1W Return vs Nifty]]-AVERAGE(Table2[1W Return vs Nifty]))/_xlfn.STDEV.P(Table2[1W Return vs Nifty])</f>
        <v>-1.4240379027934642</v>
      </c>
      <c r="O219">
        <v>2116.7600000000002</v>
      </c>
      <c r="P219">
        <v>2160.0620483494299</v>
      </c>
      <c r="Q219">
        <v>1942.37420891747</v>
      </c>
      <c r="R219">
        <v>27.666239450849002</v>
      </c>
      <c r="S219" s="1">
        <f>(Table2[[#This Row],[Close Price]]-Table2[[#This Row],[20D EMA]])/Table2[[#This Row],[20D EMA]]</f>
        <v>-5.5892023658799375E-2</v>
      </c>
      <c r="T219" s="1">
        <f>(Table2[[#This Row],[Close Price]]-Table2[[#This Row],[50D EMA]])/Table2[[#This Row],[50D EMA]]</f>
        <v>-7.4818243518940869E-2</v>
      </c>
      <c r="U219" s="1">
        <f>(Table2[[#This Row],[Close Price]]-Table2[[#This Row],[200D EMA]])/Table2[[#This Row],[200D EMA]]</f>
        <v>2.8869715642374786E-2</v>
      </c>
      <c r="V219">
        <v>0.637502242639159</v>
      </c>
      <c r="W219">
        <v>1990.2</v>
      </c>
      <c r="X219">
        <v>2027</v>
      </c>
      <c r="Y219">
        <v>1990.2</v>
      </c>
      <c r="Z219">
        <v>2027</v>
      </c>
      <c r="AA219">
        <v>1970.15</v>
      </c>
      <c r="AB219">
        <v>2189.15</v>
      </c>
      <c r="AC219" s="1">
        <f>(Table2[[#This Row],[Close Price]]/Table2[[#This Row],[Day Low]])-1</f>
        <v>4.145312028941861E-3</v>
      </c>
      <c r="AD219" s="1">
        <f>(Table2[[#This Row],[Day High]]/Table2[[#This Row],[Close Price]])-1</f>
        <v>1.4286071705571723E-2</v>
      </c>
      <c r="AE219" s="1">
        <f>(Table2[[#This Row],[Close Price]]/Table2[[#This Row],[Current Week Low]])-1</f>
        <v>4.145312028941861E-3</v>
      </c>
      <c r="AF219" s="1">
        <f>(Table2[[#This Row],[Current Week High]]/Table2[[#This Row],[Close Price]])-1</f>
        <v>1.4286071705571723E-2</v>
      </c>
      <c r="AG219" s="1">
        <f>(Table2[[#This Row],[Close Price]]/Table2[[#This Row],[Current Month Low]])-1</f>
        <v>1.4364388498337766E-2</v>
      </c>
      <c r="AH219" s="1">
        <f>(Table2[[#This Row],[Current Month High]]/Table2[[#This Row],[Close Price]])-1</f>
        <v>9.5423953564012232E-2</v>
      </c>
      <c r="AI219">
        <v>22.612524706647601</v>
      </c>
      <c r="AJ219">
        <v>61.811262701914899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-0.18</v>
      </c>
      <c r="AM219" t="s">
        <v>3181</v>
      </c>
      <c r="AN219">
        <v>-7.41</v>
      </c>
      <c r="AO219" t="s">
        <v>3181</v>
      </c>
      <c r="AP219">
        <v>0.26127894462041801</v>
      </c>
      <c r="AQ219">
        <f>(Table2[[#This Row],[Sharpe Ratio]]-AVERAGE(Table2[Sharpe Ratio]))/_xlfn.STDEV.P(Table2[Sharpe Ratio])</f>
        <v>2.285494383363929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247</v>
      </c>
      <c r="AT219">
        <f>_xlfn.RANK.AVG(Table2[[#This Row],[6M Return vs Nifty Z-Score]],Table2[6M Return vs Nifty Z-Score])</f>
        <v>509</v>
      </c>
      <c r="AU219">
        <f>_xlfn.RANK.AVG(Table2[[#This Row],[Sharpe Ratio Z-Score]],Table2[Sharpe Ratio Z-Score])</f>
        <v>7</v>
      </c>
      <c r="AV219">
        <f>(Table2[[#This Row],[Rank 1Y]]+Table2[[#This Row],[Rank 6M]]+Table2[[#This Row],[Rank Sharpe]])/3</f>
        <v>254.33333333333334</v>
      </c>
    </row>
    <row r="220" spans="1:48" x14ac:dyDescent="0.3">
      <c r="A220" t="s">
        <v>1733</v>
      </c>
      <c r="B220" t="s">
        <v>1734</v>
      </c>
      <c r="C220" t="s">
        <v>3140</v>
      </c>
      <c r="D220" t="s">
        <v>51</v>
      </c>
      <c r="E220">
        <v>4823.9262632</v>
      </c>
      <c r="F220">
        <v>193.6</v>
      </c>
      <c r="G220">
        <v>49.097220069400301</v>
      </c>
      <c r="H220">
        <f>(Table2[[#This Row],[1Y Return vs Nifty]]-AVERAGE(Table2[1Y Return vs Nifty]))/_xlfn.STDEV.P(Table2[1Y Return vs Nifty])</f>
        <v>0.42886900776618847</v>
      </c>
      <c r="I220">
        <v>7.43534347795788</v>
      </c>
      <c r="J220">
        <f>(Table2[[#This Row],[1M Return vs Nifty]]-AVERAGE(Table2[1M Return vs Nifty]))/_xlfn.STDEV.P(Table2[1M Return vs Nifty])</f>
        <v>0.96995563353638126</v>
      </c>
      <c r="K220">
        <v>45.1775656573788</v>
      </c>
      <c r="L220">
        <f>(Table2[[#This Row],[6M Return vs Nifty]]-AVERAGE(Table2[6M Return vs Nifty]))/_xlfn.STDEV.P(Table2[6M Return vs Nifty])</f>
        <v>1.060276429179809</v>
      </c>
      <c r="M220">
        <v>-9.4370275537406698</v>
      </c>
      <c r="N220">
        <f>(Table2[[#This Row],[1W Return vs Nifty]]-AVERAGE(Table2[1W Return vs Nifty]))/_xlfn.STDEV.P(Table2[1W Return vs Nifty])</f>
        <v>-1.8850409829139614</v>
      </c>
      <c r="O220">
        <v>194.71</v>
      </c>
      <c r="P220">
        <v>177.677591373355</v>
      </c>
      <c r="Q220">
        <v>142.355635553691</v>
      </c>
      <c r="R220">
        <v>44.459728800333501</v>
      </c>
      <c r="S220" s="1">
        <f>(Table2[[#This Row],[Close Price]]-Table2[[#This Row],[20D EMA]])/Table2[[#This Row],[20D EMA]]</f>
        <v>-5.700785783986511E-3</v>
      </c>
      <c r="T220" s="1">
        <f>(Table2[[#This Row],[Close Price]]-Table2[[#This Row],[50D EMA]])/Table2[[#This Row],[50D EMA]]</f>
        <v>8.961405039078417E-2</v>
      </c>
      <c r="U220" s="1">
        <f>(Table2[[#This Row],[Close Price]]-Table2[[#This Row],[200D EMA]])/Table2[[#This Row],[200D EMA]]</f>
        <v>0.35997425916434206</v>
      </c>
      <c r="V220">
        <v>1.39940252443738</v>
      </c>
      <c r="W220">
        <v>188.2</v>
      </c>
      <c r="X220">
        <v>197</v>
      </c>
      <c r="Y220">
        <v>188.2</v>
      </c>
      <c r="Z220">
        <v>197</v>
      </c>
      <c r="AA220">
        <v>186</v>
      </c>
      <c r="AB220">
        <v>240.7</v>
      </c>
      <c r="AC220" s="1">
        <f>(Table2[[#This Row],[Close Price]]/Table2[[#This Row],[Day Low]])-1</f>
        <v>2.8692879914984148E-2</v>
      </c>
      <c r="AD220" s="1">
        <f>(Table2[[#This Row],[Day High]]/Table2[[#This Row],[Close Price]])-1</f>
        <v>1.7561983471074516E-2</v>
      </c>
      <c r="AE220" s="1">
        <f>(Table2[[#This Row],[Close Price]]/Table2[[#This Row],[Current Week Low]])-1</f>
        <v>2.8692879914984148E-2</v>
      </c>
      <c r="AF220" s="1">
        <f>(Table2[[#This Row],[Current Week High]]/Table2[[#This Row],[Close Price]])-1</f>
        <v>1.7561983471074516E-2</v>
      </c>
      <c r="AG220" s="1">
        <f>(Table2[[#This Row],[Close Price]]/Table2[[#This Row],[Current Month Low]])-1</f>
        <v>4.086021505376336E-2</v>
      </c>
      <c r="AH220" s="1">
        <f>(Table2[[#This Row],[Current Month High]]/Table2[[#This Row],[Close Price]])-1</f>
        <v>0.24328512396694202</v>
      </c>
      <c r="AI220">
        <v>24.328512396694201</v>
      </c>
      <c r="AJ220">
        <v>113.450937155457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0.21</v>
      </c>
      <c r="AM220" t="s">
        <v>3182</v>
      </c>
      <c r="AN220">
        <v>2.2000000000000002</v>
      </c>
      <c r="AO220" t="s">
        <v>3182</v>
      </c>
      <c r="AP220">
        <v>8.1591286224310007E-3</v>
      </c>
      <c r="AQ220">
        <f>(Table2[[#This Row],[Sharpe Ratio]]-AVERAGE(Table2[Sharpe Ratio]))/_xlfn.STDEV.P(Table2[Sharpe Ratio])</f>
        <v>-0.67709280392364102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-0.1030327163552236</v>
      </c>
      <c r="AS220">
        <f>_xlfn.RANK.AVG(Table2[[#This Row],[1Y Return vs Nifty Z-Score]],Table2[1Y Return vs Nifty Z-Score])</f>
        <v>180</v>
      </c>
      <c r="AT220">
        <f>_xlfn.RANK.AVG(Table2[[#This Row],[6M Return vs Nifty Z-Score]],Table2[6M Return vs Nifty Z-Score])</f>
        <v>82</v>
      </c>
      <c r="AU220">
        <f>_xlfn.RANK.AVG(Table2[[#This Row],[Sharpe Ratio Z-Score]],Table2[Sharpe Ratio Z-Score])</f>
        <v>502</v>
      </c>
      <c r="AV220">
        <f>(Table2[[#This Row],[Rank 1Y]]+Table2[[#This Row],[Rank 6M]]+Table2[[#This Row],[Rank Sharpe]])/3</f>
        <v>254.66666666666666</v>
      </c>
    </row>
    <row r="221" spans="1:48" x14ac:dyDescent="0.3">
      <c r="A221" t="s">
        <v>1047</v>
      </c>
      <c r="B221" t="s">
        <v>1048</v>
      </c>
      <c r="C221" t="s">
        <v>3147</v>
      </c>
      <c r="D221" t="s">
        <v>117</v>
      </c>
      <c r="E221">
        <v>13108.47756015</v>
      </c>
      <c r="F221">
        <v>430.15</v>
      </c>
      <c r="G221">
        <v>1.91844536032525</v>
      </c>
      <c r="H221">
        <f>(Table2[[#This Row],[1Y Return vs Nifty]]-AVERAGE(Table2[1Y Return vs Nifty]))/_xlfn.STDEV.P(Table2[1Y Return vs Nifty])</f>
        <v>-0.37619009864125125</v>
      </c>
      <c r="I221">
        <v>18.314420508198399</v>
      </c>
      <c r="J221">
        <f>(Table2[[#This Row],[1M Return vs Nifty]]-AVERAGE(Table2[1M Return vs Nifty]))/_xlfn.STDEV.P(Table2[1M Return vs Nifty])</f>
        <v>2.2013613922094084</v>
      </c>
      <c r="K221">
        <v>16.3611078423612</v>
      </c>
      <c r="L221">
        <f>(Table2[[#This Row],[6M Return vs Nifty]]-AVERAGE(Table2[6M Return vs Nifty]))/_xlfn.STDEV.P(Table2[6M Return vs Nifty])</f>
        <v>0.16366479174880752</v>
      </c>
      <c r="M221">
        <v>18.2353250989764</v>
      </c>
      <c r="N221">
        <f>(Table2[[#This Row],[1W Return vs Nifty]]-AVERAGE(Table2[1W Return vs Nifty]))/_xlfn.STDEV.P(Table2[1W Return vs Nifty])</f>
        <v>4.2853879635064764</v>
      </c>
      <c r="O221">
        <v>365.27</v>
      </c>
      <c r="P221">
        <v>358.45462072931002</v>
      </c>
      <c r="Q221">
        <v>343.80821037210802</v>
      </c>
      <c r="R221">
        <v>83.271412615740701</v>
      </c>
      <c r="S221" s="1">
        <f>(Table2[[#This Row],[Close Price]]-Table2[[#This Row],[20D EMA]])/Table2[[#This Row],[20D EMA]]</f>
        <v>0.17762203301667259</v>
      </c>
      <c r="T221" s="1">
        <f>(Table2[[#This Row],[Close Price]]-Table2[[#This Row],[50D EMA]])/Table2[[#This Row],[50D EMA]]</f>
        <v>0.20001242869967442</v>
      </c>
      <c r="U221" s="1">
        <f>(Table2[[#This Row],[Close Price]]-Table2[[#This Row],[200D EMA]])/Table2[[#This Row],[200D EMA]]</f>
        <v>0.25113358850401835</v>
      </c>
      <c r="V221">
        <v>3.5070430558694601</v>
      </c>
      <c r="W221">
        <v>404.05</v>
      </c>
      <c r="X221">
        <v>433</v>
      </c>
      <c r="Y221">
        <v>404.05</v>
      </c>
      <c r="Z221">
        <v>433</v>
      </c>
      <c r="AA221">
        <v>334.4</v>
      </c>
      <c r="AB221">
        <v>433.8</v>
      </c>
      <c r="AC221" s="1">
        <f>(Table2[[#This Row],[Close Price]]/Table2[[#This Row],[Day Low]])-1</f>
        <v>6.4595965845811065E-2</v>
      </c>
      <c r="AD221" s="1">
        <f>(Table2[[#This Row],[Day High]]/Table2[[#This Row],[Close Price]])-1</f>
        <v>6.6255957224223838E-3</v>
      </c>
      <c r="AE221" s="1">
        <f>(Table2[[#This Row],[Close Price]]/Table2[[#This Row],[Current Week Low]])-1</f>
        <v>6.4595965845811065E-2</v>
      </c>
      <c r="AF221" s="1">
        <f>(Table2[[#This Row],[Current Week High]]/Table2[[#This Row],[Close Price]])-1</f>
        <v>6.6255957224223838E-3</v>
      </c>
      <c r="AG221" s="1">
        <f>(Table2[[#This Row],[Close Price]]/Table2[[#This Row],[Current Month Low]])-1</f>
        <v>0.28633373205741619</v>
      </c>
      <c r="AH221" s="1">
        <f>(Table2[[#This Row],[Current Month High]]/Table2[[#This Row],[Close Price]])-1</f>
        <v>8.4854120655586396E-3</v>
      </c>
      <c r="AI221">
        <v>0.84854120655586396</v>
      </c>
      <c r="AJ221">
        <v>70.154272151898695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0.09</v>
      </c>
      <c r="AM221" t="s">
        <v>3182</v>
      </c>
      <c r="AN221">
        <v>20.54</v>
      </c>
      <c r="AO221" t="s">
        <v>3182</v>
      </c>
      <c r="AP221">
        <v>0.17719361486705501</v>
      </c>
      <c r="AQ221">
        <f>(Table2[[#This Row],[Sharpe Ratio]]-AVERAGE(Table2[Sharpe Ratio]))/_xlfn.STDEV.P(Table2[Sharpe Ratio])</f>
        <v>1.301335479866051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7.5755595286894923</v>
      </c>
      <c r="AS221">
        <f>_xlfn.RANK.AVG(Table2[[#This Row],[1Y Return vs Nifty Z-Score]],Table2[1Y Return vs Nifty Z-Score])</f>
        <v>429</v>
      </c>
      <c r="AT221">
        <f>_xlfn.RANK.AVG(Table2[[#This Row],[6M Return vs Nifty Z-Score]],Table2[6M Return vs Nifty Z-Score])</f>
        <v>261</v>
      </c>
      <c r="AU221">
        <f>_xlfn.RANK.AVG(Table2[[#This Row],[Sharpe Ratio Z-Score]],Table2[Sharpe Ratio Z-Score])</f>
        <v>78</v>
      </c>
      <c r="AV221">
        <f>(Table2[[#This Row],[Rank 1Y]]+Table2[[#This Row],[Rank 6M]]+Table2[[#This Row],[Rank Sharpe]])/3</f>
        <v>256</v>
      </c>
    </row>
    <row r="222" spans="1:48" x14ac:dyDescent="0.3">
      <c r="A222" t="s">
        <v>1640</v>
      </c>
      <c r="B222" t="s">
        <v>1641</v>
      </c>
      <c r="C222" t="s">
        <v>3142</v>
      </c>
      <c r="D222" t="s">
        <v>182</v>
      </c>
      <c r="E222">
        <v>5637.0192825000004</v>
      </c>
      <c r="F222">
        <v>462.5</v>
      </c>
      <c r="G222">
        <v>12.525844020266501</v>
      </c>
      <c r="H222">
        <f>(Table2[[#This Row],[1Y Return vs Nifty]]-AVERAGE(Table2[1Y Return vs Nifty]))/_xlfn.STDEV.P(Table2[1Y Return vs Nifty])</f>
        <v>-0.19518533666643148</v>
      </c>
      <c r="I222">
        <v>-4.9978455169171099</v>
      </c>
      <c r="J222">
        <f>(Table2[[#This Row],[1M Return vs Nifty]]-AVERAGE(Table2[1M Return vs Nifty]))/_xlfn.STDEV.P(Table2[1M Return vs Nifty])</f>
        <v>-0.43736049120482584</v>
      </c>
      <c r="K222">
        <v>7.4334160994307599</v>
      </c>
      <c r="L222">
        <f>(Table2[[#This Row],[6M Return vs Nifty]]-AVERAGE(Table2[6M Return vs Nifty]))/_xlfn.STDEV.P(Table2[6M Return vs Nifty])</f>
        <v>-0.11411648044962647</v>
      </c>
      <c r="M222">
        <v>-2.3400684072902802</v>
      </c>
      <c r="N222">
        <f>(Table2[[#This Row],[1W Return vs Nifty]]-AVERAGE(Table2[1W Return vs Nifty]))/_xlfn.STDEV.P(Table2[1W Return vs Nifty])</f>
        <v>-0.30254878579601863</v>
      </c>
      <c r="O222">
        <v>472.18</v>
      </c>
      <c r="P222">
        <v>481.522717566246</v>
      </c>
      <c r="Q222">
        <v>439.60589391583699</v>
      </c>
      <c r="R222">
        <v>39.854213131460199</v>
      </c>
      <c r="S222" s="1">
        <f>(Table2[[#This Row],[Close Price]]-Table2[[#This Row],[20D EMA]])/Table2[[#This Row],[20D EMA]]</f>
        <v>-2.0500656529289691E-2</v>
      </c>
      <c r="T222" s="1">
        <f>(Table2[[#This Row],[Close Price]]-Table2[[#This Row],[50D EMA]])/Table2[[#This Row],[50D EMA]]</f>
        <v>-3.9505337697029692E-2</v>
      </c>
      <c r="U222" s="1">
        <f>(Table2[[#This Row],[Close Price]]-Table2[[#This Row],[200D EMA]])/Table2[[#This Row],[200D EMA]]</f>
        <v>5.2078705952350389E-2</v>
      </c>
      <c r="V222">
        <v>1.0342248744015199</v>
      </c>
      <c r="W222">
        <v>458.15</v>
      </c>
      <c r="X222">
        <v>464.95</v>
      </c>
      <c r="Y222">
        <v>458.15</v>
      </c>
      <c r="Z222">
        <v>464.95</v>
      </c>
      <c r="AA222">
        <v>448.25</v>
      </c>
      <c r="AB222">
        <v>483.9</v>
      </c>
      <c r="AC222" s="1">
        <f>(Table2[[#This Row],[Close Price]]/Table2[[#This Row],[Day Low]])-1</f>
        <v>9.4947069736985856E-3</v>
      </c>
      <c r="AD222" s="1">
        <f>(Table2[[#This Row],[Day High]]/Table2[[#This Row],[Close Price]])-1</f>
        <v>5.297297297297332E-3</v>
      </c>
      <c r="AE222" s="1">
        <f>(Table2[[#This Row],[Close Price]]/Table2[[#This Row],[Current Week Low]])-1</f>
        <v>9.4947069736985856E-3</v>
      </c>
      <c r="AF222" s="1">
        <f>(Table2[[#This Row],[Current Week High]]/Table2[[#This Row],[Close Price]])-1</f>
        <v>5.297297297297332E-3</v>
      </c>
      <c r="AG222" s="1">
        <f>(Table2[[#This Row],[Close Price]]/Table2[[#This Row],[Current Month Low]])-1</f>
        <v>3.1790295593976614E-2</v>
      </c>
      <c r="AH222" s="1">
        <f>(Table2[[#This Row],[Current Month High]]/Table2[[#This Row],[Close Price]])-1</f>
        <v>4.6270270270270197E-2</v>
      </c>
      <c r="AI222">
        <v>17.297297297297298</v>
      </c>
      <c r="AJ222">
        <v>48.761659697651901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-0.09</v>
      </c>
      <c r="AM222" t="s">
        <v>3181</v>
      </c>
      <c r="AN222">
        <v>-3.42</v>
      </c>
      <c r="AO222" t="s">
        <v>3181</v>
      </c>
      <c r="AP222">
        <v>0.18699071915034399</v>
      </c>
      <c r="AQ222">
        <f>(Table2[[#This Row],[Sharpe Ratio]]-AVERAGE(Table2[Sharpe Ratio]))/_xlfn.STDEV.P(Table2[Sharpe Ratio])</f>
        <v>1.4160036085060581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358</v>
      </c>
      <c r="AT222">
        <f>_xlfn.RANK.AVG(Table2[[#This Row],[6M Return vs Nifty Z-Score]],Table2[6M Return vs Nifty Z-Score])</f>
        <v>350</v>
      </c>
      <c r="AU222">
        <f>_xlfn.RANK.AVG(Table2[[#This Row],[Sharpe Ratio Z-Score]],Table2[Sharpe Ratio Z-Score])</f>
        <v>60</v>
      </c>
      <c r="AV222">
        <f>(Table2[[#This Row],[Rank 1Y]]+Table2[[#This Row],[Rank 6M]]+Table2[[#This Row],[Rank Sharpe]])/3</f>
        <v>256</v>
      </c>
    </row>
    <row r="223" spans="1:48" x14ac:dyDescent="0.3">
      <c r="A223" t="s">
        <v>84</v>
      </c>
      <c r="B223" t="s">
        <v>85</v>
      </c>
      <c r="C223" t="s">
        <v>3141</v>
      </c>
      <c r="D223" t="s">
        <v>86</v>
      </c>
      <c r="E223">
        <v>307570.96829433</v>
      </c>
      <c r="F223">
        <v>330.7</v>
      </c>
      <c r="G223">
        <v>35.642926282797198</v>
      </c>
      <c r="H223">
        <f>(Table2[[#This Row],[1Y Return vs Nifty]]-AVERAGE(Table2[1Y Return vs Nifty]))/_xlfn.STDEV.P(Table2[1Y Return vs Nifty])</f>
        <v>0.19928479749414058</v>
      </c>
      <c r="I223">
        <v>-1.49403986801616</v>
      </c>
      <c r="J223">
        <f>(Table2[[#This Row],[1M Return vs Nifty]]-AVERAGE(Table2[1M Return vs Nifty]))/_xlfn.STDEV.P(Table2[1M Return vs Nifty])</f>
        <v>-4.0763754061185771E-2</v>
      </c>
      <c r="K223">
        <v>9.0878423807227193</v>
      </c>
      <c r="L223">
        <f>(Table2[[#This Row],[6M Return vs Nifty]]-AVERAGE(Table2[6M Return vs Nifty]))/_xlfn.STDEV.P(Table2[6M Return vs Nifty])</f>
        <v>-6.2639721348963895E-2</v>
      </c>
      <c r="M223">
        <v>-3.8216485146938899</v>
      </c>
      <c r="N223">
        <f>(Table2[[#This Row],[1W Return vs Nifty]]-AVERAGE(Table2[1W Return vs Nifty]))/_xlfn.STDEV.P(Table2[1W Return vs Nifty])</f>
        <v>-0.63291407478659201</v>
      </c>
      <c r="O223">
        <v>338.14</v>
      </c>
      <c r="P223">
        <v>337.71311935869801</v>
      </c>
      <c r="Q223">
        <v>303.76187013080897</v>
      </c>
      <c r="R223">
        <v>37.9219528211026</v>
      </c>
      <c r="S223" s="1">
        <f>(Table2[[#This Row],[Close Price]]-Table2[[#This Row],[20D EMA]])/Table2[[#This Row],[20D EMA]]</f>
        <v>-2.2002720766546396E-2</v>
      </c>
      <c r="T223" s="1">
        <f>(Table2[[#This Row],[Close Price]]-Table2[[#This Row],[50D EMA]])/Table2[[#This Row],[50D EMA]]</f>
        <v>-2.0766499601838441E-2</v>
      </c>
      <c r="U223" s="1">
        <f>(Table2[[#This Row],[Close Price]]-Table2[[#This Row],[200D EMA]])/Table2[[#This Row],[200D EMA]]</f>
        <v>8.8681735655599725E-2</v>
      </c>
      <c r="V223">
        <v>0.97435916345850104</v>
      </c>
      <c r="W223">
        <v>327.8</v>
      </c>
      <c r="X223">
        <v>331.5</v>
      </c>
      <c r="Y223">
        <v>327.8</v>
      </c>
      <c r="Z223">
        <v>331.5</v>
      </c>
      <c r="AA223">
        <v>322.35000000000002</v>
      </c>
      <c r="AB223">
        <v>356</v>
      </c>
      <c r="AC223" s="1">
        <f>(Table2[[#This Row],[Close Price]]/Table2[[#This Row],[Day Low]])-1</f>
        <v>8.8468578401463827E-3</v>
      </c>
      <c r="AD223" s="1">
        <f>(Table2[[#This Row],[Day High]]/Table2[[#This Row],[Close Price]])-1</f>
        <v>2.419110976715988E-3</v>
      </c>
      <c r="AE223" s="1">
        <f>(Table2[[#This Row],[Close Price]]/Table2[[#This Row],[Current Week Low]])-1</f>
        <v>8.8468578401463827E-3</v>
      </c>
      <c r="AF223" s="1">
        <f>(Table2[[#This Row],[Current Week High]]/Table2[[#This Row],[Close Price]])-1</f>
        <v>2.419110976715988E-3</v>
      </c>
      <c r="AG223" s="1">
        <f>(Table2[[#This Row],[Close Price]]/Table2[[#This Row],[Current Month Low]])-1</f>
        <v>2.5903521017527353E-2</v>
      </c>
      <c r="AH223" s="1">
        <f>(Table2[[#This Row],[Current Month High]]/Table2[[#This Row],[Close Price]])-1</f>
        <v>7.6504384638645284E-2</v>
      </c>
      <c r="AI223">
        <v>10.7499244027819</v>
      </c>
      <c r="AJ223">
        <v>68.466632705043295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</v>
      </c>
      <c r="AM223" t="s">
        <v>3183</v>
      </c>
      <c r="AN223">
        <v>-9.09</v>
      </c>
      <c r="AO223" t="s">
        <v>3181</v>
      </c>
      <c r="AP223">
        <v>0.112471512417885</v>
      </c>
      <c r="AQ223">
        <f>(Table2[[#This Row],[Sharpe Ratio]]-AVERAGE(Table2[Sharpe Ratio]))/_xlfn.STDEV.P(Table2[Sharpe Ratio])</f>
        <v>0.54380936246499612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6.776609762395025E-3</v>
      </c>
      <c r="AS223">
        <f>_xlfn.RANK.AVG(Table2[[#This Row],[1Y Return vs Nifty Z-Score]],Table2[1Y Return vs Nifty Z-Score])</f>
        <v>235</v>
      </c>
      <c r="AT223">
        <f>_xlfn.RANK.AVG(Table2[[#This Row],[6M Return vs Nifty Z-Score]],Table2[6M Return vs Nifty Z-Score])</f>
        <v>334</v>
      </c>
      <c r="AU223">
        <f>_xlfn.RANK.AVG(Table2[[#This Row],[Sharpe Ratio Z-Score]],Table2[Sharpe Ratio Z-Score])</f>
        <v>200</v>
      </c>
      <c r="AV223">
        <f>(Table2[[#This Row],[Rank 1Y]]+Table2[[#This Row],[Rank 6M]]+Table2[[#This Row],[Rank Sharpe]])/3</f>
        <v>256.33333333333331</v>
      </c>
    </row>
    <row r="224" spans="1:48" x14ac:dyDescent="0.3">
      <c r="A224" t="s">
        <v>817</v>
      </c>
      <c r="B224" t="s">
        <v>818</v>
      </c>
      <c r="C224" t="s">
        <v>3147</v>
      </c>
      <c r="D224" t="s">
        <v>529</v>
      </c>
      <c r="E224">
        <v>19999.113448925</v>
      </c>
      <c r="F224">
        <v>1307.6500000000001</v>
      </c>
      <c r="G224">
        <v>8.3124995463326705</v>
      </c>
      <c r="H224">
        <f>(Table2[[#This Row],[1Y Return vs Nifty]]-AVERAGE(Table2[1Y Return vs Nifty]))/_xlfn.STDEV.P(Table2[1Y Return vs Nifty])</f>
        <v>-0.26708189095569385</v>
      </c>
      <c r="I224">
        <v>-8.2204285561973496</v>
      </c>
      <c r="J224">
        <f>(Table2[[#This Row],[1M Return vs Nifty]]-AVERAGE(Table2[1M Return vs Nifty]))/_xlfn.STDEV.P(Table2[1M Return vs Nifty])</f>
        <v>-0.80212556285024472</v>
      </c>
      <c r="K224">
        <v>21.0986906914491</v>
      </c>
      <c r="L224">
        <f>(Table2[[#This Row],[6M Return vs Nifty]]-AVERAGE(Table2[6M Return vs Nifty]))/_xlfn.STDEV.P(Table2[6M Return vs Nifty])</f>
        <v>0.31107263566403087</v>
      </c>
      <c r="M224">
        <v>-6.8876211591073897</v>
      </c>
      <c r="N224">
        <f>(Table2[[#This Row],[1W Return vs Nifty]]-AVERAGE(Table2[1W Return vs Nifty]))/_xlfn.STDEV.P(Table2[1W Return vs Nifty])</f>
        <v>-1.3165699457363551</v>
      </c>
      <c r="O224">
        <v>1370.87</v>
      </c>
      <c r="P224">
        <v>1412.9919526352001</v>
      </c>
      <c r="Q224">
        <v>1284.9562569597199</v>
      </c>
      <c r="R224">
        <v>34.8505733769382</v>
      </c>
      <c r="S224" s="1">
        <f>(Table2[[#This Row],[Close Price]]-Table2[[#This Row],[20D EMA]])/Table2[[#This Row],[20D EMA]]</f>
        <v>-4.6116699614113521E-2</v>
      </c>
      <c r="T224" s="1">
        <f>(Table2[[#This Row],[Close Price]]-Table2[[#This Row],[50D EMA]])/Table2[[#This Row],[50D EMA]]</f>
        <v>-7.4552408057766681E-2</v>
      </c>
      <c r="U224" s="1">
        <f>(Table2[[#This Row],[Close Price]]-Table2[[#This Row],[200D EMA]])/Table2[[#This Row],[200D EMA]]</f>
        <v>1.7661101626894982E-2</v>
      </c>
      <c r="V224">
        <v>0.97821837475200901</v>
      </c>
      <c r="W224">
        <v>1299</v>
      </c>
      <c r="X224">
        <v>1317</v>
      </c>
      <c r="Y224">
        <v>1299</v>
      </c>
      <c r="Z224">
        <v>1317</v>
      </c>
      <c r="AA224">
        <v>1267.2</v>
      </c>
      <c r="AB224">
        <v>1445</v>
      </c>
      <c r="AC224" s="1">
        <f>(Table2[[#This Row],[Close Price]]/Table2[[#This Row],[Day Low]])-1</f>
        <v>6.6589684372595492E-3</v>
      </c>
      <c r="AD224" s="1">
        <f>(Table2[[#This Row],[Day High]]/Table2[[#This Row],[Close Price]])-1</f>
        <v>7.1502313310136678E-3</v>
      </c>
      <c r="AE224" s="1">
        <f>(Table2[[#This Row],[Close Price]]/Table2[[#This Row],[Current Week Low]])-1</f>
        <v>6.6589684372595492E-3</v>
      </c>
      <c r="AF224" s="1">
        <f>(Table2[[#This Row],[Current Week High]]/Table2[[#This Row],[Close Price]])-1</f>
        <v>7.1502313310136678E-3</v>
      </c>
      <c r="AG224" s="1">
        <f>(Table2[[#This Row],[Close Price]]/Table2[[#This Row],[Current Month Low]])-1</f>
        <v>3.1920770202020332E-2</v>
      </c>
      <c r="AH224" s="1">
        <f>(Table2[[#This Row],[Current Month High]]/Table2[[#This Row],[Close Price]])-1</f>
        <v>0.10503575115665509</v>
      </c>
      <c r="AI224">
        <v>30.004206018429901</v>
      </c>
      <c r="AJ224">
        <v>57.311278195488697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-0.21</v>
      </c>
      <c r="AM224" t="s">
        <v>3181</v>
      </c>
      <c r="AN224">
        <v>-10.39</v>
      </c>
      <c r="AO224" t="s">
        <v>3181</v>
      </c>
      <c r="AP224">
        <v>0.12485958831548601</v>
      </c>
      <c r="AQ224">
        <f>(Table2[[#This Row],[Sharpe Ratio]]-AVERAGE(Table2[Sharpe Ratio]))/_xlfn.STDEV.P(Table2[Sharpe Ratio])</f>
        <v>0.68880296869324409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382</v>
      </c>
      <c r="AT224">
        <f>_xlfn.RANK.AVG(Table2[[#This Row],[6M Return vs Nifty Z-Score]],Table2[6M Return vs Nifty Z-Score])</f>
        <v>219</v>
      </c>
      <c r="AU224">
        <f>_xlfn.RANK.AVG(Table2[[#This Row],[Sharpe Ratio Z-Score]],Table2[Sharpe Ratio Z-Score])</f>
        <v>171</v>
      </c>
      <c r="AV224">
        <f>(Table2[[#This Row],[Rank 1Y]]+Table2[[#This Row],[Rank 6M]]+Table2[[#This Row],[Rank Sharpe]])/3</f>
        <v>257.33333333333331</v>
      </c>
    </row>
    <row r="225" spans="1:48" x14ac:dyDescent="0.3">
      <c r="A225" t="s">
        <v>829</v>
      </c>
      <c r="B225" t="s">
        <v>830</v>
      </c>
      <c r="C225" t="s">
        <v>3149</v>
      </c>
      <c r="D225" t="s">
        <v>135</v>
      </c>
      <c r="E225">
        <v>19562.14882912</v>
      </c>
      <c r="F225">
        <v>1725.25</v>
      </c>
      <c r="G225">
        <v>99.760159178975798</v>
      </c>
      <c r="H225">
        <f>(Table2[[#This Row],[1Y Return vs Nifty]]-AVERAGE(Table2[1Y Return vs Nifty]))/_xlfn.STDEV.P(Table2[1Y Return vs Nifty])</f>
        <v>1.2933819320427886</v>
      </c>
      <c r="I225">
        <v>-2.7516212418222201</v>
      </c>
      <c r="J225">
        <f>(Table2[[#This Row],[1M Return vs Nifty]]-AVERAGE(Table2[1M Return vs Nifty]))/_xlfn.STDEV.P(Table2[1M Return vs Nifty])</f>
        <v>-0.18310973997525756</v>
      </c>
      <c r="K225">
        <v>0.42365626903183001</v>
      </c>
      <c r="L225">
        <f>(Table2[[#This Row],[6M Return vs Nifty]]-AVERAGE(Table2[6M Return vs Nifty]))/_xlfn.STDEV.P(Table2[6M Return vs Nifty])</f>
        <v>-0.33222212965459641</v>
      </c>
      <c r="M225">
        <v>-4.8894071221018001</v>
      </c>
      <c r="N225">
        <f>(Table2[[#This Row],[1W Return vs Nifty]]-AVERAGE(Table2[1W Return vs Nifty]))/_xlfn.STDEV.P(Table2[1W Return vs Nifty])</f>
        <v>-0.87100473161017933</v>
      </c>
      <c r="O225">
        <v>1799.73</v>
      </c>
      <c r="P225">
        <v>1805.6162322848199</v>
      </c>
      <c r="Q225">
        <v>1600.3126153969599</v>
      </c>
      <c r="R225">
        <v>32.948871906221001</v>
      </c>
      <c r="S225" s="1">
        <f>(Table2[[#This Row],[Close Price]]-Table2[[#This Row],[20D EMA]])/Table2[[#This Row],[20D EMA]]</f>
        <v>-4.1383985375584124E-2</v>
      </c>
      <c r="T225" s="1">
        <f>(Table2[[#This Row],[Close Price]]-Table2[[#This Row],[50D EMA]])/Table2[[#This Row],[50D EMA]]</f>
        <v>-4.4509032898494061E-2</v>
      </c>
      <c r="U225" s="1">
        <f>(Table2[[#This Row],[Close Price]]-Table2[[#This Row],[200D EMA]])/Table2[[#This Row],[200D EMA]]</f>
        <v>7.8070611579881322E-2</v>
      </c>
      <c r="V225">
        <v>0.86911657879351201</v>
      </c>
      <c r="W225">
        <v>1701</v>
      </c>
      <c r="X225">
        <v>1739</v>
      </c>
      <c r="Y225">
        <v>1701</v>
      </c>
      <c r="Z225">
        <v>1739</v>
      </c>
      <c r="AA225">
        <v>1675.55</v>
      </c>
      <c r="AB225">
        <v>1941.9</v>
      </c>
      <c r="AC225" s="1">
        <f>(Table2[[#This Row],[Close Price]]/Table2[[#This Row],[Day Low]])-1</f>
        <v>1.4256319811875473E-2</v>
      </c>
      <c r="AD225" s="1">
        <f>(Table2[[#This Row],[Day High]]/Table2[[#This Row],[Close Price]])-1</f>
        <v>7.9698594406607537E-3</v>
      </c>
      <c r="AE225" s="1">
        <f>(Table2[[#This Row],[Close Price]]/Table2[[#This Row],[Current Week Low]])-1</f>
        <v>1.4256319811875473E-2</v>
      </c>
      <c r="AF225" s="1">
        <f>(Table2[[#This Row],[Current Week High]]/Table2[[#This Row],[Close Price]])-1</f>
        <v>7.9698594406607537E-3</v>
      </c>
      <c r="AG225" s="1">
        <f>(Table2[[#This Row],[Close Price]]/Table2[[#This Row],[Current Month Low]])-1</f>
        <v>2.9661902062009471E-2</v>
      </c>
      <c r="AH225" s="1">
        <f>(Table2[[#This Row],[Current Month High]]/Table2[[#This Row],[Close Price]])-1</f>
        <v>0.12557600347775688</v>
      </c>
      <c r="AI225">
        <v>25.2458144310677</v>
      </c>
      <c r="AJ225">
        <v>162.089948721079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-7.0000000000000007E-2</v>
      </c>
      <c r="AM225" t="s">
        <v>3181</v>
      </c>
      <c r="AN225">
        <v>-14.4</v>
      </c>
      <c r="AO225" t="s">
        <v>3181</v>
      </c>
      <c r="AP225">
        <v>8.7907809802970999E-2</v>
      </c>
      <c r="AQ225">
        <f>(Table2[[#This Row],[Sharpe Ratio]]-AVERAGE(Table2[Sharpe Ratio]))/_xlfn.STDEV.P(Table2[Sharpe Ratio])</f>
        <v>0.25630871636834623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70</v>
      </c>
      <c r="AT225">
        <f>_xlfn.RANK.AVG(Table2[[#This Row],[6M Return vs Nifty Z-Score]],Table2[6M Return vs Nifty Z-Score])</f>
        <v>427</v>
      </c>
      <c r="AU225">
        <f>_xlfn.RANK.AVG(Table2[[#This Row],[Sharpe Ratio Z-Score]],Table2[Sharpe Ratio Z-Score])</f>
        <v>276</v>
      </c>
      <c r="AV225">
        <f>(Table2[[#This Row],[Rank 1Y]]+Table2[[#This Row],[Rank 6M]]+Table2[[#This Row],[Rank Sharpe]])/3</f>
        <v>257.66666666666669</v>
      </c>
    </row>
    <row r="226" spans="1:48" x14ac:dyDescent="0.3">
      <c r="A226" t="s">
        <v>652</v>
      </c>
      <c r="B226" t="s">
        <v>653</v>
      </c>
      <c r="C226" t="s">
        <v>3138</v>
      </c>
      <c r="D226" t="s">
        <v>236</v>
      </c>
      <c r="E226">
        <v>29204.45526698</v>
      </c>
      <c r="F226">
        <v>2183.3000000000002</v>
      </c>
      <c r="G226">
        <v>46.897380472403803</v>
      </c>
      <c r="H226">
        <f>(Table2[[#This Row],[1Y Return vs Nifty]]-AVERAGE(Table2[1Y Return vs Nifty]))/_xlfn.STDEV.P(Table2[1Y Return vs Nifty])</f>
        <v>0.39133092181295065</v>
      </c>
      <c r="I226">
        <v>4.6495378222038397</v>
      </c>
      <c r="J226">
        <f>(Table2[[#This Row],[1M Return vs Nifty]]-AVERAGE(Table2[1M Return vs Nifty]))/_xlfn.STDEV.P(Table2[1M Return vs Nifty])</f>
        <v>0.65462951556665006</v>
      </c>
      <c r="K226">
        <v>15.024915918560501</v>
      </c>
      <c r="L226">
        <f>(Table2[[#This Row],[6M Return vs Nifty]]-AVERAGE(Table2[6M Return vs Nifty]))/_xlfn.STDEV.P(Table2[6M Return vs Nifty])</f>
        <v>0.12208975721778796</v>
      </c>
      <c r="M226">
        <v>4.5669389998399303</v>
      </c>
      <c r="N226">
        <f>(Table2[[#This Row],[1W Return vs Nifty]]-AVERAGE(Table2[1W Return vs Nifty]))/_xlfn.STDEV.P(Table2[1W Return vs Nifty])</f>
        <v>1.2375876447041168</v>
      </c>
      <c r="O226">
        <v>2076.83</v>
      </c>
      <c r="P226">
        <v>1978.33497961738</v>
      </c>
      <c r="Q226">
        <v>1744.2904599032599</v>
      </c>
      <c r="R226">
        <v>69.028012835366894</v>
      </c>
      <c r="S226" s="1">
        <f>(Table2[[#This Row],[Close Price]]-Table2[[#This Row],[20D EMA]])/Table2[[#This Row],[20D EMA]]</f>
        <v>5.1265630793083813E-2</v>
      </c>
      <c r="T226" s="1">
        <f>(Table2[[#This Row],[Close Price]]-Table2[[#This Row],[50D EMA]])/Table2[[#This Row],[50D EMA]]</f>
        <v>0.1036048103553532</v>
      </c>
      <c r="U226" s="1">
        <f>(Table2[[#This Row],[Close Price]]-Table2[[#This Row],[200D EMA]])/Table2[[#This Row],[200D EMA]]</f>
        <v>0.25168373627468449</v>
      </c>
      <c r="V226">
        <v>0.59207123114456295</v>
      </c>
      <c r="W226">
        <v>2123.4</v>
      </c>
      <c r="X226">
        <v>2193.9499999999998</v>
      </c>
      <c r="Y226">
        <v>2123.4</v>
      </c>
      <c r="Z226">
        <v>2193.9499999999998</v>
      </c>
      <c r="AA226">
        <v>1927.75</v>
      </c>
      <c r="AB226">
        <v>2193.9499999999998</v>
      </c>
      <c r="AC226" s="1">
        <f>(Table2[[#This Row],[Close Price]]/Table2[[#This Row],[Day Low]])-1</f>
        <v>2.8209475369690207E-2</v>
      </c>
      <c r="AD226" s="1">
        <f>(Table2[[#This Row],[Day High]]/Table2[[#This Row],[Close Price]])-1</f>
        <v>4.8779370677414224E-3</v>
      </c>
      <c r="AE226" s="1">
        <f>(Table2[[#This Row],[Close Price]]/Table2[[#This Row],[Current Week Low]])-1</f>
        <v>2.8209475369690207E-2</v>
      </c>
      <c r="AF226" s="1">
        <f>(Table2[[#This Row],[Current Week High]]/Table2[[#This Row],[Close Price]])-1</f>
        <v>4.8779370677414224E-3</v>
      </c>
      <c r="AG226" s="1">
        <f>(Table2[[#This Row],[Close Price]]/Table2[[#This Row],[Current Month Low]])-1</f>
        <v>0.1325638697963949</v>
      </c>
      <c r="AH226" s="1">
        <f>(Table2[[#This Row],[Current Month High]]/Table2[[#This Row],[Close Price]])-1</f>
        <v>4.8779370677414224E-3</v>
      </c>
      <c r="AI226">
        <v>6.84285256263452</v>
      </c>
      <c r="AJ226">
        <v>91.307776560788596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0.16</v>
      </c>
      <c r="AM226" t="s">
        <v>3182</v>
      </c>
      <c r="AN226">
        <v>3.48</v>
      </c>
      <c r="AO226" t="s">
        <v>3182</v>
      </c>
      <c r="AP226">
        <v>7.8389291745652998E-2</v>
      </c>
      <c r="AQ226">
        <f>(Table2[[#This Row],[Sharpe Ratio]]-AVERAGE(Table2[Sharpe Ratio]))/_xlfn.STDEV.P(Table2[Sharpe Ratio])</f>
        <v>0.14490124110848773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2.550539080409993</v>
      </c>
      <c r="AS226">
        <f>_xlfn.RANK.AVG(Table2[[#This Row],[1Y Return vs Nifty Z-Score]],Table2[1Y Return vs Nifty Z-Score])</f>
        <v>197</v>
      </c>
      <c r="AT226">
        <f>_xlfn.RANK.AVG(Table2[[#This Row],[6M Return vs Nifty Z-Score]],Table2[6M Return vs Nifty Z-Score])</f>
        <v>277</v>
      </c>
      <c r="AU226">
        <f>_xlfn.RANK.AVG(Table2[[#This Row],[Sharpe Ratio Z-Score]],Table2[Sharpe Ratio Z-Score])</f>
        <v>301</v>
      </c>
      <c r="AV226">
        <f>(Table2[[#This Row],[Rank 1Y]]+Table2[[#This Row],[Rank 6M]]+Table2[[#This Row],[Rank Sharpe]])/3</f>
        <v>258.33333333333331</v>
      </c>
    </row>
    <row r="227" spans="1:48" x14ac:dyDescent="0.3">
      <c r="A227" t="s">
        <v>1513</v>
      </c>
      <c r="B227" t="s">
        <v>1514</v>
      </c>
      <c r="C227" t="s">
        <v>3150</v>
      </c>
      <c r="D227" t="s">
        <v>398</v>
      </c>
      <c r="E227">
        <v>6702.4706039399998</v>
      </c>
      <c r="F227">
        <v>1486.85</v>
      </c>
      <c r="G227">
        <v>50.555079231256201</v>
      </c>
      <c r="H227">
        <f>(Table2[[#This Row],[1Y Return vs Nifty]]-AVERAGE(Table2[1Y Return vs Nifty]))/_xlfn.STDEV.P(Table2[1Y Return vs Nifty])</f>
        <v>0.45374593179291295</v>
      </c>
      <c r="I227">
        <v>-6.0840160206148601</v>
      </c>
      <c r="J227">
        <f>(Table2[[#This Row],[1M Return vs Nifty]]-AVERAGE(Table2[1M Return vs Nifty]))/_xlfn.STDEV.P(Table2[1M Return vs Nifty])</f>
        <v>-0.56030443299660682</v>
      </c>
      <c r="K227">
        <v>13.968469208457</v>
      </c>
      <c r="L227">
        <f>(Table2[[#This Row],[6M Return vs Nifty]]-AVERAGE(Table2[6M Return vs Nifty]))/_xlfn.STDEV.P(Table2[6M Return vs Nifty])</f>
        <v>8.9218874172931117E-2</v>
      </c>
      <c r="M227">
        <v>-5.0442853150216598</v>
      </c>
      <c r="N227">
        <f>(Table2[[#This Row],[1W Return vs Nifty]]-AVERAGE(Table2[1W Return vs Nifty]))/_xlfn.STDEV.P(Table2[1W Return vs Nifty])</f>
        <v>-0.90553973832809032</v>
      </c>
      <c r="O227">
        <v>1538.59</v>
      </c>
      <c r="P227">
        <v>1595.3922752643</v>
      </c>
      <c r="Q227">
        <v>1411.0121387858401</v>
      </c>
      <c r="R227">
        <v>39.763425175277902</v>
      </c>
      <c r="S227" s="1">
        <f>(Table2[[#This Row],[Close Price]]-Table2[[#This Row],[20D EMA]])/Table2[[#This Row],[20D EMA]]</f>
        <v>-3.3628192045964171E-2</v>
      </c>
      <c r="T227" s="1">
        <f>(Table2[[#This Row],[Close Price]]-Table2[[#This Row],[50D EMA]])/Table2[[#This Row],[50D EMA]]</f>
        <v>-6.8034850705490896E-2</v>
      </c>
      <c r="U227" s="1">
        <f>(Table2[[#This Row],[Close Price]]-Table2[[#This Row],[200D EMA]])/Table2[[#This Row],[200D EMA]]</f>
        <v>5.374713592430002E-2</v>
      </c>
      <c r="V227">
        <v>0.28367966501294101</v>
      </c>
      <c r="W227">
        <v>1480.6</v>
      </c>
      <c r="X227">
        <v>1514.95</v>
      </c>
      <c r="Y227">
        <v>1480.6</v>
      </c>
      <c r="Z227">
        <v>1514.95</v>
      </c>
      <c r="AA227">
        <v>1444.55</v>
      </c>
      <c r="AB227">
        <v>1580</v>
      </c>
      <c r="AC227" s="1">
        <f>(Table2[[#This Row],[Close Price]]/Table2[[#This Row],[Day Low]])-1</f>
        <v>4.221261650682262E-3</v>
      </c>
      <c r="AD227" s="1">
        <f>(Table2[[#This Row],[Day High]]/Table2[[#This Row],[Close Price]])-1</f>
        <v>1.8899014695497263E-2</v>
      </c>
      <c r="AE227" s="1">
        <f>(Table2[[#This Row],[Close Price]]/Table2[[#This Row],[Current Week Low]])-1</f>
        <v>4.221261650682262E-3</v>
      </c>
      <c r="AF227" s="1">
        <f>(Table2[[#This Row],[Current Week High]]/Table2[[#This Row],[Close Price]])-1</f>
        <v>1.8899014695497263E-2</v>
      </c>
      <c r="AG227" s="1">
        <f>(Table2[[#This Row],[Close Price]]/Table2[[#This Row],[Current Month Low]])-1</f>
        <v>2.9282475511404948E-2</v>
      </c>
      <c r="AH227" s="1">
        <f>(Table2[[#This Row],[Current Month High]]/Table2[[#This Row],[Close Price]])-1</f>
        <v>6.2649224871372367E-2</v>
      </c>
      <c r="AI227">
        <v>29.522144130208101</v>
      </c>
      <c r="AJ227">
        <v>94.461156160083604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-0.13</v>
      </c>
      <c r="AM227" t="s">
        <v>3181</v>
      </c>
      <c r="AN227">
        <v>-1.89</v>
      </c>
      <c r="AO227" t="s">
        <v>3181</v>
      </c>
      <c r="AP227">
        <v>7.1961728994481E-2</v>
      </c>
      <c r="AQ227">
        <f>(Table2[[#This Row],[Sharpe Ratio]]-AVERAGE(Table2[Sharpe Ratio]))/_xlfn.STDEV.P(Table2[Sharpe Ratio])</f>
        <v>6.9671196487009174E-2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172</v>
      </c>
      <c r="AT227">
        <f>_xlfn.RANK.AVG(Table2[[#This Row],[6M Return vs Nifty Z-Score]],Table2[6M Return vs Nifty Z-Score])</f>
        <v>284</v>
      </c>
      <c r="AU227">
        <f>_xlfn.RANK.AVG(Table2[[#This Row],[Sharpe Ratio Z-Score]],Table2[Sharpe Ratio Z-Score])</f>
        <v>323</v>
      </c>
      <c r="AV227">
        <f>(Table2[[#This Row],[Rank 1Y]]+Table2[[#This Row],[Rank 6M]]+Table2[[#This Row],[Rank Sharpe]])/3</f>
        <v>259.66666666666669</v>
      </c>
    </row>
    <row r="228" spans="1:48" x14ac:dyDescent="0.3">
      <c r="A228" t="s">
        <v>555</v>
      </c>
      <c r="B228" t="s">
        <v>556</v>
      </c>
      <c r="C228" t="s">
        <v>3152</v>
      </c>
      <c r="D228" t="s">
        <v>174</v>
      </c>
      <c r="E228">
        <v>37106.712686909901</v>
      </c>
      <c r="F228">
        <v>1101.9000000000001</v>
      </c>
      <c r="G228">
        <v>37.435931871655598</v>
      </c>
      <c r="H228">
        <f>(Table2[[#This Row],[1Y Return vs Nifty]]-AVERAGE(Table2[1Y Return vs Nifty]))/_xlfn.STDEV.P(Table2[1Y Return vs Nifty])</f>
        <v>0.22988066366597293</v>
      </c>
      <c r="I228">
        <v>-9.2027384482266594</v>
      </c>
      <c r="J228">
        <f>(Table2[[#This Row],[1M Return vs Nifty]]-AVERAGE(Table2[1M Return vs Nifty]))/_xlfn.STDEV.P(Table2[1M Return vs Nifty])</f>
        <v>-0.91331349308403109</v>
      </c>
      <c r="K228">
        <v>19.696589318689899</v>
      </c>
      <c r="L228">
        <f>(Table2[[#This Row],[6M Return vs Nifty]]-AVERAGE(Table2[6M Return vs Nifty]))/_xlfn.STDEV.P(Table2[6M Return vs Nifty])</f>
        <v>0.26744685709874416</v>
      </c>
      <c r="M228">
        <v>-3.8906978699019699</v>
      </c>
      <c r="N228">
        <f>(Table2[[#This Row],[1W Return vs Nifty]]-AVERAGE(Table2[1W Return vs Nifty]))/_xlfn.STDEV.P(Table2[1W Return vs Nifty])</f>
        <v>-0.64831081916371924</v>
      </c>
      <c r="O228">
        <v>1140.57</v>
      </c>
      <c r="P228">
        <v>1090.5570872369899</v>
      </c>
      <c r="Q228">
        <v>903.22055584036605</v>
      </c>
      <c r="R228">
        <v>35.187761796385402</v>
      </c>
      <c r="S228" s="1">
        <f>(Table2[[#This Row],[Close Price]]-Table2[[#This Row],[20D EMA]])/Table2[[#This Row],[20D EMA]]</f>
        <v>-3.390410058128817E-2</v>
      </c>
      <c r="T228" s="1">
        <f>(Table2[[#This Row],[Close Price]]-Table2[[#This Row],[50D EMA]])/Table2[[#This Row],[50D EMA]]</f>
        <v>1.0401026132202149E-2</v>
      </c>
      <c r="U228" s="1">
        <f>(Table2[[#This Row],[Close Price]]-Table2[[#This Row],[200D EMA]])/Table2[[#This Row],[200D EMA]]</f>
        <v>0.21996780617418585</v>
      </c>
      <c r="V228">
        <v>0.40474963892843502</v>
      </c>
      <c r="W228">
        <v>1082.25</v>
      </c>
      <c r="X228">
        <v>1112</v>
      </c>
      <c r="Y228">
        <v>1082.25</v>
      </c>
      <c r="Z228">
        <v>1112</v>
      </c>
      <c r="AA228">
        <v>1062</v>
      </c>
      <c r="AB228">
        <v>1245.7</v>
      </c>
      <c r="AC228" s="1">
        <f>(Table2[[#This Row],[Close Price]]/Table2[[#This Row],[Day Low]])-1</f>
        <v>1.8156618156618176E-2</v>
      </c>
      <c r="AD228" s="1">
        <f>(Table2[[#This Row],[Day High]]/Table2[[#This Row],[Close Price]])-1</f>
        <v>9.1659860241399826E-3</v>
      </c>
      <c r="AE228" s="1">
        <f>(Table2[[#This Row],[Close Price]]/Table2[[#This Row],[Current Week Low]])-1</f>
        <v>1.8156618156618176E-2</v>
      </c>
      <c r="AF228" s="1">
        <f>(Table2[[#This Row],[Current Week High]]/Table2[[#This Row],[Close Price]])-1</f>
        <v>9.1659860241399826E-3</v>
      </c>
      <c r="AG228" s="1">
        <f>(Table2[[#This Row],[Close Price]]/Table2[[#This Row],[Current Month Low]])-1</f>
        <v>3.7570621468926646E-2</v>
      </c>
      <c r="AH228" s="1">
        <f>(Table2[[#This Row],[Current Month High]]/Table2[[#This Row],[Close Price]])-1</f>
        <v>0.13050186042290579</v>
      </c>
      <c r="AI228">
        <v>19.248570650694202</v>
      </c>
      <c r="AJ228">
        <v>82.918326693227101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0.23</v>
      </c>
      <c r="AM228" t="s">
        <v>3182</v>
      </c>
      <c r="AN228">
        <v>-10.14</v>
      </c>
      <c r="AO228" t="s">
        <v>3181</v>
      </c>
      <c r="AP228">
        <v>7.0722760269604001E-2</v>
      </c>
      <c r="AQ228">
        <f>(Table2[[#This Row],[Sharpe Ratio]]-AVERAGE(Table2[Sharpe Ratio]))/_xlfn.STDEV.P(Table2[Sharpe Ratio])</f>
        <v>5.5169949892393266E-2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-1.00912684159064</v>
      </c>
      <c r="AS228">
        <f>_xlfn.RANK.AVG(Table2[[#This Row],[1Y Return vs Nifty Z-Score]],Table2[1Y Return vs Nifty Z-Score])</f>
        <v>228</v>
      </c>
      <c r="AT228">
        <f>_xlfn.RANK.AVG(Table2[[#This Row],[6M Return vs Nifty Z-Score]],Table2[6M Return vs Nifty Z-Score])</f>
        <v>230</v>
      </c>
      <c r="AU228">
        <f>_xlfn.RANK.AVG(Table2[[#This Row],[Sharpe Ratio Z-Score]],Table2[Sharpe Ratio Z-Score])</f>
        <v>325</v>
      </c>
      <c r="AV228">
        <f>(Table2[[#This Row],[Rank 1Y]]+Table2[[#This Row],[Rank 6M]]+Table2[[#This Row],[Rank Sharpe]])/3</f>
        <v>261</v>
      </c>
    </row>
    <row r="229" spans="1:48" x14ac:dyDescent="0.3">
      <c r="A229" t="s">
        <v>167</v>
      </c>
      <c r="B229" t="s">
        <v>168</v>
      </c>
      <c r="C229" t="s">
        <v>3140</v>
      </c>
      <c r="D229" t="s">
        <v>169</v>
      </c>
      <c r="E229">
        <v>164984.7404413</v>
      </c>
      <c r="F229">
        <v>6214.85</v>
      </c>
      <c r="G229">
        <v>42.804269058369698</v>
      </c>
      <c r="H229">
        <f>(Table2[[#This Row],[1Y Return vs Nifty]]-AVERAGE(Table2[1Y Return vs Nifty]))/_xlfn.STDEV.P(Table2[1Y Return vs Nifty])</f>
        <v>0.32148602571872159</v>
      </c>
      <c r="I229">
        <v>13.0568096317125</v>
      </c>
      <c r="J229">
        <f>(Table2[[#This Row],[1M Return vs Nifty]]-AVERAGE(Table2[1M Return vs Nifty]))/_xlfn.STDEV.P(Table2[1M Return vs Nifty])</f>
        <v>1.6062509529533731</v>
      </c>
      <c r="K229">
        <v>55.637376209337603</v>
      </c>
      <c r="L229">
        <f>(Table2[[#This Row],[6M Return vs Nifty]]-AVERAGE(Table2[6M Return vs Nifty]))/_xlfn.STDEV.P(Table2[6M Return vs Nifty])</f>
        <v>1.3857289163110462</v>
      </c>
      <c r="M229">
        <v>10.988006808010001</v>
      </c>
      <c r="N229">
        <f>(Table2[[#This Row],[1W Return vs Nifty]]-AVERAGE(Table2[1W Return vs Nifty]))/_xlfn.STDEV.P(Table2[1W Return vs Nifty])</f>
        <v>2.6693684248818652</v>
      </c>
      <c r="O229">
        <v>5610.14</v>
      </c>
      <c r="P229">
        <v>5284.7351492520502</v>
      </c>
      <c r="Q229">
        <v>4509.7577979851303</v>
      </c>
      <c r="R229">
        <v>88.997355917017899</v>
      </c>
      <c r="S229" s="1">
        <f>(Table2[[#This Row],[Close Price]]-Table2[[#This Row],[20D EMA]])/Table2[[#This Row],[20D EMA]]</f>
        <v>0.10778875393483942</v>
      </c>
      <c r="T229" s="1">
        <f>(Table2[[#This Row],[Close Price]]-Table2[[#This Row],[50D EMA]])/Table2[[#This Row],[50D EMA]]</f>
        <v>0.17600027711503946</v>
      </c>
      <c r="U229" s="1">
        <f>(Table2[[#This Row],[Close Price]]-Table2[[#This Row],[200D EMA]])/Table2[[#This Row],[200D EMA]]</f>
        <v>0.37808952906000209</v>
      </c>
      <c r="V229">
        <v>1.2384151354552999</v>
      </c>
      <c r="W229">
        <v>6118.05</v>
      </c>
      <c r="X229">
        <v>6235</v>
      </c>
      <c r="Y229">
        <v>6118.05</v>
      </c>
      <c r="Z229">
        <v>6235</v>
      </c>
      <c r="AA229">
        <v>5241.7</v>
      </c>
      <c r="AB229">
        <v>6235</v>
      </c>
      <c r="AC229" s="1">
        <f>(Table2[[#This Row],[Close Price]]/Table2[[#This Row],[Day Low]])-1</f>
        <v>1.5822034798669504E-2</v>
      </c>
      <c r="AD229" s="1">
        <f>(Table2[[#This Row],[Day High]]/Table2[[#This Row],[Close Price]])-1</f>
        <v>3.2422343258484698E-3</v>
      </c>
      <c r="AE229" s="1">
        <f>(Table2[[#This Row],[Close Price]]/Table2[[#This Row],[Current Week Low]])-1</f>
        <v>1.5822034798669504E-2</v>
      </c>
      <c r="AF229" s="1">
        <f>(Table2[[#This Row],[Current Week High]]/Table2[[#This Row],[Close Price]])-1</f>
        <v>3.2422343258484698E-3</v>
      </c>
      <c r="AG229" s="1">
        <f>(Table2[[#This Row],[Close Price]]/Table2[[#This Row],[Current Month Low]])-1</f>
        <v>0.18565541713566214</v>
      </c>
      <c r="AH229" s="1">
        <f>(Table2[[#This Row],[Current Month High]]/Table2[[#This Row],[Close Price]])-1</f>
        <v>3.2422343258484698E-3</v>
      </c>
      <c r="AI229">
        <v>0.32422343258484698</v>
      </c>
      <c r="AJ229">
        <v>88.597396291688099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0.22</v>
      </c>
      <c r="AM229" t="s">
        <v>3182</v>
      </c>
      <c r="AN229">
        <v>15.21</v>
      </c>
      <c r="AO229" t="s">
        <v>3182</v>
      </c>
      <c r="AP229">
        <v>2.7908101643320002E-3</v>
      </c>
      <c r="AQ229">
        <f>(Table2[[#This Row],[Sharpe Ratio]]-AVERAGE(Table2[Sharpe Ratio]))/_xlfn.STDEV.P(Table2[Sharpe Ratio])</f>
        <v>-0.73992514843423418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5.2429091714307718</v>
      </c>
      <c r="AS229">
        <f>_xlfn.RANK.AVG(Table2[[#This Row],[1Y Return vs Nifty Z-Score]],Table2[1Y Return vs Nifty Z-Score])</f>
        <v>209</v>
      </c>
      <c r="AT229">
        <f>_xlfn.RANK.AVG(Table2[[#This Row],[6M Return vs Nifty Z-Score]],Table2[6M Return vs Nifty Z-Score])</f>
        <v>61</v>
      </c>
      <c r="AU229">
        <f>_xlfn.RANK.AVG(Table2[[#This Row],[Sharpe Ratio Z-Score]],Table2[Sharpe Ratio Z-Score])</f>
        <v>514</v>
      </c>
      <c r="AV229">
        <f>(Table2[[#This Row],[Rank 1Y]]+Table2[[#This Row],[Rank 6M]]+Table2[[#This Row],[Rank Sharpe]])/3</f>
        <v>261.33333333333331</v>
      </c>
    </row>
    <row r="230" spans="1:48" x14ac:dyDescent="0.3">
      <c r="A230" t="s">
        <v>406</v>
      </c>
      <c r="B230" t="s">
        <v>407</v>
      </c>
      <c r="C230" t="s">
        <v>3149</v>
      </c>
      <c r="D230" t="s">
        <v>135</v>
      </c>
      <c r="E230">
        <v>57739.971830629998</v>
      </c>
      <c r="F230">
        <v>1615.15</v>
      </c>
      <c r="G230">
        <v>40.588788156400497</v>
      </c>
      <c r="H230">
        <f>(Table2[[#This Row],[1Y Return vs Nifty]]-AVERAGE(Table2[1Y Return vs Nifty]))/_xlfn.STDEV.P(Table2[1Y Return vs Nifty])</f>
        <v>0.28368103637339653</v>
      </c>
      <c r="I230">
        <v>-2.4637740025992398</v>
      </c>
      <c r="J230">
        <f>(Table2[[#This Row],[1M Return vs Nifty]]-AVERAGE(Table2[1M Return vs Nifty]))/_xlfn.STDEV.P(Table2[1M Return vs Nifty])</f>
        <v>-0.15052823080751948</v>
      </c>
      <c r="K230">
        <v>-4.0341680690475696</v>
      </c>
      <c r="L230">
        <f>(Table2[[#This Row],[6M Return vs Nifty]]-AVERAGE(Table2[6M Return vs Nifty]))/_xlfn.STDEV.P(Table2[6M Return vs Nifty])</f>
        <v>-0.47092540834355984</v>
      </c>
      <c r="M230">
        <v>-4.3813218661204099</v>
      </c>
      <c r="N230">
        <f>(Table2[[#This Row],[1W Return vs Nifty]]-AVERAGE(Table2[1W Return vs Nifty]))/_xlfn.STDEV.P(Table2[1W Return vs Nifty])</f>
        <v>-0.75771100447024342</v>
      </c>
      <c r="O230">
        <v>1718.29</v>
      </c>
      <c r="P230">
        <v>1746.1443652017099</v>
      </c>
      <c r="Q230">
        <v>1563.3240409236901</v>
      </c>
      <c r="R230">
        <v>32.838997665617498</v>
      </c>
      <c r="S230" s="1">
        <f>(Table2[[#This Row],[Close Price]]-Table2[[#This Row],[20D EMA]])/Table2[[#This Row],[20D EMA]]</f>
        <v>-6.0024792089810146E-2</v>
      </c>
      <c r="T230" s="1">
        <f>(Table2[[#This Row],[Close Price]]-Table2[[#This Row],[50D EMA]])/Table2[[#This Row],[50D EMA]]</f>
        <v>-7.5019206780521652E-2</v>
      </c>
      <c r="U230" s="1">
        <f>(Table2[[#This Row],[Close Price]]-Table2[[#This Row],[200D EMA]])/Table2[[#This Row],[200D EMA]]</f>
        <v>3.3151130360464909E-2</v>
      </c>
      <c r="V230">
        <v>1.35338301377693</v>
      </c>
      <c r="W230">
        <v>1603</v>
      </c>
      <c r="X230">
        <v>1646.3</v>
      </c>
      <c r="Y230">
        <v>1603</v>
      </c>
      <c r="Z230">
        <v>1646.3</v>
      </c>
      <c r="AA230">
        <v>1560</v>
      </c>
      <c r="AB230">
        <v>1850.85</v>
      </c>
      <c r="AC230" s="1">
        <f>(Table2[[#This Row],[Close Price]]/Table2[[#This Row],[Day Low]])-1</f>
        <v>7.5795383655645754E-3</v>
      </c>
      <c r="AD230" s="1">
        <f>(Table2[[#This Row],[Day High]]/Table2[[#This Row],[Close Price]])-1</f>
        <v>1.9286134414760125E-2</v>
      </c>
      <c r="AE230" s="1">
        <f>(Table2[[#This Row],[Close Price]]/Table2[[#This Row],[Current Week Low]])-1</f>
        <v>7.5795383655645754E-3</v>
      </c>
      <c r="AF230" s="1">
        <f>(Table2[[#This Row],[Current Week High]]/Table2[[#This Row],[Close Price]])-1</f>
        <v>1.9286134414760125E-2</v>
      </c>
      <c r="AG230" s="1">
        <f>(Table2[[#This Row],[Close Price]]/Table2[[#This Row],[Current Month Low]])-1</f>
        <v>3.5352564102564266E-2</v>
      </c>
      <c r="AH230" s="1">
        <f>(Table2[[#This Row],[Current Month High]]/Table2[[#This Row],[Close Price]])-1</f>
        <v>0.14593071850911676</v>
      </c>
      <c r="AI230">
        <v>28.068600439587598</v>
      </c>
      <c r="AJ230">
        <v>86.933248459245902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-7.0000000000000007E-2</v>
      </c>
      <c r="AM230" t="s">
        <v>3181</v>
      </c>
      <c r="AN230">
        <v>-9.8699999999999992</v>
      </c>
      <c r="AO230" t="s">
        <v>3181</v>
      </c>
      <c r="AP230">
        <v>0.16948462622692301</v>
      </c>
      <c r="AQ230">
        <f>(Table2[[#This Row],[Sharpe Ratio]]-AVERAGE(Table2[Sharpe Ratio]))/_xlfn.STDEV.P(Table2[Sharpe Ratio])</f>
        <v>1.2111072577801827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222</v>
      </c>
      <c r="AT230">
        <f>_xlfn.RANK.AVG(Table2[[#This Row],[6M Return vs Nifty Z-Score]],Table2[6M Return vs Nifty Z-Score])</f>
        <v>477</v>
      </c>
      <c r="AU230">
        <f>_xlfn.RANK.AVG(Table2[[#This Row],[Sharpe Ratio Z-Score]],Table2[Sharpe Ratio Z-Score])</f>
        <v>91</v>
      </c>
      <c r="AV230">
        <f>(Table2[[#This Row],[Rank 1Y]]+Table2[[#This Row],[Rank 6M]]+Table2[[#This Row],[Rank Sharpe]])/3</f>
        <v>263.33333333333331</v>
      </c>
    </row>
    <row r="231" spans="1:48" x14ac:dyDescent="0.3">
      <c r="A231" t="s">
        <v>1072</v>
      </c>
      <c r="B231" t="s">
        <v>1073</v>
      </c>
      <c r="C231" t="s">
        <v>3145</v>
      </c>
      <c r="D231" t="s">
        <v>455</v>
      </c>
      <c r="E231">
        <v>12549.423230349999</v>
      </c>
      <c r="F231">
        <v>2567.3000000000002</v>
      </c>
      <c r="G231">
        <v>-5.1453789759394697</v>
      </c>
      <c r="H231">
        <f>(Table2[[#This Row],[1Y Return vs Nifty]]-AVERAGE(Table2[1Y Return vs Nifty]))/_xlfn.STDEV.P(Table2[1Y Return vs Nifty])</f>
        <v>-0.49672727119479193</v>
      </c>
      <c r="I231">
        <v>3.28948843621172</v>
      </c>
      <c r="J231">
        <f>(Table2[[#This Row],[1M Return vs Nifty]]-AVERAGE(Table2[1M Return vs Nifty]))/_xlfn.STDEV.P(Table2[1M Return vs Nifty])</f>
        <v>0.50068514681780751</v>
      </c>
      <c r="K231">
        <v>14.6946839416981</v>
      </c>
      <c r="L231">
        <f>(Table2[[#This Row],[6M Return vs Nifty]]-AVERAGE(Table2[6M Return vs Nifty]))/_xlfn.STDEV.P(Table2[6M Return vs Nifty])</f>
        <v>0.11181473190387284</v>
      </c>
      <c r="M231">
        <v>1.29591928658607</v>
      </c>
      <c r="N231">
        <f>(Table2[[#This Row],[1W Return vs Nifty]]-AVERAGE(Table2[1W Return vs Nifty]))/_xlfn.STDEV.P(Table2[1W Return vs Nifty])</f>
        <v>0.50821002451135999</v>
      </c>
      <c r="O231">
        <v>2505.9699999999998</v>
      </c>
      <c r="P231">
        <v>2415.4241227676098</v>
      </c>
      <c r="Q231">
        <v>2141.8157819938801</v>
      </c>
      <c r="R231">
        <v>54.8906583145829</v>
      </c>
      <c r="S231" s="1">
        <f>(Table2[[#This Row],[Close Price]]-Table2[[#This Row],[20D EMA]])/Table2[[#This Row],[20D EMA]]</f>
        <v>2.4473557145536614E-2</v>
      </c>
      <c r="T231" s="1">
        <f>(Table2[[#This Row],[Close Price]]-Table2[[#This Row],[50D EMA]])/Table2[[#This Row],[50D EMA]]</f>
        <v>6.2877519438851157E-2</v>
      </c>
      <c r="U231" s="1">
        <f>(Table2[[#This Row],[Close Price]]-Table2[[#This Row],[200D EMA]])/Table2[[#This Row],[200D EMA]]</f>
        <v>0.19865584219854057</v>
      </c>
      <c r="V231">
        <v>0.84875756345114695</v>
      </c>
      <c r="W231">
        <v>2540.1</v>
      </c>
      <c r="X231">
        <v>2611.75</v>
      </c>
      <c r="Y231">
        <v>2540.1</v>
      </c>
      <c r="Z231">
        <v>2611.75</v>
      </c>
      <c r="AA231">
        <v>2345.0500000000002</v>
      </c>
      <c r="AB231">
        <v>2700</v>
      </c>
      <c r="AC231" s="1">
        <f>(Table2[[#This Row],[Close Price]]/Table2[[#This Row],[Day Low]])-1</f>
        <v>1.070823983307756E-2</v>
      </c>
      <c r="AD231" s="1">
        <f>(Table2[[#This Row],[Day High]]/Table2[[#This Row],[Close Price]])-1</f>
        <v>1.7313909554785178E-2</v>
      </c>
      <c r="AE231" s="1">
        <f>(Table2[[#This Row],[Close Price]]/Table2[[#This Row],[Current Week Low]])-1</f>
        <v>1.070823983307756E-2</v>
      </c>
      <c r="AF231" s="1">
        <f>(Table2[[#This Row],[Current Week High]]/Table2[[#This Row],[Close Price]])-1</f>
        <v>1.7313909554785178E-2</v>
      </c>
      <c r="AG231" s="1">
        <f>(Table2[[#This Row],[Close Price]]/Table2[[#This Row],[Current Month Low]])-1</f>
        <v>9.4774098633291448E-2</v>
      </c>
      <c r="AH231" s="1">
        <f>(Table2[[#This Row],[Current Month High]]/Table2[[#This Row],[Close Price]])-1</f>
        <v>5.168854438515158E-2</v>
      </c>
      <c r="AI231">
        <v>5.16885443851515</v>
      </c>
      <c r="AJ231">
        <v>55.726070605362104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0.21</v>
      </c>
      <c r="AM231" t="s">
        <v>3182</v>
      </c>
      <c r="AN231">
        <v>6.23</v>
      </c>
      <c r="AO231" t="s">
        <v>3182</v>
      </c>
      <c r="AP231">
        <v>0.21517390064236899</v>
      </c>
      <c r="AQ231">
        <f>(Table2[[#This Row],[Sharpe Ratio]]-AVERAGE(Table2[Sharpe Ratio]))/_xlfn.STDEV.P(Table2[Sharpe Ratio])</f>
        <v>1.7458676772518156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2.3698503092900642</v>
      </c>
      <c r="AS231">
        <f>_xlfn.RANK.AVG(Table2[[#This Row],[1Y Return vs Nifty Z-Score]],Table2[1Y Return vs Nifty Z-Score])</f>
        <v>484</v>
      </c>
      <c r="AT231">
        <f>_xlfn.RANK.AVG(Table2[[#This Row],[6M Return vs Nifty Z-Score]],Table2[6M Return vs Nifty Z-Score])</f>
        <v>280</v>
      </c>
      <c r="AU231">
        <f>_xlfn.RANK.AVG(Table2[[#This Row],[Sharpe Ratio Z-Score]],Table2[Sharpe Ratio Z-Score])</f>
        <v>26</v>
      </c>
      <c r="AV231">
        <f>(Table2[[#This Row],[Rank 1Y]]+Table2[[#This Row],[Rank 6M]]+Table2[[#This Row],[Rank Sharpe]])/3</f>
        <v>263.33333333333331</v>
      </c>
    </row>
    <row r="232" spans="1:48" x14ac:dyDescent="0.3">
      <c r="A232" t="s">
        <v>1500</v>
      </c>
      <c r="B232" t="s">
        <v>1501</v>
      </c>
      <c r="C232" t="s">
        <v>3154</v>
      </c>
      <c r="D232" t="s">
        <v>156</v>
      </c>
      <c r="E232">
        <v>6842.2939973269904</v>
      </c>
      <c r="F232">
        <v>186.43</v>
      </c>
      <c r="G232">
        <v>159.812818869654</v>
      </c>
      <c r="H232">
        <f>(Table2[[#This Row],[1Y Return vs Nifty]]-AVERAGE(Table2[1Y Return vs Nifty]))/_xlfn.STDEV.P(Table2[1Y Return vs Nifty])</f>
        <v>2.3181211467869121</v>
      </c>
      <c r="I232">
        <v>-13.651444059361101</v>
      </c>
      <c r="J232">
        <f>(Table2[[#This Row],[1M Return vs Nifty]]-AVERAGE(Table2[1M Return vs Nifty]))/_xlfn.STDEV.P(Table2[1M Return vs Nifty])</f>
        <v>-1.416863720089901</v>
      </c>
      <c r="K232">
        <v>21.1068235132147</v>
      </c>
      <c r="L232">
        <f>(Table2[[#This Row],[6M Return vs Nifty]]-AVERAGE(Table2[6M Return vs Nifty]))/_xlfn.STDEV.P(Table2[6M Return vs Nifty])</f>
        <v>0.31132568490023466</v>
      </c>
      <c r="M232">
        <v>-3.6012841840917198</v>
      </c>
      <c r="N232">
        <f>(Table2[[#This Row],[1W Return vs Nifty]]-AVERAGE(Table2[1W Return vs Nifty]))/_xlfn.STDEV.P(Table2[1W Return vs Nifty])</f>
        <v>-0.58377685608420293</v>
      </c>
      <c r="O232">
        <v>198.92</v>
      </c>
      <c r="P232">
        <v>194.656308028463</v>
      </c>
      <c r="Q232">
        <v>155.09341517375</v>
      </c>
      <c r="R232">
        <v>31.581270181296201</v>
      </c>
      <c r="S232" s="1">
        <f>(Table2[[#This Row],[Close Price]]-Table2[[#This Row],[20D EMA]])/Table2[[#This Row],[20D EMA]]</f>
        <v>-6.2789060929016594E-2</v>
      </c>
      <c r="T232" s="1">
        <f>(Table2[[#This Row],[Close Price]]-Table2[[#This Row],[50D EMA]])/Table2[[#This Row],[50D EMA]]</f>
        <v>-4.2260680436105515E-2</v>
      </c>
      <c r="U232" s="1">
        <f>(Table2[[#This Row],[Close Price]]-Table2[[#This Row],[200D EMA]])/Table2[[#This Row],[200D EMA]]</f>
        <v>0.20204974396330019</v>
      </c>
      <c r="V232">
        <v>0.43081451168367402</v>
      </c>
      <c r="W232">
        <v>185.75</v>
      </c>
      <c r="X232">
        <v>197.63</v>
      </c>
      <c r="Y232">
        <v>185.75</v>
      </c>
      <c r="Z232">
        <v>197.63</v>
      </c>
      <c r="AA232">
        <v>182</v>
      </c>
      <c r="AB232">
        <v>212.64</v>
      </c>
      <c r="AC232" s="1">
        <f>(Table2[[#This Row],[Close Price]]/Table2[[#This Row],[Day Low]])-1</f>
        <v>3.6608344549124983E-3</v>
      </c>
      <c r="AD232" s="1">
        <f>(Table2[[#This Row],[Day High]]/Table2[[#This Row],[Close Price]])-1</f>
        <v>6.0076167998712515E-2</v>
      </c>
      <c r="AE232" s="1">
        <f>(Table2[[#This Row],[Close Price]]/Table2[[#This Row],[Current Week Low]])-1</f>
        <v>3.6608344549124983E-3</v>
      </c>
      <c r="AF232" s="1">
        <f>(Table2[[#This Row],[Current Week High]]/Table2[[#This Row],[Close Price]])-1</f>
        <v>6.0076167998712515E-2</v>
      </c>
      <c r="AG232" s="1">
        <f>(Table2[[#This Row],[Close Price]]/Table2[[#This Row],[Current Month Low]])-1</f>
        <v>2.4340659340659432E-2</v>
      </c>
      <c r="AH232" s="1">
        <f>(Table2[[#This Row],[Current Month High]]/Table2[[#This Row],[Close Price]])-1</f>
        <v>0.14058896100413021</v>
      </c>
      <c r="AI232">
        <v>20.500992329560599</v>
      </c>
      <c r="AJ232">
        <v>208.65894039735099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</v>
      </c>
      <c r="AM232" t="s">
        <v>3182</v>
      </c>
      <c r="AN232">
        <v>-12.14</v>
      </c>
      <c r="AO232" t="s">
        <v>3181</v>
      </c>
      <c r="AQ232">
        <f>(Table2[[#This Row],[Sharpe Ratio]]-AVERAGE(Table2[Sharpe Ratio]))/_xlfn.STDEV.P(Table2[Sharpe Ratio])</f>
        <v>-0.77258959393567861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-0.14378333842263585</v>
      </c>
      <c r="AS232">
        <f>_xlfn.RANK.AVG(Table2[[#This Row],[1Y Return vs Nifty Z-Score]],Table2[1Y Return vs Nifty Z-Score])</f>
        <v>25</v>
      </c>
      <c r="AT232">
        <f>_xlfn.RANK.AVG(Table2[[#This Row],[6M Return vs Nifty Z-Score]],Table2[6M Return vs Nifty Z-Score])</f>
        <v>218</v>
      </c>
      <c r="AU232">
        <f>_xlfn.RANK.AVG(Table2[[#This Row],[Sharpe Ratio Z-Score]],Table2[Sharpe Ratio Z-Score])</f>
        <v>547.5</v>
      </c>
      <c r="AV232">
        <f>(Table2[[#This Row],[Rank 1Y]]+Table2[[#This Row],[Rank 6M]]+Table2[[#This Row],[Rank Sharpe]])/3</f>
        <v>263.5</v>
      </c>
    </row>
    <row r="233" spans="1:48" x14ac:dyDescent="0.3">
      <c r="A233" t="s">
        <v>177</v>
      </c>
      <c r="B233" t="s">
        <v>178</v>
      </c>
      <c r="C233" t="s">
        <v>3134</v>
      </c>
      <c r="D233" t="s">
        <v>179</v>
      </c>
      <c r="E233">
        <v>151667.36212508101</v>
      </c>
      <c r="F233">
        <v>230.67</v>
      </c>
      <c r="G233">
        <v>50.2833705504246</v>
      </c>
      <c r="H233">
        <f>(Table2[[#This Row],[1Y Return vs Nifty]]-AVERAGE(Table2[1Y Return vs Nifty]))/_xlfn.STDEV.P(Table2[1Y Return vs Nifty])</f>
        <v>0.44910949201374767</v>
      </c>
      <c r="I233">
        <v>5.2642056273356497</v>
      </c>
      <c r="J233">
        <f>(Table2[[#This Row],[1M Return vs Nifty]]-AVERAGE(Table2[1M Return vs Nifty]))/_xlfn.STDEV.P(Table2[1M Return vs Nifty])</f>
        <v>0.72420393560304241</v>
      </c>
      <c r="K233">
        <v>1.6564909643019901</v>
      </c>
      <c r="L233">
        <f>(Table2[[#This Row],[6M Return vs Nifty]]-AVERAGE(Table2[6M Return vs Nifty]))/_xlfn.STDEV.P(Table2[6M Return vs Nifty])</f>
        <v>-0.29386301064338105</v>
      </c>
      <c r="M233">
        <v>-2.3366815475068599</v>
      </c>
      <c r="N233">
        <f>(Table2[[#This Row],[1W Return vs Nifty]]-AVERAGE(Table2[1W Return vs Nifty]))/_xlfn.STDEV.P(Table2[1W Return vs Nifty])</f>
        <v>-0.30179357795708445</v>
      </c>
      <c r="O233">
        <v>227.72</v>
      </c>
      <c r="P233">
        <v>226.464906476062</v>
      </c>
      <c r="Q233">
        <v>201.47534004952701</v>
      </c>
      <c r="R233">
        <v>56.102043862635398</v>
      </c>
      <c r="S233" s="1">
        <f>(Table2[[#This Row],[Close Price]]-Table2[[#This Row],[20D EMA]])/Table2[[#This Row],[20D EMA]]</f>
        <v>1.2954505533110788E-2</v>
      </c>
      <c r="T233" s="1">
        <f>(Table2[[#This Row],[Close Price]]-Table2[[#This Row],[50D EMA]])/Table2[[#This Row],[50D EMA]]</f>
        <v>1.8568411280016493E-2</v>
      </c>
      <c r="U233" s="1">
        <f>(Table2[[#This Row],[Close Price]]-Table2[[#This Row],[200D EMA]])/Table2[[#This Row],[200D EMA]]</f>
        <v>0.14490438355034568</v>
      </c>
      <c r="V233">
        <v>0.94876409374623405</v>
      </c>
      <c r="W233">
        <v>227.15</v>
      </c>
      <c r="X233">
        <v>231.6</v>
      </c>
      <c r="Y233">
        <v>227.15</v>
      </c>
      <c r="Z233">
        <v>231.6</v>
      </c>
      <c r="AA233">
        <v>221.08</v>
      </c>
      <c r="AB233">
        <v>244.5</v>
      </c>
      <c r="AC233" s="1">
        <f>(Table2[[#This Row],[Close Price]]/Table2[[#This Row],[Day Low]])-1</f>
        <v>1.5496368038740771E-2</v>
      </c>
      <c r="AD233" s="1">
        <f>(Table2[[#This Row],[Day High]]/Table2[[#This Row],[Close Price]])-1</f>
        <v>4.0317336454676056E-3</v>
      </c>
      <c r="AE233" s="1">
        <f>(Table2[[#This Row],[Close Price]]/Table2[[#This Row],[Current Week Low]])-1</f>
        <v>1.5496368038740771E-2</v>
      </c>
      <c r="AF233" s="1">
        <f>(Table2[[#This Row],[Current Week High]]/Table2[[#This Row],[Close Price]])-1</f>
        <v>4.0317336454676056E-3</v>
      </c>
      <c r="AG233" s="1">
        <f>(Table2[[#This Row],[Close Price]]/Table2[[#This Row],[Current Month Low]])-1</f>
        <v>4.3377962728424091E-2</v>
      </c>
      <c r="AH233" s="1">
        <f>(Table2[[#This Row],[Current Month High]]/Table2[[#This Row],[Close Price]])-1</f>
        <v>5.9955780985823992E-2</v>
      </c>
      <c r="AI233">
        <v>6.7759136428664402</v>
      </c>
      <c r="AJ233">
        <v>98.596642272922907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0.04</v>
      </c>
      <c r="AM233" t="s">
        <v>3182</v>
      </c>
      <c r="AN233">
        <v>2.25</v>
      </c>
      <c r="AO233" t="s">
        <v>3182</v>
      </c>
      <c r="AP233">
        <v>0.107661519653974</v>
      </c>
      <c r="AQ233">
        <f>(Table2[[#This Row],[Sharpe Ratio]]-AVERAGE(Table2[Sharpe Ratio]))/_xlfn.STDEV.P(Table2[Sharpe Ratio])</f>
        <v>0.48751182259390996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1.0651686616102347</v>
      </c>
      <c r="AS233">
        <f>_xlfn.RANK.AVG(Table2[[#This Row],[1Y Return vs Nifty Z-Score]],Table2[1Y Return vs Nifty Z-Score])</f>
        <v>173</v>
      </c>
      <c r="AT233">
        <f>_xlfn.RANK.AVG(Table2[[#This Row],[6M Return vs Nifty Z-Score]],Table2[6M Return vs Nifty Z-Score])</f>
        <v>411</v>
      </c>
      <c r="AU233">
        <f>_xlfn.RANK.AVG(Table2[[#This Row],[Sharpe Ratio Z-Score]],Table2[Sharpe Ratio Z-Score])</f>
        <v>209</v>
      </c>
      <c r="AV233">
        <f>(Table2[[#This Row],[Rank 1Y]]+Table2[[#This Row],[Rank 6M]]+Table2[[#This Row],[Rank Sharpe]])/3</f>
        <v>264.33333333333331</v>
      </c>
    </row>
    <row r="234" spans="1:48" x14ac:dyDescent="0.3">
      <c r="A234" t="s">
        <v>390</v>
      </c>
      <c r="B234" t="s">
        <v>391</v>
      </c>
      <c r="C234" t="s">
        <v>3143</v>
      </c>
      <c r="D234" t="s">
        <v>117</v>
      </c>
      <c r="E234">
        <v>61926.39819054</v>
      </c>
      <c r="F234">
        <v>752.05</v>
      </c>
      <c r="G234">
        <v>33.660154145125297</v>
      </c>
      <c r="H234">
        <f>(Table2[[#This Row],[1Y Return vs Nifty]]-AVERAGE(Table2[1Y Return vs Nifty]))/_xlfn.STDEV.P(Table2[1Y Return vs Nifty])</f>
        <v>0.16545075294324077</v>
      </c>
      <c r="I234">
        <v>-0.283983919110469</v>
      </c>
      <c r="J234">
        <f>(Table2[[#This Row],[1M Return vs Nifty]]-AVERAGE(Table2[1M Return vs Nifty]))/_xlfn.STDEV.P(Table2[1M Return vs Nifty])</f>
        <v>9.6202815773468578E-2</v>
      </c>
      <c r="K234">
        <v>-3.1877766515388801</v>
      </c>
      <c r="L234">
        <f>(Table2[[#This Row],[6M Return vs Nifty]]-AVERAGE(Table2[6M Return vs Nifty]))/_xlfn.STDEV.P(Table2[6M Return vs Nifty])</f>
        <v>-0.44459030499284458</v>
      </c>
      <c r="M234">
        <v>-4.0917436601660304</v>
      </c>
      <c r="N234">
        <f>(Table2[[#This Row],[1W Return vs Nifty]]-AVERAGE(Table2[1W Return vs Nifty]))/_xlfn.STDEV.P(Table2[1W Return vs Nifty])</f>
        <v>-0.6931403564050902</v>
      </c>
      <c r="O234">
        <v>759.24</v>
      </c>
      <c r="P234">
        <v>752.88321973750203</v>
      </c>
      <c r="Q234">
        <v>687.016692271853</v>
      </c>
      <c r="R234">
        <v>43.084343919928699</v>
      </c>
      <c r="S234" s="1">
        <f>(Table2[[#This Row],[Close Price]]-Table2[[#This Row],[20D EMA]])/Table2[[#This Row],[20D EMA]]</f>
        <v>-9.4699963121016462E-3</v>
      </c>
      <c r="T234" s="1">
        <f>(Table2[[#This Row],[Close Price]]-Table2[[#This Row],[50D EMA]])/Table2[[#This Row],[50D EMA]]</f>
        <v>-1.10670515115556E-3</v>
      </c>
      <c r="U234" s="1">
        <f>(Table2[[#This Row],[Close Price]]-Table2[[#This Row],[200D EMA]])/Table2[[#This Row],[200D EMA]]</f>
        <v>9.4660447787800223E-2</v>
      </c>
      <c r="V234">
        <v>0.575421505157788</v>
      </c>
      <c r="W234">
        <v>747.05</v>
      </c>
      <c r="X234">
        <v>762.95</v>
      </c>
      <c r="Y234">
        <v>747.05</v>
      </c>
      <c r="Z234">
        <v>762.95</v>
      </c>
      <c r="AA234">
        <v>735.1</v>
      </c>
      <c r="AB234">
        <v>793.7</v>
      </c>
      <c r="AC234" s="1">
        <f>(Table2[[#This Row],[Close Price]]/Table2[[#This Row],[Day Low]])-1</f>
        <v>6.6929924369185656E-3</v>
      </c>
      <c r="AD234" s="1">
        <f>(Table2[[#This Row],[Day High]]/Table2[[#This Row],[Close Price]])-1</f>
        <v>1.4493717173060361E-2</v>
      </c>
      <c r="AE234" s="1">
        <f>(Table2[[#This Row],[Close Price]]/Table2[[#This Row],[Current Week Low]])-1</f>
        <v>6.6929924369185656E-3</v>
      </c>
      <c r="AF234" s="1">
        <f>(Table2[[#This Row],[Current Week High]]/Table2[[#This Row],[Close Price]])-1</f>
        <v>1.4493717173060361E-2</v>
      </c>
      <c r="AG234" s="1">
        <f>(Table2[[#This Row],[Close Price]]/Table2[[#This Row],[Current Month Low]])-1</f>
        <v>2.3058087335056321E-2</v>
      </c>
      <c r="AH234" s="1">
        <f>(Table2[[#This Row],[Current Month High]]/Table2[[#This Row],[Close Price]])-1</f>
        <v>5.5381955986969045E-2</v>
      </c>
      <c r="AI234">
        <v>12.758460208762701</v>
      </c>
      <c r="AJ234">
        <v>76.062273206133597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-7.0000000000000007E-2</v>
      </c>
      <c r="AM234" t="s">
        <v>3181</v>
      </c>
      <c r="AN234">
        <v>-4.82</v>
      </c>
      <c r="AO234" t="s">
        <v>3181</v>
      </c>
      <c r="AP234">
        <v>0.17379608543327199</v>
      </c>
      <c r="AQ234">
        <f>(Table2[[#This Row],[Sharpe Ratio]]-AVERAGE(Table2[Sharpe Ratio]))/_xlfn.STDEV.P(Table2[Sharpe Ratio])</f>
        <v>1.2615698173900716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0.38549272470884621</v>
      </c>
      <c r="AS234">
        <f>_xlfn.RANK.AVG(Table2[[#This Row],[1Y Return vs Nifty Z-Score]],Table2[1Y Return vs Nifty Z-Score])</f>
        <v>238</v>
      </c>
      <c r="AT234">
        <f>_xlfn.RANK.AVG(Table2[[#This Row],[6M Return vs Nifty Z-Score]],Table2[6M Return vs Nifty Z-Score])</f>
        <v>470</v>
      </c>
      <c r="AU234">
        <f>_xlfn.RANK.AVG(Table2[[#This Row],[Sharpe Ratio Z-Score]],Table2[Sharpe Ratio Z-Score])</f>
        <v>85</v>
      </c>
      <c r="AV234">
        <f>(Table2[[#This Row],[Rank 1Y]]+Table2[[#This Row],[Rank 6M]]+Table2[[#This Row],[Rank Sharpe]])/3</f>
        <v>264.33333333333331</v>
      </c>
    </row>
    <row r="235" spans="1:48" x14ac:dyDescent="0.3">
      <c r="A235" t="s">
        <v>1164</v>
      </c>
      <c r="B235" t="s">
        <v>1165</v>
      </c>
      <c r="C235" t="s">
        <v>3148</v>
      </c>
      <c r="D235" t="s">
        <v>122</v>
      </c>
      <c r="E235">
        <v>10711.673920719901</v>
      </c>
      <c r="F235">
        <v>1259.5999999999999</v>
      </c>
      <c r="G235">
        <v>40.633780048583198</v>
      </c>
      <c r="H235">
        <f>(Table2[[#This Row],[1Y Return vs Nifty]]-AVERAGE(Table2[1Y Return vs Nifty]))/_xlfn.STDEV.P(Table2[1Y Return vs Nifty])</f>
        <v>0.28444877849343969</v>
      </c>
      <c r="I235">
        <v>12.673336547055801</v>
      </c>
      <c r="J235">
        <f>(Table2[[#This Row],[1M Return vs Nifty]]-AVERAGE(Table2[1M Return vs Nifty]))/_xlfn.STDEV.P(Table2[1M Return vs Nifty])</f>
        <v>1.5628455277109774</v>
      </c>
      <c r="K235">
        <v>28.800940273699702</v>
      </c>
      <c r="L235">
        <f>(Table2[[#This Row],[6M Return vs Nifty]]-AVERAGE(Table2[6M Return vs Nifty]))/_xlfn.STDEV.P(Table2[6M Return vs Nifty])</f>
        <v>0.55072480437176696</v>
      </c>
      <c r="M235">
        <v>7.2740047442323403</v>
      </c>
      <c r="N235">
        <f>(Table2[[#This Row],[1W Return vs Nifty]]-AVERAGE(Table2[1W Return vs Nifty]))/_xlfn.STDEV.P(Table2[1W Return vs Nifty])</f>
        <v>1.8412138357508698</v>
      </c>
      <c r="O235">
        <v>1216.26</v>
      </c>
      <c r="P235">
        <v>1201.36030761133</v>
      </c>
      <c r="Q235">
        <v>1047.42430772988</v>
      </c>
      <c r="R235">
        <v>59.398148026966197</v>
      </c>
      <c r="S235" s="1">
        <f>(Table2[[#This Row],[Close Price]]-Table2[[#This Row],[20D EMA]])/Table2[[#This Row],[20D EMA]]</f>
        <v>3.5633828293292487E-2</v>
      </c>
      <c r="T235" s="1">
        <f>(Table2[[#This Row],[Close Price]]-Table2[[#This Row],[50D EMA]])/Table2[[#This Row],[50D EMA]]</f>
        <v>4.8478122691158469E-2</v>
      </c>
      <c r="U235" s="1">
        <f>(Table2[[#This Row],[Close Price]]-Table2[[#This Row],[200D EMA]])/Table2[[#This Row],[200D EMA]]</f>
        <v>0.20256899778273801</v>
      </c>
      <c r="V235">
        <v>1.0851979756860599</v>
      </c>
      <c r="W235">
        <v>1252.55</v>
      </c>
      <c r="X235">
        <v>1313.95</v>
      </c>
      <c r="Y235">
        <v>1252.55</v>
      </c>
      <c r="Z235">
        <v>1313.95</v>
      </c>
      <c r="AA235">
        <v>1127.3</v>
      </c>
      <c r="AB235">
        <v>1395</v>
      </c>
      <c r="AC235" s="1">
        <f>(Table2[[#This Row],[Close Price]]/Table2[[#This Row],[Day Low]])-1</f>
        <v>5.6285178236397115E-3</v>
      </c>
      <c r="AD235" s="1">
        <f>(Table2[[#This Row],[Day High]]/Table2[[#This Row],[Close Price]])-1</f>
        <v>4.3148618609082368E-2</v>
      </c>
      <c r="AE235" s="1">
        <f>(Table2[[#This Row],[Close Price]]/Table2[[#This Row],[Current Week Low]])-1</f>
        <v>5.6285178236397115E-3</v>
      </c>
      <c r="AF235" s="1">
        <f>(Table2[[#This Row],[Current Week High]]/Table2[[#This Row],[Close Price]])-1</f>
        <v>4.3148618609082368E-2</v>
      </c>
      <c r="AG235" s="1">
        <f>(Table2[[#This Row],[Close Price]]/Table2[[#This Row],[Current Month Low]])-1</f>
        <v>0.11736006386942255</v>
      </c>
      <c r="AH235" s="1">
        <f>(Table2[[#This Row],[Current Month High]]/Table2[[#This Row],[Close Price]])-1</f>
        <v>0.10749444268021602</v>
      </c>
      <c r="AI235">
        <v>10.7494442680216</v>
      </c>
      <c r="AJ235">
        <v>80.977011494252807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-0.08</v>
      </c>
      <c r="AM235" t="s">
        <v>3181</v>
      </c>
      <c r="AN235">
        <v>7.7</v>
      </c>
      <c r="AO235" t="s">
        <v>3182</v>
      </c>
      <c r="AP235">
        <v>3.9343188678610003E-2</v>
      </c>
      <c r="AQ235">
        <f>(Table2[[#This Row],[Sharpe Ratio]]-AVERAGE(Table2[Sharpe Ratio]))/_xlfn.STDEV.P(Table2[Sharpe Ratio])</f>
        <v>-0.31210558865647786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3.9271273576705763</v>
      </c>
      <c r="AS235">
        <f>_xlfn.RANK.AVG(Table2[[#This Row],[1Y Return vs Nifty Z-Score]],Table2[1Y Return vs Nifty Z-Score])</f>
        <v>221</v>
      </c>
      <c r="AT235">
        <f>_xlfn.RANK.AVG(Table2[[#This Row],[6M Return vs Nifty Z-Score]],Table2[6M Return vs Nifty Z-Score])</f>
        <v>157</v>
      </c>
      <c r="AU235">
        <f>_xlfn.RANK.AVG(Table2[[#This Row],[Sharpe Ratio Z-Score]],Table2[Sharpe Ratio Z-Score])</f>
        <v>417</v>
      </c>
      <c r="AV235">
        <f>(Table2[[#This Row],[Rank 1Y]]+Table2[[#This Row],[Rank 6M]]+Table2[[#This Row],[Rank Sharpe]])/3</f>
        <v>265</v>
      </c>
    </row>
    <row r="236" spans="1:48" x14ac:dyDescent="0.3">
      <c r="A236" t="s">
        <v>1707</v>
      </c>
      <c r="B236" t="s">
        <v>1708</v>
      </c>
      <c r="C236" t="s">
        <v>3142</v>
      </c>
      <c r="D236" t="s">
        <v>182</v>
      </c>
      <c r="E236">
        <v>5038.4888924999996</v>
      </c>
      <c r="F236">
        <v>704.5</v>
      </c>
      <c r="G236">
        <v>19.135835280149202</v>
      </c>
      <c r="H236">
        <f>(Table2[[#This Row],[1Y Return vs Nifty]]-AVERAGE(Table2[1Y Return vs Nifty]))/_xlfn.STDEV.P(Table2[1Y Return vs Nifty])</f>
        <v>-8.2392376487697705E-2</v>
      </c>
      <c r="I236">
        <v>5.4007926757566</v>
      </c>
      <c r="J236">
        <f>(Table2[[#This Row],[1M Return vs Nifty]]-AVERAGE(Table2[1M Return vs Nifty]))/_xlfn.STDEV.P(Table2[1M Return vs Nifty])</f>
        <v>0.73966426165075594</v>
      </c>
      <c r="K236">
        <v>6.6806590140191098</v>
      </c>
      <c r="L236">
        <f>(Table2[[#This Row],[6M Return vs Nifty]]-AVERAGE(Table2[6M Return vs Nifty]))/_xlfn.STDEV.P(Table2[6M Return vs Nifty])</f>
        <v>-0.1375381920031884</v>
      </c>
      <c r="M236">
        <v>-7.30969652696756</v>
      </c>
      <c r="N236">
        <f>(Table2[[#This Row],[1W Return vs Nifty]]-AVERAGE(Table2[1W Return vs Nifty]))/_xlfn.STDEV.P(Table2[1W Return vs Nifty])</f>
        <v>-1.4106850396027861</v>
      </c>
      <c r="O236">
        <v>700.76</v>
      </c>
      <c r="P236">
        <v>688.60550284580495</v>
      </c>
      <c r="Q236">
        <v>631.99959137159999</v>
      </c>
      <c r="R236">
        <v>49.599145306012304</v>
      </c>
      <c r="S236" s="1">
        <f>(Table2[[#This Row],[Close Price]]-Table2[[#This Row],[20D EMA]])/Table2[[#This Row],[20D EMA]]</f>
        <v>5.3370626177293356E-3</v>
      </c>
      <c r="T236" s="1">
        <f>(Table2[[#This Row],[Close Price]]-Table2[[#This Row],[50D EMA]])/Table2[[#This Row],[50D EMA]]</f>
        <v>2.3082152391329647E-2</v>
      </c>
      <c r="U236" s="1">
        <f>(Table2[[#This Row],[Close Price]]-Table2[[#This Row],[200D EMA]])/Table2[[#This Row],[200D EMA]]</f>
        <v>0.11471591060851111</v>
      </c>
      <c r="V236">
        <v>1.3938627322355099</v>
      </c>
      <c r="W236">
        <v>697.25</v>
      </c>
      <c r="X236">
        <v>712.35</v>
      </c>
      <c r="Y236">
        <v>697.25</v>
      </c>
      <c r="Z236">
        <v>712.35</v>
      </c>
      <c r="AA236">
        <v>676.55</v>
      </c>
      <c r="AB236">
        <v>783.9</v>
      </c>
      <c r="AC236" s="1">
        <f>(Table2[[#This Row],[Close Price]]/Table2[[#This Row],[Day Low]])-1</f>
        <v>1.0397992111867982E-2</v>
      </c>
      <c r="AD236" s="1">
        <f>(Table2[[#This Row],[Day High]]/Table2[[#This Row],[Close Price]])-1</f>
        <v>1.1142654364797666E-2</v>
      </c>
      <c r="AE236" s="1">
        <f>(Table2[[#This Row],[Close Price]]/Table2[[#This Row],[Current Week Low]])-1</f>
        <v>1.0397992111867982E-2</v>
      </c>
      <c r="AF236" s="1">
        <f>(Table2[[#This Row],[Current Week High]]/Table2[[#This Row],[Close Price]])-1</f>
        <v>1.1142654364797666E-2</v>
      </c>
      <c r="AG236" s="1">
        <f>(Table2[[#This Row],[Close Price]]/Table2[[#This Row],[Current Month Low]])-1</f>
        <v>4.1312541571207007E-2</v>
      </c>
      <c r="AH236" s="1">
        <f>(Table2[[#This Row],[Current Month High]]/Table2[[#This Row],[Close Price]])-1</f>
        <v>0.11270404542228518</v>
      </c>
      <c r="AI236">
        <v>13.4350603264726</v>
      </c>
      <c r="AJ236">
        <v>71.515520389531304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-0.01</v>
      </c>
      <c r="AM236" t="s">
        <v>3181</v>
      </c>
      <c r="AN236">
        <v>4.1500000000000004</v>
      </c>
      <c r="AO236" t="s">
        <v>3182</v>
      </c>
      <c r="AP236">
        <v>0.14447108355383501</v>
      </c>
      <c r="AQ236">
        <f>(Table2[[#This Row],[Sharpe Ratio]]-AVERAGE(Table2[Sharpe Ratio]))/_xlfn.STDEV.P(Table2[Sharpe Ratio])</f>
        <v>0.91834155415565599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2.73902077127397E-2</v>
      </c>
      <c r="AS236">
        <f>_xlfn.RANK.AVG(Table2[[#This Row],[1Y Return vs Nifty Z-Score]],Table2[1Y Return vs Nifty Z-Score])</f>
        <v>315</v>
      </c>
      <c r="AT236">
        <f>_xlfn.RANK.AVG(Table2[[#This Row],[6M Return vs Nifty Z-Score]],Table2[6M Return vs Nifty Z-Score])</f>
        <v>359</v>
      </c>
      <c r="AU236">
        <f>_xlfn.RANK.AVG(Table2[[#This Row],[Sharpe Ratio Z-Score]],Table2[Sharpe Ratio Z-Score])</f>
        <v>123</v>
      </c>
      <c r="AV236">
        <f>(Table2[[#This Row],[Rank 1Y]]+Table2[[#This Row],[Rank 6M]]+Table2[[#This Row],[Rank Sharpe]])/3</f>
        <v>265.66666666666669</v>
      </c>
    </row>
    <row r="237" spans="1:48" x14ac:dyDescent="0.3">
      <c r="A237" t="s">
        <v>341</v>
      </c>
      <c r="B237" t="s">
        <v>342</v>
      </c>
      <c r="C237" t="s">
        <v>3140</v>
      </c>
      <c r="D237" t="s">
        <v>51</v>
      </c>
      <c r="E237">
        <v>74745.461924999996</v>
      </c>
      <c r="F237">
        <v>6251.45</v>
      </c>
      <c r="G237">
        <v>45.978183176174497</v>
      </c>
      <c r="H237">
        <f>(Table2[[#This Row],[1Y Return vs Nifty]]-AVERAGE(Table2[1Y Return vs Nifty]))/_xlfn.STDEV.P(Table2[1Y Return vs Nifty])</f>
        <v>0.37564572951031638</v>
      </c>
      <c r="I237">
        <v>-2.5293414486148098</v>
      </c>
      <c r="J237">
        <f>(Table2[[#This Row],[1M Return vs Nifty]]-AVERAGE(Table2[1M Return vs Nifty]))/_xlfn.STDEV.P(Table2[1M Return vs Nifty])</f>
        <v>-0.157949828281333</v>
      </c>
      <c r="K237">
        <v>20.984582786276601</v>
      </c>
      <c r="L237">
        <f>(Table2[[#This Row],[6M Return vs Nifty]]-AVERAGE(Table2[6M Return vs Nifty]))/_xlfn.STDEV.P(Table2[6M Return vs Nifty])</f>
        <v>0.30752221748434683</v>
      </c>
      <c r="M237">
        <v>-1.9920295181549501</v>
      </c>
      <c r="N237">
        <f>(Table2[[#This Row],[1W Return vs Nifty]]-AVERAGE(Table2[1W Return vs Nifty]))/_xlfn.STDEV.P(Table2[1W Return vs Nifty])</f>
        <v>-0.22494247371435352</v>
      </c>
      <c r="O237">
        <v>6168.73</v>
      </c>
      <c r="P237">
        <v>5979.3659478174404</v>
      </c>
      <c r="Q237">
        <v>5290.1073753311703</v>
      </c>
      <c r="R237">
        <v>56.889089950920997</v>
      </c>
      <c r="S237" s="1">
        <f>(Table2[[#This Row],[Close Price]]-Table2[[#This Row],[20D EMA]])/Table2[[#This Row],[20D EMA]]</f>
        <v>1.3409567285324574E-2</v>
      </c>
      <c r="T237" s="1">
        <f>(Table2[[#This Row],[Close Price]]-Table2[[#This Row],[50D EMA]])/Table2[[#This Row],[50D EMA]]</f>
        <v>4.5503830097884244E-2</v>
      </c>
      <c r="U237" s="1">
        <f>(Table2[[#This Row],[Close Price]]-Table2[[#This Row],[200D EMA]])/Table2[[#This Row],[200D EMA]]</f>
        <v>0.18172459582800959</v>
      </c>
      <c r="V237">
        <v>0.74782770520656205</v>
      </c>
      <c r="W237">
        <v>6166.5</v>
      </c>
      <c r="X237">
        <v>6270</v>
      </c>
      <c r="Y237">
        <v>6166.5</v>
      </c>
      <c r="Z237">
        <v>6270</v>
      </c>
      <c r="AA237">
        <v>6046</v>
      </c>
      <c r="AB237">
        <v>6375.55</v>
      </c>
      <c r="AC237" s="1">
        <f>(Table2[[#This Row],[Close Price]]/Table2[[#This Row],[Day Low]])-1</f>
        <v>1.3776048001297392E-2</v>
      </c>
      <c r="AD237" s="1">
        <f>(Table2[[#This Row],[Day High]]/Table2[[#This Row],[Close Price]])-1</f>
        <v>2.9673115837125508E-3</v>
      </c>
      <c r="AE237" s="1">
        <f>(Table2[[#This Row],[Close Price]]/Table2[[#This Row],[Current Week Low]])-1</f>
        <v>1.3776048001297392E-2</v>
      </c>
      <c r="AF237" s="1">
        <f>(Table2[[#This Row],[Current Week High]]/Table2[[#This Row],[Close Price]])-1</f>
        <v>2.9673115837125508E-3</v>
      </c>
      <c r="AG237" s="1">
        <f>(Table2[[#This Row],[Close Price]]/Table2[[#This Row],[Current Month Low]])-1</f>
        <v>3.3981144558385745E-2</v>
      </c>
      <c r="AH237" s="1">
        <f>(Table2[[#This Row],[Current Month High]]/Table2[[#This Row],[Close Price]])-1</f>
        <v>1.9851394476481543E-2</v>
      </c>
      <c r="AI237">
        <v>3.01450063585246</v>
      </c>
      <c r="AJ237">
        <v>78.106525733984796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0.08</v>
      </c>
      <c r="AM237" t="s">
        <v>3182</v>
      </c>
      <c r="AN237">
        <v>0.4</v>
      </c>
      <c r="AO237" t="s">
        <v>3182</v>
      </c>
      <c r="AP237">
        <v>5.2929714459955E-2</v>
      </c>
      <c r="AQ237">
        <f>(Table2[[#This Row],[Sharpe Ratio]]-AVERAGE(Table2[Sharpe Ratio]))/_xlfn.STDEV.P(Table2[Sharpe Ratio])</f>
        <v>-0.15308498001363247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0.14719066498534425</v>
      </c>
      <c r="AS237">
        <f>_xlfn.RANK.AVG(Table2[[#This Row],[1Y Return vs Nifty Z-Score]],Table2[1Y Return vs Nifty Z-Score])</f>
        <v>198</v>
      </c>
      <c r="AT237">
        <f>_xlfn.RANK.AVG(Table2[[#This Row],[6M Return vs Nifty Z-Score]],Table2[6M Return vs Nifty Z-Score])</f>
        <v>221</v>
      </c>
      <c r="AU237">
        <f>_xlfn.RANK.AVG(Table2[[#This Row],[Sharpe Ratio Z-Score]],Table2[Sharpe Ratio Z-Score])</f>
        <v>381</v>
      </c>
      <c r="AV237">
        <f>(Table2[[#This Row],[Rank 1Y]]+Table2[[#This Row],[Rank 6M]]+Table2[[#This Row],[Rank Sharpe]])/3</f>
        <v>266.66666666666669</v>
      </c>
    </row>
    <row r="238" spans="1:48" x14ac:dyDescent="0.3">
      <c r="A238" t="s">
        <v>770</v>
      </c>
      <c r="B238" t="s">
        <v>771</v>
      </c>
      <c r="C238" t="s">
        <v>3138</v>
      </c>
      <c r="D238" t="s">
        <v>125</v>
      </c>
      <c r="E238">
        <v>21521.600281899999</v>
      </c>
      <c r="F238">
        <v>859.55</v>
      </c>
      <c r="G238">
        <v>47.730840325981397</v>
      </c>
      <c r="H238">
        <f>(Table2[[#This Row],[1Y Return vs Nifty]]-AVERAGE(Table2[1Y Return vs Nifty]))/_xlfn.STDEV.P(Table2[1Y Return vs Nifty])</f>
        <v>0.40555308949503305</v>
      </c>
      <c r="I238">
        <v>-3.4452441143834398</v>
      </c>
      <c r="J238">
        <f>(Table2[[#This Row],[1M Return vs Nifty]]-AVERAGE(Table2[1M Return vs Nifty]))/_xlfn.STDEV.P(Table2[1M Return vs Nifty])</f>
        <v>-0.2616211060814988</v>
      </c>
      <c r="K238">
        <v>51.5808208164786</v>
      </c>
      <c r="L238">
        <f>(Table2[[#This Row],[6M Return vs Nifty]]-AVERAGE(Table2[6M Return vs Nifty]))/_xlfn.STDEV.P(Table2[6M Return vs Nifty])</f>
        <v>1.25951094752151</v>
      </c>
      <c r="M238">
        <v>-8.2566980613788594</v>
      </c>
      <c r="N238">
        <f>(Table2[[#This Row],[1W Return vs Nifty]]-AVERAGE(Table2[1W Return vs Nifty]))/_xlfn.STDEV.P(Table2[1W Return vs Nifty])</f>
        <v>-1.6218490759089765</v>
      </c>
      <c r="O238">
        <v>886.64</v>
      </c>
      <c r="P238">
        <v>854.07284096887804</v>
      </c>
      <c r="Q238">
        <v>692.20164095065002</v>
      </c>
      <c r="R238">
        <v>39.403703675598798</v>
      </c>
      <c r="S238" s="1">
        <f>(Table2[[#This Row],[Close Price]]-Table2[[#This Row],[20D EMA]])/Table2[[#This Row],[20D EMA]]</f>
        <v>-3.055355048272132E-2</v>
      </c>
      <c r="T238" s="1">
        <f>(Table2[[#This Row],[Close Price]]-Table2[[#This Row],[50D EMA]])/Table2[[#This Row],[50D EMA]]</f>
        <v>6.4129881766390217E-3</v>
      </c>
      <c r="U238" s="1">
        <f>(Table2[[#This Row],[Close Price]]-Table2[[#This Row],[200D EMA]])/Table2[[#This Row],[200D EMA]]</f>
        <v>0.24176244196635893</v>
      </c>
      <c r="V238">
        <v>0.69857001545040698</v>
      </c>
      <c r="W238">
        <v>850.95</v>
      </c>
      <c r="X238">
        <v>885.9</v>
      </c>
      <c r="Y238">
        <v>850.95</v>
      </c>
      <c r="Z238">
        <v>885.9</v>
      </c>
      <c r="AA238">
        <v>833.85</v>
      </c>
      <c r="AB238">
        <v>965</v>
      </c>
      <c r="AC238" s="1">
        <f>(Table2[[#This Row],[Close Price]]/Table2[[#This Row],[Day Low]])-1</f>
        <v>1.0106351724542995E-2</v>
      </c>
      <c r="AD238" s="1">
        <f>(Table2[[#This Row],[Day High]]/Table2[[#This Row],[Close Price]])-1</f>
        <v>3.0655575591879591E-2</v>
      </c>
      <c r="AE238" s="1">
        <f>(Table2[[#This Row],[Close Price]]/Table2[[#This Row],[Current Week Low]])-1</f>
        <v>1.0106351724542995E-2</v>
      </c>
      <c r="AF238" s="1">
        <f>(Table2[[#This Row],[Current Week High]]/Table2[[#This Row],[Close Price]])-1</f>
        <v>3.0655575591879591E-2</v>
      </c>
      <c r="AG238" s="1">
        <f>(Table2[[#This Row],[Close Price]]/Table2[[#This Row],[Current Month Low]])-1</f>
        <v>3.082089104755048E-2</v>
      </c>
      <c r="AH238" s="1">
        <f>(Table2[[#This Row],[Current Month High]]/Table2[[#This Row],[Close Price]])-1</f>
        <v>0.12268047234017798</v>
      </c>
      <c r="AI238">
        <v>17.264847885521402</v>
      </c>
      <c r="AJ238">
        <v>90.926254997778699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0.2</v>
      </c>
      <c r="AM238" t="s">
        <v>3182</v>
      </c>
      <c r="AN238">
        <v>-9.91</v>
      </c>
      <c r="AO238" t="s">
        <v>3181</v>
      </c>
      <c r="AQ238">
        <f>(Table2[[#This Row],[Sharpe Ratio]]-AVERAGE(Table2[Sharpe Ratio]))/_xlfn.STDEV.P(Table2[Sharpe Ratio])</f>
        <v>-0.77258959393567861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-0.9909957389096109</v>
      </c>
      <c r="AS238">
        <f>_xlfn.RANK.AVG(Table2[[#This Row],[1Y Return vs Nifty Z-Score]],Table2[1Y Return vs Nifty Z-Score])</f>
        <v>188</v>
      </c>
      <c r="AT238">
        <f>_xlfn.RANK.AVG(Table2[[#This Row],[6M Return vs Nifty Z-Score]],Table2[6M Return vs Nifty Z-Score])</f>
        <v>68</v>
      </c>
      <c r="AU238">
        <f>_xlfn.RANK.AVG(Table2[[#This Row],[Sharpe Ratio Z-Score]],Table2[Sharpe Ratio Z-Score])</f>
        <v>547.5</v>
      </c>
      <c r="AV238">
        <f>(Table2[[#This Row],[Rank 1Y]]+Table2[[#This Row],[Rank 6M]]+Table2[[#This Row],[Rank Sharpe]])/3</f>
        <v>267.83333333333331</v>
      </c>
    </row>
    <row r="239" spans="1:48" x14ac:dyDescent="0.3">
      <c r="A239" t="s">
        <v>1044</v>
      </c>
      <c r="B239" t="s">
        <v>1045</v>
      </c>
      <c r="C239" t="s">
        <v>3137</v>
      </c>
      <c r="D239" t="s">
        <v>1046</v>
      </c>
      <c r="E239">
        <v>13168.10283921</v>
      </c>
      <c r="F239">
        <v>410.3</v>
      </c>
      <c r="G239">
        <v>56.397133946866703</v>
      </c>
      <c r="H239">
        <f>(Table2[[#This Row],[1Y Return vs Nifty]]-AVERAGE(Table2[1Y Return vs Nifty]))/_xlfn.STDEV.P(Table2[1Y Return vs Nifty])</f>
        <v>0.55343481472670564</v>
      </c>
      <c r="I239">
        <v>-13.394871692687399</v>
      </c>
      <c r="J239">
        <f>(Table2[[#This Row],[1M Return vs Nifty]]-AVERAGE(Table2[1M Return vs Nifty]))/_xlfn.STDEV.P(Table2[1M Return vs Nifty])</f>
        <v>-1.3878222224554848</v>
      </c>
      <c r="K239">
        <v>0.39787310217493399</v>
      </c>
      <c r="L239">
        <f>(Table2[[#This Row],[6M Return vs Nifty]]-AVERAGE(Table2[6M Return vs Nifty]))/_xlfn.STDEV.P(Table2[6M Return vs Nifty])</f>
        <v>-0.33302436175411809</v>
      </c>
      <c r="M239">
        <v>-6.8959443566544296</v>
      </c>
      <c r="N239">
        <f>(Table2[[#This Row],[1W Return vs Nifty]]-AVERAGE(Table2[1W Return vs Nifty]))/_xlfn.STDEV.P(Table2[1W Return vs Nifty])</f>
        <v>-1.3184258666880557</v>
      </c>
      <c r="O239">
        <v>438.5</v>
      </c>
      <c r="P239">
        <v>457.269700638372</v>
      </c>
      <c r="Q239">
        <v>411.82463970821601</v>
      </c>
      <c r="R239">
        <v>34.479113895341897</v>
      </c>
      <c r="S239" s="1">
        <f>(Table2[[#This Row],[Close Price]]-Table2[[#This Row],[20D EMA]])/Table2[[#This Row],[20D EMA]]</f>
        <v>-6.431014823261115E-2</v>
      </c>
      <c r="T239" s="1">
        <f>(Table2[[#This Row],[Close Price]]-Table2[[#This Row],[50D EMA]])/Table2[[#This Row],[50D EMA]]</f>
        <v>-0.1027177190458932</v>
      </c>
      <c r="U239" s="1">
        <f>(Table2[[#This Row],[Close Price]]-Table2[[#This Row],[200D EMA]])/Table2[[#This Row],[200D EMA]]</f>
        <v>-3.7021575719612854E-3</v>
      </c>
      <c r="V239">
        <v>0.38823299961385899</v>
      </c>
      <c r="W239">
        <v>407.5</v>
      </c>
      <c r="X239">
        <v>415.5</v>
      </c>
      <c r="Y239">
        <v>407.5</v>
      </c>
      <c r="Z239">
        <v>415.5</v>
      </c>
      <c r="AA239">
        <v>385.3</v>
      </c>
      <c r="AB239">
        <v>463.65</v>
      </c>
      <c r="AC239" s="1">
        <f>(Table2[[#This Row],[Close Price]]/Table2[[#This Row],[Day Low]])-1</f>
        <v>6.8711656441717839E-3</v>
      </c>
      <c r="AD239" s="1">
        <f>(Table2[[#This Row],[Day High]]/Table2[[#This Row],[Close Price]])-1</f>
        <v>1.2673653424323694E-2</v>
      </c>
      <c r="AE239" s="1">
        <f>(Table2[[#This Row],[Close Price]]/Table2[[#This Row],[Current Week Low]])-1</f>
        <v>6.8711656441717839E-3</v>
      </c>
      <c r="AF239" s="1">
        <f>(Table2[[#This Row],[Current Week High]]/Table2[[#This Row],[Close Price]])-1</f>
        <v>1.2673653424323694E-2</v>
      </c>
      <c r="AG239" s="1">
        <f>(Table2[[#This Row],[Close Price]]/Table2[[#This Row],[Current Month Low]])-1</f>
        <v>6.4884505580067531E-2</v>
      </c>
      <c r="AH239" s="1">
        <f>(Table2[[#This Row],[Current Month High]]/Table2[[#This Row],[Close Price]])-1</f>
        <v>0.13002680965147451</v>
      </c>
      <c r="AI239">
        <v>50.5727516451376</v>
      </c>
      <c r="AJ239">
        <v>102.61728395061699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-0.21</v>
      </c>
      <c r="AM239" t="s">
        <v>3181</v>
      </c>
      <c r="AN239">
        <v>-9.5299999999999994</v>
      </c>
      <c r="AO239" t="s">
        <v>3181</v>
      </c>
      <c r="AP239">
        <v>0.105306593374334</v>
      </c>
      <c r="AQ239">
        <f>(Table2[[#This Row],[Sharpe Ratio]]-AVERAGE(Table2[Sharpe Ratio]))/_xlfn.STDEV.P(Table2[Sharpe Ratio])</f>
        <v>0.45994908754860747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155</v>
      </c>
      <c r="AT239">
        <f>_xlfn.RANK.AVG(Table2[[#This Row],[6M Return vs Nifty Z-Score]],Table2[6M Return vs Nifty Z-Score])</f>
        <v>428</v>
      </c>
      <c r="AU239">
        <f>_xlfn.RANK.AVG(Table2[[#This Row],[Sharpe Ratio Z-Score]],Table2[Sharpe Ratio Z-Score])</f>
        <v>221</v>
      </c>
      <c r="AV239">
        <f>(Table2[[#This Row],[Rank 1Y]]+Table2[[#This Row],[Rank 6M]]+Table2[[#This Row],[Rank Sharpe]])/3</f>
        <v>268</v>
      </c>
    </row>
    <row r="240" spans="1:48" x14ac:dyDescent="0.3">
      <c r="A240" t="s">
        <v>1544</v>
      </c>
      <c r="B240" t="s">
        <v>1545</v>
      </c>
      <c r="C240" t="s">
        <v>3142</v>
      </c>
      <c r="D240" t="s">
        <v>182</v>
      </c>
      <c r="E240">
        <v>6479.7781334000001</v>
      </c>
      <c r="F240">
        <v>451.1</v>
      </c>
      <c r="G240">
        <v>2.79537187943584</v>
      </c>
      <c r="H240">
        <f>(Table2[[#This Row],[1Y Return vs Nifty]]-AVERAGE(Table2[1Y Return vs Nifty]))/_xlfn.STDEV.P(Table2[1Y Return vs Nifty])</f>
        <v>-0.36122621532267152</v>
      </c>
      <c r="I240">
        <v>-13.2331605113996</v>
      </c>
      <c r="J240">
        <f>(Table2[[#This Row],[1M Return vs Nifty]]-AVERAGE(Table2[1M Return vs Nifty]))/_xlfn.STDEV.P(Table2[1M Return vs Nifty])</f>
        <v>-1.36951808881197</v>
      </c>
      <c r="K240">
        <v>19.702811565199301</v>
      </c>
      <c r="L240">
        <f>(Table2[[#This Row],[6M Return vs Nifty]]-AVERAGE(Table2[6M Return vs Nifty]))/_xlfn.STDEV.P(Table2[6M Return vs Nifty])</f>
        <v>0.26764045961113858</v>
      </c>
      <c r="M240">
        <v>-7.7798355368010599</v>
      </c>
      <c r="N240">
        <f>(Table2[[#This Row],[1W Return vs Nifty]]-AVERAGE(Table2[1W Return vs Nifty]))/_xlfn.STDEV.P(Table2[1W Return vs Nifty])</f>
        <v>-1.5155174472959292</v>
      </c>
      <c r="O240">
        <v>493.32</v>
      </c>
      <c r="P240">
        <v>498.62420993920398</v>
      </c>
      <c r="Q240">
        <v>431.08936048540602</v>
      </c>
      <c r="R240">
        <v>19.9316037714032</v>
      </c>
      <c r="S240" s="1">
        <f>(Table2[[#This Row],[Close Price]]-Table2[[#This Row],[20D EMA]])/Table2[[#This Row],[20D EMA]]</f>
        <v>-8.5583394145787667E-2</v>
      </c>
      <c r="T240" s="1">
        <f>(Table2[[#This Row],[Close Price]]-Table2[[#This Row],[50D EMA]])/Table2[[#This Row],[50D EMA]]</f>
        <v>-9.5310674836664E-2</v>
      </c>
      <c r="U240" s="1">
        <f>(Table2[[#This Row],[Close Price]]-Table2[[#This Row],[200D EMA]])/Table2[[#This Row],[200D EMA]]</f>
        <v>4.6418773806113083E-2</v>
      </c>
      <c r="V240">
        <v>0.83905211289755699</v>
      </c>
      <c r="W240">
        <v>448.2</v>
      </c>
      <c r="X240">
        <v>460.2</v>
      </c>
      <c r="Y240">
        <v>448.2</v>
      </c>
      <c r="Z240">
        <v>460.2</v>
      </c>
      <c r="AA240">
        <v>445.8</v>
      </c>
      <c r="AB240">
        <v>528.70000000000005</v>
      </c>
      <c r="AC240" s="1">
        <f>(Table2[[#This Row],[Close Price]]/Table2[[#This Row],[Day Low]])-1</f>
        <v>6.4703257474343356E-3</v>
      </c>
      <c r="AD240" s="1">
        <f>(Table2[[#This Row],[Day High]]/Table2[[#This Row],[Close Price]])-1</f>
        <v>2.0172910662824117E-2</v>
      </c>
      <c r="AE240" s="1">
        <f>(Table2[[#This Row],[Close Price]]/Table2[[#This Row],[Current Week Low]])-1</f>
        <v>6.4703257474343356E-3</v>
      </c>
      <c r="AF240" s="1">
        <f>(Table2[[#This Row],[Current Week High]]/Table2[[#This Row],[Close Price]])-1</f>
        <v>2.0172910662824117E-2</v>
      </c>
      <c r="AG240" s="1">
        <f>(Table2[[#This Row],[Close Price]]/Table2[[#This Row],[Current Month Low]])-1</f>
        <v>1.188873934499779E-2</v>
      </c>
      <c r="AH240" s="1">
        <f>(Table2[[#This Row],[Current Month High]]/Table2[[#This Row],[Close Price]])-1</f>
        <v>0.17202394147639111</v>
      </c>
      <c r="AI240">
        <v>24.041232542673399</v>
      </c>
      <c r="AJ240">
        <v>66.120419812189198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-0.11</v>
      </c>
      <c r="AM240" t="s">
        <v>3181</v>
      </c>
      <c r="AN240">
        <v>-14.08</v>
      </c>
      <c r="AO240" t="s">
        <v>3181</v>
      </c>
      <c r="AP240">
        <v>0.12884092337138101</v>
      </c>
      <c r="AQ240">
        <f>(Table2[[#This Row],[Sharpe Ratio]]-AVERAGE(Table2[Sharpe Ratio]))/_xlfn.STDEV.P(Table2[Sharpe Ratio])</f>
        <v>0.73540166021958098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421</v>
      </c>
      <c r="AT240">
        <f>_xlfn.RANK.AVG(Table2[[#This Row],[6M Return vs Nifty Z-Score]],Table2[6M Return vs Nifty Z-Score])</f>
        <v>229</v>
      </c>
      <c r="AU240">
        <f>_xlfn.RANK.AVG(Table2[[#This Row],[Sharpe Ratio Z-Score]],Table2[Sharpe Ratio Z-Score])</f>
        <v>154</v>
      </c>
      <c r="AV240">
        <f>(Table2[[#This Row],[Rank 1Y]]+Table2[[#This Row],[Rank 6M]]+Table2[[#This Row],[Rank Sharpe]])/3</f>
        <v>268</v>
      </c>
    </row>
    <row r="241" spans="1:48" x14ac:dyDescent="0.3">
      <c r="A241" t="s">
        <v>845</v>
      </c>
      <c r="B241" t="s">
        <v>846</v>
      </c>
      <c r="C241" t="s">
        <v>3138</v>
      </c>
      <c r="D241" t="s">
        <v>37</v>
      </c>
      <c r="E241">
        <v>19151.76682782</v>
      </c>
      <c r="F241">
        <v>521.54999999999995</v>
      </c>
      <c r="G241">
        <v>11.986566458756601</v>
      </c>
      <c r="H241">
        <f>(Table2[[#This Row],[1Y Return vs Nifty]]-AVERAGE(Table2[1Y Return vs Nifty]))/_xlfn.STDEV.P(Table2[1Y Return vs Nifty])</f>
        <v>-0.20438757463153132</v>
      </c>
      <c r="I241">
        <v>-4.6855454964555703</v>
      </c>
      <c r="J241">
        <f>(Table2[[#This Row],[1M Return vs Nifty]]-AVERAGE(Table2[1M Return vs Nifty]))/_xlfn.STDEV.P(Table2[1M Return vs Nifty])</f>
        <v>-0.40201116491905164</v>
      </c>
      <c r="K241">
        <v>10.117517108392599</v>
      </c>
      <c r="L241">
        <f>(Table2[[#This Row],[6M Return vs Nifty]]-AVERAGE(Table2[6M Return vs Nifty]))/_xlfn.STDEV.P(Table2[6M Return vs Nifty])</f>
        <v>-3.0601836973172238E-2</v>
      </c>
      <c r="M241">
        <v>-4.0611479365754004</v>
      </c>
      <c r="N241">
        <f>(Table2[[#This Row],[1W Return vs Nifty]]-AVERAGE(Table2[1W Return vs Nifty]))/_xlfn.STDEV.P(Table2[1W Return vs Nifty])</f>
        <v>-0.68631806916231164</v>
      </c>
      <c r="O241">
        <v>538.30999999999995</v>
      </c>
      <c r="P241">
        <v>534.33495922401198</v>
      </c>
      <c r="Q241">
        <v>475.93622388523698</v>
      </c>
      <c r="R241">
        <v>34.171828755004903</v>
      </c>
      <c r="S241" s="1">
        <f>(Table2[[#This Row],[Close Price]]-Table2[[#This Row],[20D EMA]])/Table2[[#This Row],[20D EMA]]</f>
        <v>-3.1134476416934467E-2</v>
      </c>
      <c r="T241" s="1">
        <f>(Table2[[#This Row],[Close Price]]-Table2[[#This Row],[50D EMA]])/Table2[[#This Row],[50D EMA]]</f>
        <v>-2.3926862735275615E-2</v>
      </c>
      <c r="U241" s="1">
        <f>(Table2[[#This Row],[Close Price]]-Table2[[#This Row],[200D EMA]])/Table2[[#This Row],[200D EMA]]</f>
        <v>9.5840101731281269E-2</v>
      </c>
      <c r="V241">
        <v>0.54078506000418802</v>
      </c>
      <c r="W241">
        <v>517.54999999999995</v>
      </c>
      <c r="X241">
        <v>529.9</v>
      </c>
      <c r="Y241">
        <v>517.54999999999995</v>
      </c>
      <c r="Z241">
        <v>529.9</v>
      </c>
      <c r="AA241">
        <v>517.54999999999995</v>
      </c>
      <c r="AB241">
        <v>573.20000000000005</v>
      </c>
      <c r="AC241" s="1">
        <f>(Table2[[#This Row],[Close Price]]/Table2[[#This Row],[Day Low]])-1</f>
        <v>7.7287218626220788E-3</v>
      </c>
      <c r="AD241" s="1">
        <f>(Table2[[#This Row],[Day High]]/Table2[[#This Row],[Close Price]])-1</f>
        <v>1.6009970280893571E-2</v>
      </c>
      <c r="AE241" s="1">
        <f>(Table2[[#This Row],[Close Price]]/Table2[[#This Row],[Current Week Low]])-1</f>
        <v>7.7287218626220788E-3</v>
      </c>
      <c r="AF241" s="1">
        <f>(Table2[[#This Row],[Current Week High]]/Table2[[#This Row],[Close Price]])-1</f>
        <v>1.6009970280893571E-2</v>
      </c>
      <c r="AG241" s="1">
        <f>(Table2[[#This Row],[Close Price]]/Table2[[#This Row],[Current Month Low]])-1</f>
        <v>7.7287218626220788E-3</v>
      </c>
      <c r="AH241" s="1">
        <f>(Table2[[#This Row],[Current Month High]]/Table2[[#This Row],[Close Price]])-1</f>
        <v>9.9031732336305467E-2</v>
      </c>
      <c r="AI241">
        <v>14.245997507429699</v>
      </c>
      <c r="AJ241">
        <v>56.6216216216216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-0.05</v>
      </c>
      <c r="AM241" t="s">
        <v>3181</v>
      </c>
      <c r="AN241">
        <v>-2.21</v>
      </c>
      <c r="AO241" t="s">
        <v>3181</v>
      </c>
      <c r="AP241">
        <v>0.148619943838534</v>
      </c>
      <c r="AQ241">
        <f>(Table2[[#This Row],[Sharpe Ratio]]-AVERAGE(Table2[Sharpe Ratio]))/_xlfn.STDEV.P(Table2[Sharpe Ratio])</f>
        <v>0.96690100918225597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-0.35641763650381092</v>
      </c>
      <c r="AS241">
        <f>_xlfn.RANK.AVG(Table2[[#This Row],[1Y Return vs Nifty Z-Score]],Table2[1Y Return vs Nifty Z-Score])</f>
        <v>364</v>
      </c>
      <c r="AT241">
        <f>_xlfn.RANK.AVG(Table2[[#This Row],[6M Return vs Nifty Z-Score]],Table2[6M Return vs Nifty Z-Score])</f>
        <v>324</v>
      </c>
      <c r="AU241">
        <f>_xlfn.RANK.AVG(Table2[[#This Row],[Sharpe Ratio Z-Score]],Table2[Sharpe Ratio Z-Score])</f>
        <v>118</v>
      </c>
      <c r="AV241">
        <f>(Table2[[#This Row],[Rank 1Y]]+Table2[[#This Row],[Rank 6M]]+Table2[[#This Row],[Rank Sharpe]])/3</f>
        <v>268.66666666666669</v>
      </c>
    </row>
    <row r="242" spans="1:48" x14ac:dyDescent="0.3">
      <c r="A242" t="s">
        <v>811</v>
      </c>
      <c r="B242" t="s">
        <v>812</v>
      </c>
      <c r="C242" t="s">
        <v>3150</v>
      </c>
      <c r="D242" t="s">
        <v>398</v>
      </c>
      <c r="E242">
        <v>20106.735524945001</v>
      </c>
      <c r="F242">
        <v>501.85</v>
      </c>
      <c r="G242">
        <v>42.693684762119197</v>
      </c>
      <c r="H242">
        <f>(Table2[[#This Row],[1Y Return vs Nifty]]-AVERAGE(Table2[1Y Return vs Nifty]))/_xlfn.STDEV.P(Table2[1Y Return vs Nifty])</f>
        <v>0.31959901412778685</v>
      </c>
      <c r="I242">
        <v>-1.4922180473564799</v>
      </c>
      <c r="J242">
        <f>(Table2[[#This Row],[1M Return vs Nifty]]-AVERAGE(Table2[1M Return vs Nifty]))/_xlfn.STDEV.P(Table2[1M Return vs Nifty])</f>
        <v>-4.0557541673373498E-2</v>
      </c>
      <c r="K242">
        <v>25.5713924258262</v>
      </c>
      <c r="L242">
        <f>(Table2[[#This Row],[6M Return vs Nifty]]-AVERAGE(Table2[6M Return vs Nifty]))/_xlfn.STDEV.P(Table2[6M Return vs Nifty])</f>
        <v>0.45023881811239513</v>
      </c>
      <c r="M242">
        <v>-2.0482578470917301</v>
      </c>
      <c r="N242">
        <f>(Table2[[#This Row],[1W Return vs Nifty]]-AVERAGE(Table2[1W Return vs Nifty]))/_xlfn.STDEV.P(Table2[1W Return vs Nifty])</f>
        <v>-0.23748036352930899</v>
      </c>
      <c r="O242">
        <v>505.51</v>
      </c>
      <c r="P242">
        <v>503.51066346507798</v>
      </c>
      <c r="Q242">
        <v>441.38887153756002</v>
      </c>
      <c r="R242">
        <v>48.187722337550397</v>
      </c>
      <c r="S242" s="1">
        <f>(Table2[[#This Row],[Close Price]]-Table2[[#This Row],[20D EMA]])/Table2[[#This Row],[20D EMA]]</f>
        <v>-7.2402128543450541E-3</v>
      </c>
      <c r="T242" s="1">
        <f>(Table2[[#This Row],[Close Price]]-Table2[[#This Row],[50D EMA]])/Table2[[#This Row],[50D EMA]]</f>
        <v>-3.2981694044959156E-3</v>
      </c>
      <c r="U242" s="1">
        <f>(Table2[[#This Row],[Close Price]]-Table2[[#This Row],[200D EMA]])/Table2[[#This Row],[200D EMA]]</f>
        <v>0.13697927691703268</v>
      </c>
      <c r="V242">
        <v>0.92282780017107302</v>
      </c>
      <c r="W242">
        <v>495.2</v>
      </c>
      <c r="X242">
        <v>506.05</v>
      </c>
      <c r="Y242">
        <v>495.2</v>
      </c>
      <c r="Z242">
        <v>506.05</v>
      </c>
      <c r="AA242">
        <v>475.85</v>
      </c>
      <c r="AB242">
        <v>551.95000000000005</v>
      </c>
      <c r="AC242" s="1">
        <f>(Table2[[#This Row],[Close Price]]/Table2[[#This Row],[Day Low]])-1</f>
        <v>1.3428917609046964E-2</v>
      </c>
      <c r="AD242" s="1">
        <f>(Table2[[#This Row],[Day High]]/Table2[[#This Row],[Close Price]])-1</f>
        <v>8.3690345720832671E-3</v>
      </c>
      <c r="AE242" s="1">
        <f>(Table2[[#This Row],[Close Price]]/Table2[[#This Row],[Current Week Low]])-1</f>
        <v>1.3428917609046964E-2</v>
      </c>
      <c r="AF242" s="1">
        <f>(Table2[[#This Row],[Current Week High]]/Table2[[#This Row],[Close Price]])-1</f>
        <v>8.3690345720832671E-3</v>
      </c>
      <c r="AG242" s="1">
        <f>(Table2[[#This Row],[Close Price]]/Table2[[#This Row],[Current Month Low]])-1</f>
        <v>5.4639066932856917E-2</v>
      </c>
      <c r="AH242" s="1">
        <f>(Table2[[#This Row],[Current Month High]]/Table2[[#This Row],[Close Price]])-1</f>
        <v>9.98306266812794E-2</v>
      </c>
      <c r="AI242">
        <v>14.446547773239001</v>
      </c>
      <c r="AJ242">
        <v>90.491554374644096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0.02</v>
      </c>
      <c r="AM242" t="s">
        <v>3182</v>
      </c>
      <c r="AN242">
        <v>-2.68</v>
      </c>
      <c r="AO242" t="s">
        <v>3181</v>
      </c>
      <c r="AP242">
        <v>3.8618710476218003E-2</v>
      </c>
      <c r="AQ242">
        <f>(Table2[[#This Row],[Sharpe Ratio]]-AVERAGE(Table2[Sharpe Ratio]))/_xlfn.STDEV.P(Table2[Sharpe Ratio])</f>
        <v>-0.32058509007920621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0.17121483695829329</v>
      </c>
      <c r="AS242">
        <f>_xlfn.RANK.AVG(Table2[[#This Row],[1Y Return vs Nifty Z-Score]],Table2[1Y Return vs Nifty Z-Score])</f>
        <v>210</v>
      </c>
      <c r="AT242">
        <f>_xlfn.RANK.AVG(Table2[[#This Row],[6M Return vs Nifty Z-Score]],Table2[6M Return vs Nifty Z-Score])</f>
        <v>180</v>
      </c>
      <c r="AU242">
        <f>_xlfn.RANK.AVG(Table2[[#This Row],[Sharpe Ratio Z-Score]],Table2[Sharpe Ratio Z-Score])</f>
        <v>420</v>
      </c>
      <c r="AV242">
        <f>(Table2[[#This Row],[Rank 1Y]]+Table2[[#This Row],[Rank 6M]]+Table2[[#This Row],[Rank Sharpe]])/3</f>
        <v>270</v>
      </c>
    </row>
    <row r="243" spans="1:48" x14ac:dyDescent="0.3">
      <c r="A243" t="s">
        <v>969</v>
      </c>
      <c r="B243" t="s">
        <v>970</v>
      </c>
      <c r="C243" t="s">
        <v>3148</v>
      </c>
      <c r="D243" t="s">
        <v>765</v>
      </c>
      <c r="E243">
        <v>15257.9831629</v>
      </c>
      <c r="F243">
        <v>370.85</v>
      </c>
      <c r="G243">
        <v>14.565970014992301</v>
      </c>
      <c r="H243">
        <f>(Table2[[#This Row],[1Y Return vs Nifty]]-AVERAGE(Table2[1Y Return vs Nifty]))/_xlfn.STDEV.P(Table2[1Y Return vs Nifty])</f>
        <v>-0.16037260529728437</v>
      </c>
      <c r="I243">
        <v>-16.119929801037198</v>
      </c>
      <c r="J243">
        <f>(Table2[[#This Row],[1M Return vs Nifty]]-AVERAGE(Table2[1M Return vs Nifty]))/_xlfn.STDEV.P(Table2[1M Return vs Nifty])</f>
        <v>-1.6962723086174705</v>
      </c>
      <c r="K243">
        <v>0.52344535522826097</v>
      </c>
      <c r="L243">
        <f>(Table2[[#This Row],[6M Return vs Nifty]]-AVERAGE(Table2[6M Return vs Nifty]))/_xlfn.STDEV.P(Table2[6M Return vs Nifty])</f>
        <v>-0.32911723534223242</v>
      </c>
      <c r="M243">
        <v>-1.5735512513663601</v>
      </c>
      <c r="N243">
        <f>(Table2[[#This Row],[1W Return vs Nifty]]-AVERAGE(Table2[1W Return vs Nifty]))/_xlfn.STDEV.P(Table2[1W Return vs Nifty])</f>
        <v>-0.13162946765208683</v>
      </c>
      <c r="O243">
        <v>376.89</v>
      </c>
      <c r="P243">
        <v>384.95800394838898</v>
      </c>
      <c r="Q243">
        <v>351.60678917512899</v>
      </c>
      <c r="R243">
        <v>50.265430814015502</v>
      </c>
      <c r="S243" s="1">
        <f>(Table2[[#This Row],[Close Price]]-Table2[[#This Row],[20D EMA]])/Table2[[#This Row],[20D EMA]]</f>
        <v>-1.6025896150070218E-2</v>
      </c>
      <c r="T243" s="1">
        <f>(Table2[[#This Row],[Close Price]]-Table2[[#This Row],[50D EMA]])/Table2[[#This Row],[50D EMA]]</f>
        <v>-3.6648163705359414E-2</v>
      </c>
      <c r="U243" s="1">
        <f>(Table2[[#This Row],[Close Price]]-Table2[[#This Row],[200D EMA]])/Table2[[#This Row],[200D EMA]]</f>
        <v>5.472934942472437E-2</v>
      </c>
      <c r="V243">
        <v>0.52039229890246796</v>
      </c>
      <c r="W243">
        <v>366.75</v>
      </c>
      <c r="X243">
        <v>379.95</v>
      </c>
      <c r="Y243">
        <v>366.75</v>
      </c>
      <c r="Z243">
        <v>379.95</v>
      </c>
      <c r="AA243">
        <v>338.7</v>
      </c>
      <c r="AB243">
        <v>379.95</v>
      </c>
      <c r="AC243" s="1">
        <f>(Table2[[#This Row],[Close Price]]/Table2[[#This Row],[Day Low]])-1</f>
        <v>1.1179277436946133E-2</v>
      </c>
      <c r="AD243" s="1">
        <f>(Table2[[#This Row],[Day High]]/Table2[[#This Row],[Close Price]])-1</f>
        <v>2.4538223001213444E-2</v>
      </c>
      <c r="AE243" s="1">
        <f>(Table2[[#This Row],[Close Price]]/Table2[[#This Row],[Current Week Low]])-1</f>
        <v>1.1179277436946133E-2</v>
      </c>
      <c r="AF243" s="1">
        <f>(Table2[[#This Row],[Current Week High]]/Table2[[#This Row],[Close Price]])-1</f>
        <v>2.4538223001213444E-2</v>
      </c>
      <c r="AG243" s="1">
        <f>(Table2[[#This Row],[Close Price]]/Table2[[#This Row],[Current Month Low]])-1</f>
        <v>9.4921759669323924E-2</v>
      </c>
      <c r="AH243" s="1">
        <f>(Table2[[#This Row],[Current Month High]]/Table2[[#This Row],[Close Price]])-1</f>
        <v>2.4538223001213444E-2</v>
      </c>
      <c r="AI243">
        <v>27.922340568963101</v>
      </c>
      <c r="AJ243">
        <v>61.239130434782602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0.05</v>
      </c>
      <c r="AM243" t="s">
        <v>3182</v>
      </c>
      <c r="AN243">
        <v>-4.1900000000000004</v>
      </c>
      <c r="AO243" t="s">
        <v>3181</v>
      </c>
      <c r="AP243">
        <v>0.19555928238034601</v>
      </c>
      <c r="AQ243">
        <f>(Table2[[#This Row],[Sharpe Ratio]]-AVERAGE(Table2[Sharpe Ratio]))/_xlfn.STDEV.P(Table2[Sharpe Ratio])</f>
        <v>1.5162925390213571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340</v>
      </c>
      <c r="AT243">
        <f>_xlfn.RANK.AVG(Table2[[#This Row],[6M Return vs Nifty Z-Score]],Table2[6M Return vs Nifty Z-Score])</f>
        <v>425</v>
      </c>
      <c r="AU243">
        <f>_xlfn.RANK.AVG(Table2[[#This Row],[Sharpe Ratio Z-Score]],Table2[Sharpe Ratio Z-Score])</f>
        <v>46</v>
      </c>
      <c r="AV243">
        <f>(Table2[[#This Row],[Rank 1Y]]+Table2[[#This Row],[Rank 6M]]+Table2[[#This Row],[Rank Sharpe]])/3</f>
        <v>270.33333333333331</v>
      </c>
    </row>
    <row r="244" spans="1:48" x14ac:dyDescent="0.3">
      <c r="A244" t="s">
        <v>493</v>
      </c>
      <c r="B244" t="s">
        <v>494</v>
      </c>
      <c r="C244" t="s">
        <v>3136</v>
      </c>
      <c r="D244" t="s">
        <v>222</v>
      </c>
      <c r="E244">
        <v>44142.321509859998</v>
      </c>
      <c r="F244">
        <v>697.1</v>
      </c>
      <c r="G244">
        <v>52.9291116713474</v>
      </c>
      <c r="H244">
        <f>(Table2[[#This Row],[1Y Return vs Nifty]]-AVERAGE(Table2[1Y Return vs Nifty]))/_xlfn.STDEV.P(Table2[1Y Return vs Nifty])</f>
        <v>0.49425644624750859</v>
      </c>
      <c r="I244">
        <v>4.4503301588479403</v>
      </c>
      <c r="J244">
        <f>(Table2[[#This Row],[1M Return vs Nifty]]-AVERAGE(Table2[1M Return vs Nifty]))/_xlfn.STDEV.P(Table2[1M Return vs Nifty])</f>
        <v>0.63208114467577603</v>
      </c>
      <c r="K244">
        <v>18.593836349191299</v>
      </c>
      <c r="L244">
        <f>(Table2[[#This Row],[6M Return vs Nifty]]-AVERAGE(Table2[6M Return vs Nifty]))/_xlfn.STDEV.P(Table2[6M Return vs Nifty])</f>
        <v>0.23313517479514198</v>
      </c>
      <c r="M244">
        <v>4.0719658535418803</v>
      </c>
      <c r="N244">
        <f>(Table2[[#This Row],[1W Return vs Nifty]]-AVERAGE(Table2[1W Return vs Nifty]))/_xlfn.STDEV.P(Table2[1W Return vs Nifty])</f>
        <v>1.1272176784078685</v>
      </c>
      <c r="O244">
        <v>667.25</v>
      </c>
      <c r="P244">
        <v>665.074978186404</v>
      </c>
      <c r="Q244">
        <v>583.688493380561</v>
      </c>
      <c r="R244">
        <v>64.136700361317295</v>
      </c>
      <c r="S244" s="1">
        <f>(Table2[[#This Row],[Close Price]]-Table2[[#This Row],[20D EMA]])/Table2[[#This Row],[20D EMA]]</f>
        <v>4.4735856125889879E-2</v>
      </c>
      <c r="T244" s="1">
        <f>(Table2[[#This Row],[Close Price]]-Table2[[#This Row],[50D EMA]])/Table2[[#This Row],[50D EMA]]</f>
        <v>4.8152498385858999E-2</v>
      </c>
      <c r="U244" s="1">
        <f>(Table2[[#This Row],[Close Price]]-Table2[[#This Row],[200D EMA]])/Table2[[#This Row],[200D EMA]]</f>
        <v>0.19430142602707687</v>
      </c>
      <c r="V244">
        <v>1.22838663562603</v>
      </c>
      <c r="W244">
        <v>684.75</v>
      </c>
      <c r="X244">
        <v>709.85</v>
      </c>
      <c r="Y244">
        <v>684.75</v>
      </c>
      <c r="Z244">
        <v>709.85</v>
      </c>
      <c r="AA244">
        <v>625</v>
      </c>
      <c r="AB244">
        <v>709.85</v>
      </c>
      <c r="AC244" s="1">
        <f>(Table2[[#This Row],[Close Price]]/Table2[[#This Row],[Day Low]])-1</f>
        <v>1.8035779481562653E-2</v>
      </c>
      <c r="AD244" s="1">
        <f>(Table2[[#This Row],[Day High]]/Table2[[#This Row],[Close Price]])-1</f>
        <v>1.8290058815091159E-2</v>
      </c>
      <c r="AE244" s="1">
        <f>(Table2[[#This Row],[Close Price]]/Table2[[#This Row],[Current Week Low]])-1</f>
        <v>1.8035779481562653E-2</v>
      </c>
      <c r="AF244" s="1">
        <f>(Table2[[#This Row],[Current Week High]]/Table2[[#This Row],[Close Price]])-1</f>
        <v>1.8290058815091159E-2</v>
      </c>
      <c r="AG244" s="1">
        <f>(Table2[[#This Row],[Close Price]]/Table2[[#This Row],[Current Month Low]])-1</f>
        <v>0.11536000000000013</v>
      </c>
      <c r="AH244" s="1">
        <f>(Table2[[#This Row],[Current Month High]]/Table2[[#This Row],[Close Price]])-1</f>
        <v>1.8290058815091159E-2</v>
      </c>
      <c r="AI244">
        <v>6.0751685554439803</v>
      </c>
      <c r="AJ244">
        <v>102.057971014492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0.05</v>
      </c>
      <c r="AM244" t="s">
        <v>3182</v>
      </c>
      <c r="AN244">
        <v>1.27</v>
      </c>
      <c r="AO244" t="s">
        <v>3182</v>
      </c>
      <c r="AP244">
        <v>4.2454196571606997E-2</v>
      </c>
      <c r="AQ244">
        <f>(Table2[[#This Row],[Sharpe Ratio]]-AVERAGE(Table2[Sharpe Ratio]))/_xlfn.STDEV.P(Table2[Sharpe Ratio])</f>
        <v>-0.27569345676943235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2.2109969873568627</v>
      </c>
      <c r="AS244">
        <f>_xlfn.RANK.AVG(Table2[[#This Row],[1Y Return vs Nifty Z-Score]],Table2[1Y Return vs Nifty Z-Score])</f>
        <v>167</v>
      </c>
      <c r="AT244">
        <f>_xlfn.RANK.AVG(Table2[[#This Row],[6M Return vs Nifty Z-Score]],Table2[6M Return vs Nifty Z-Score])</f>
        <v>241</v>
      </c>
      <c r="AU244">
        <f>_xlfn.RANK.AVG(Table2[[#This Row],[Sharpe Ratio Z-Score]],Table2[Sharpe Ratio Z-Score])</f>
        <v>407</v>
      </c>
      <c r="AV244">
        <f>(Table2[[#This Row],[Rank 1Y]]+Table2[[#This Row],[Rank 6M]]+Table2[[#This Row],[Rank Sharpe]])/3</f>
        <v>271.66666666666669</v>
      </c>
    </row>
    <row r="245" spans="1:48" x14ac:dyDescent="0.3">
      <c r="A245" t="s">
        <v>301</v>
      </c>
      <c r="B245" t="s">
        <v>302</v>
      </c>
      <c r="C245" t="s">
        <v>3140</v>
      </c>
      <c r="D245" t="s">
        <v>268</v>
      </c>
      <c r="E245">
        <v>92085.208720424998</v>
      </c>
      <c r="F245">
        <v>947.25</v>
      </c>
      <c r="G245">
        <v>35.808990387728002</v>
      </c>
      <c r="H245">
        <f>(Table2[[#This Row],[1Y Return vs Nifty]]-AVERAGE(Table2[1Y Return vs Nifty]))/_xlfn.STDEV.P(Table2[1Y Return vs Nifty])</f>
        <v>0.20211851712222215</v>
      </c>
      <c r="I245">
        <v>2.3642347839112401</v>
      </c>
      <c r="J245">
        <f>(Table2[[#This Row],[1M Return vs Nifty]]-AVERAGE(Table2[1M Return vs Nifty]))/_xlfn.STDEV.P(Table2[1M Return vs Nifty])</f>
        <v>0.39595542824802615</v>
      </c>
      <c r="K245">
        <v>2.08415869960707</v>
      </c>
      <c r="L245">
        <f>(Table2[[#This Row],[6M Return vs Nifty]]-AVERAGE(Table2[6M Return vs Nifty]))/_xlfn.STDEV.P(Table2[6M Return vs Nifty])</f>
        <v>-0.2805563137936225</v>
      </c>
      <c r="M245">
        <v>-0.32942757981895698</v>
      </c>
      <c r="N245">
        <f>(Table2[[#This Row],[1W Return vs Nifty]]-AVERAGE(Table2[1W Return vs Nifty]))/_xlfn.STDEV.P(Table2[1W Return vs Nifty])</f>
        <v>0.14578737551210322</v>
      </c>
      <c r="O245">
        <v>952.23</v>
      </c>
      <c r="P245">
        <v>930.40777265907502</v>
      </c>
      <c r="Q245">
        <v>835.38757201979695</v>
      </c>
      <c r="R245">
        <v>46.450385315539499</v>
      </c>
      <c r="S245" s="1">
        <f>(Table2[[#This Row],[Close Price]]-Table2[[#This Row],[20D EMA]])/Table2[[#This Row],[20D EMA]]</f>
        <v>-5.2298289278850888E-3</v>
      </c>
      <c r="T245" s="1">
        <f>(Table2[[#This Row],[Close Price]]-Table2[[#This Row],[50D EMA]])/Table2[[#This Row],[50D EMA]]</f>
        <v>1.8101984781135741E-2</v>
      </c>
      <c r="U245" s="1">
        <f>(Table2[[#This Row],[Close Price]]-Table2[[#This Row],[200D EMA]])/Table2[[#This Row],[200D EMA]]</f>
        <v>0.13390482660610151</v>
      </c>
      <c r="V245">
        <v>1.3250082664110301</v>
      </c>
      <c r="W245">
        <v>937.7</v>
      </c>
      <c r="X245">
        <v>952</v>
      </c>
      <c r="Y245">
        <v>937.7</v>
      </c>
      <c r="Z245">
        <v>952</v>
      </c>
      <c r="AA245">
        <v>907.75</v>
      </c>
      <c r="AB245">
        <v>988.7</v>
      </c>
      <c r="AC245" s="1">
        <f>(Table2[[#This Row],[Close Price]]/Table2[[#This Row],[Day Low]])-1</f>
        <v>1.0184493974618736E-2</v>
      </c>
      <c r="AD245" s="1">
        <f>(Table2[[#This Row],[Day High]]/Table2[[#This Row],[Close Price]])-1</f>
        <v>5.0145157033518739E-3</v>
      </c>
      <c r="AE245" s="1">
        <f>(Table2[[#This Row],[Close Price]]/Table2[[#This Row],[Current Week Low]])-1</f>
        <v>1.0184493974618736E-2</v>
      </c>
      <c r="AF245" s="1">
        <f>(Table2[[#This Row],[Current Week High]]/Table2[[#This Row],[Close Price]])-1</f>
        <v>5.0145157033518739E-3</v>
      </c>
      <c r="AG245" s="1">
        <f>(Table2[[#This Row],[Close Price]]/Table2[[#This Row],[Current Month Low]])-1</f>
        <v>4.3514183420545249E-2</v>
      </c>
      <c r="AH245" s="1">
        <f>(Table2[[#This Row],[Current Month High]]/Table2[[#This Row],[Close Price]])-1</f>
        <v>4.3758247558722596E-2</v>
      </c>
      <c r="AI245">
        <v>18.025864344154101</v>
      </c>
      <c r="AJ245">
        <v>75.856307435254806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-0.09</v>
      </c>
      <c r="AM245" t="s">
        <v>3181</v>
      </c>
      <c r="AN245">
        <v>-4.3</v>
      </c>
      <c r="AO245" t="s">
        <v>3181</v>
      </c>
      <c r="AP245">
        <v>0.122014499560285</v>
      </c>
      <c r="AQ245">
        <f>(Table2[[#This Row],[Sharpe Ratio]]-AVERAGE(Table2[Sharpe Ratio]))/_xlfn.STDEV.P(Table2[Sharpe Ratio])</f>
        <v>0.65550323094011032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1.1188082380288396</v>
      </c>
      <c r="AS245">
        <f>_xlfn.RANK.AVG(Table2[[#This Row],[1Y Return vs Nifty Z-Score]],Table2[1Y Return vs Nifty Z-Score])</f>
        <v>234</v>
      </c>
      <c r="AT245">
        <f>_xlfn.RANK.AVG(Table2[[#This Row],[6M Return vs Nifty Z-Score]],Table2[6M Return vs Nifty Z-Score])</f>
        <v>404</v>
      </c>
      <c r="AU245">
        <f>_xlfn.RANK.AVG(Table2[[#This Row],[Sharpe Ratio Z-Score]],Table2[Sharpe Ratio Z-Score])</f>
        <v>179</v>
      </c>
      <c r="AV245">
        <f>(Table2[[#This Row],[Rank 1Y]]+Table2[[#This Row],[Rank 6M]]+Table2[[#This Row],[Rank Sharpe]])/3</f>
        <v>272.33333333333331</v>
      </c>
    </row>
    <row r="246" spans="1:48" x14ac:dyDescent="0.3">
      <c r="A246" t="s">
        <v>750</v>
      </c>
      <c r="B246" t="s">
        <v>751</v>
      </c>
      <c r="C246" t="s">
        <v>3135</v>
      </c>
      <c r="D246" t="s">
        <v>752</v>
      </c>
      <c r="E246">
        <v>22570.924140929899</v>
      </c>
      <c r="F246">
        <v>1609.85</v>
      </c>
      <c r="G246">
        <v>24.527591614780199</v>
      </c>
      <c r="H246">
        <f>(Table2[[#This Row],[1Y Return vs Nifty]]-AVERAGE(Table2[1Y Return vs Nifty]))/_xlfn.STDEV.P(Table2[1Y Return vs Nifty])</f>
        <v>9.612610150705473E-3</v>
      </c>
      <c r="I246">
        <v>2.7728279383554399</v>
      </c>
      <c r="J246">
        <f>(Table2[[#This Row],[1M Return vs Nifty]]-AVERAGE(Table2[1M Return vs Nifty]))/_xlfn.STDEV.P(Table2[1M Return vs Nifty])</f>
        <v>0.44220420118514009</v>
      </c>
      <c r="K246">
        <v>39.349302858565203</v>
      </c>
      <c r="L246">
        <f>(Table2[[#This Row],[6M Return vs Nifty]]-AVERAGE(Table2[6M Return vs Nifty]))/_xlfn.STDEV.P(Table2[6M Return vs Nifty])</f>
        <v>0.87893254975618673</v>
      </c>
      <c r="M246">
        <v>3.4757882580292598</v>
      </c>
      <c r="N246">
        <f>(Table2[[#This Row],[1W Return vs Nifty]]-AVERAGE(Table2[1W Return vs Nifty]))/_xlfn.STDEV.P(Table2[1W Return vs Nifty])</f>
        <v>0.99428096938550725</v>
      </c>
      <c r="O246">
        <v>1579.08</v>
      </c>
      <c r="P246">
        <v>1546.2392879638601</v>
      </c>
      <c r="Q246">
        <v>1345.8825026089801</v>
      </c>
      <c r="R246">
        <v>60.148739365095501</v>
      </c>
      <c r="S246" s="1">
        <f>(Table2[[#This Row],[Close Price]]-Table2[[#This Row],[20D EMA]])/Table2[[#This Row],[20D EMA]]</f>
        <v>1.9486029840160082E-2</v>
      </c>
      <c r="T246" s="1">
        <f>(Table2[[#This Row],[Close Price]]-Table2[[#This Row],[50D EMA]])/Table2[[#This Row],[50D EMA]]</f>
        <v>4.1138983164697981E-2</v>
      </c>
      <c r="U246" s="1">
        <f>(Table2[[#This Row],[Close Price]]-Table2[[#This Row],[200D EMA]])/Table2[[#This Row],[200D EMA]]</f>
        <v>0.19612967467763451</v>
      </c>
      <c r="V246">
        <v>0.529660481219003</v>
      </c>
      <c r="W246">
        <v>1601</v>
      </c>
      <c r="X246">
        <v>1660</v>
      </c>
      <c r="Y246">
        <v>1601</v>
      </c>
      <c r="Z246">
        <v>1660</v>
      </c>
      <c r="AA246">
        <v>1470.05</v>
      </c>
      <c r="AB246">
        <v>1660</v>
      </c>
      <c r="AC246" s="1">
        <f>(Table2[[#This Row],[Close Price]]/Table2[[#This Row],[Day Low]])-1</f>
        <v>5.527795128045021E-3</v>
      </c>
      <c r="AD246" s="1">
        <f>(Table2[[#This Row],[Day High]]/Table2[[#This Row],[Close Price]])-1</f>
        <v>3.1151970680498131E-2</v>
      </c>
      <c r="AE246" s="1">
        <f>(Table2[[#This Row],[Close Price]]/Table2[[#This Row],[Current Week Low]])-1</f>
        <v>5.527795128045021E-3</v>
      </c>
      <c r="AF246" s="1">
        <f>(Table2[[#This Row],[Current Week High]]/Table2[[#This Row],[Close Price]])-1</f>
        <v>3.1151970680498131E-2</v>
      </c>
      <c r="AG246" s="1">
        <f>(Table2[[#This Row],[Close Price]]/Table2[[#This Row],[Current Month Low]])-1</f>
        <v>9.5098806163055549E-2</v>
      </c>
      <c r="AH246" s="1">
        <f>(Table2[[#This Row],[Current Month High]]/Table2[[#This Row],[Close Price]])-1</f>
        <v>3.1151970680498131E-2</v>
      </c>
      <c r="AI246">
        <v>6.5316644407864102</v>
      </c>
      <c r="AJ246">
        <v>62.9155492587157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0.05</v>
      </c>
      <c r="AM246" t="s">
        <v>3182</v>
      </c>
      <c r="AN246">
        <v>3.06</v>
      </c>
      <c r="AO246" t="s">
        <v>3182</v>
      </c>
      <c r="AP246">
        <v>3.4903633288061002E-2</v>
      </c>
      <c r="AQ246">
        <f>(Table2[[#This Row],[Sharpe Ratio]]-AVERAGE(Table2[Sharpe Ratio]))/_xlfn.STDEV.P(Table2[Sharpe Ratio])</f>
        <v>-0.36406742287888633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1.9609629075986532</v>
      </c>
      <c r="AS246">
        <f>_xlfn.RANK.AVG(Table2[[#This Row],[1Y Return vs Nifty Z-Score]],Table2[1Y Return vs Nifty Z-Score])</f>
        <v>288</v>
      </c>
      <c r="AT246">
        <f>_xlfn.RANK.AVG(Table2[[#This Row],[6M Return vs Nifty Z-Score]],Table2[6M Return vs Nifty Z-Score])</f>
        <v>99</v>
      </c>
      <c r="AU246">
        <f>_xlfn.RANK.AVG(Table2[[#This Row],[Sharpe Ratio Z-Score]],Table2[Sharpe Ratio Z-Score])</f>
        <v>433</v>
      </c>
      <c r="AV246">
        <f>(Table2[[#This Row],[Rank 1Y]]+Table2[[#This Row],[Rank 6M]]+Table2[[#This Row],[Rank Sharpe]])/3</f>
        <v>273.33333333333331</v>
      </c>
    </row>
    <row r="247" spans="1:48" x14ac:dyDescent="0.3">
      <c r="A247" t="s">
        <v>998</v>
      </c>
      <c r="B247" t="s">
        <v>999</v>
      </c>
      <c r="C247" t="s">
        <v>3150</v>
      </c>
      <c r="D247" t="s">
        <v>1000</v>
      </c>
      <c r="E247">
        <v>14423.780488029999</v>
      </c>
      <c r="F247">
        <v>812.3</v>
      </c>
      <c r="G247">
        <v>31.042589456418501</v>
      </c>
      <c r="H247">
        <f>(Table2[[#This Row],[1Y Return vs Nifty]]-AVERAGE(Table2[1Y Return vs Nifty]))/_xlfn.STDEV.P(Table2[1Y Return vs Nifty])</f>
        <v>0.12078460164430478</v>
      </c>
      <c r="I247">
        <v>-0.229764856958801</v>
      </c>
      <c r="J247">
        <f>(Table2[[#This Row],[1M Return vs Nifty]]-AVERAGE(Table2[1M Return vs Nifty]))/_xlfn.STDEV.P(Table2[1M Return vs Nifty])</f>
        <v>0.10233988651741371</v>
      </c>
      <c r="K247">
        <v>22.194429419093801</v>
      </c>
      <c r="L247">
        <f>(Table2[[#This Row],[6M Return vs Nifty]]-AVERAGE(Table2[6M Return vs Nifty]))/_xlfn.STDEV.P(Table2[6M Return vs Nifty])</f>
        <v>0.34516607286220291</v>
      </c>
      <c r="M247">
        <v>-5.5410302667757501</v>
      </c>
      <c r="N247">
        <f>(Table2[[#This Row],[1W Return vs Nifty]]-AVERAGE(Table2[1W Return vs Nifty]))/_xlfn.STDEV.P(Table2[1W Return vs Nifty])</f>
        <v>-1.0163047848623865</v>
      </c>
      <c r="O247">
        <v>825.18</v>
      </c>
      <c r="P247">
        <v>811.44949215298902</v>
      </c>
      <c r="Q247">
        <v>708.88718769781497</v>
      </c>
      <c r="R247">
        <v>41.092898278334097</v>
      </c>
      <c r="S247" s="1">
        <f>(Table2[[#This Row],[Close Price]]-Table2[[#This Row],[20D EMA]])/Table2[[#This Row],[20D EMA]]</f>
        <v>-1.5608715674155936E-2</v>
      </c>
      <c r="T247" s="1">
        <f>(Table2[[#This Row],[Close Price]]-Table2[[#This Row],[50D EMA]])/Table2[[#This Row],[50D EMA]]</f>
        <v>1.0481340554595825E-3</v>
      </c>
      <c r="U247" s="1">
        <f>(Table2[[#This Row],[Close Price]]-Table2[[#This Row],[200D EMA]])/Table2[[#This Row],[200D EMA]]</f>
        <v>0.14588049282993656</v>
      </c>
      <c r="V247">
        <v>0.71087130441511204</v>
      </c>
      <c r="W247">
        <v>801.95</v>
      </c>
      <c r="X247">
        <v>816.2</v>
      </c>
      <c r="Y247">
        <v>801.95</v>
      </c>
      <c r="Z247">
        <v>816.2</v>
      </c>
      <c r="AA247">
        <v>782.25</v>
      </c>
      <c r="AB247">
        <v>875.5</v>
      </c>
      <c r="AC247" s="1">
        <f>(Table2[[#This Row],[Close Price]]/Table2[[#This Row],[Day Low]])-1</f>
        <v>1.2906041523785605E-2</v>
      </c>
      <c r="AD247" s="1">
        <f>(Table2[[#This Row],[Day High]]/Table2[[#This Row],[Close Price]])-1</f>
        <v>4.801181829373391E-3</v>
      </c>
      <c r="AE247" s="1">
        <f>(Table2[[#This Row],[Close Price]]/Table2[[#This Row],[Current Week Low]])-1</f>
        <v>1.2906041523785605E-2</v>
      </c>
      <c r="AF247" s="1">
        <f>(Table2[[#This Row],[Current Week High]]/Table2[[#This Row],[Close Price]])-1</f>
        <v>4.801181829373391E-3</v>
      </c>
      <c r="AG247" s="1">
        <f>(Table2[[#This Row],[Close Price]]/Table2[[#This Row],[Current Month Low]])-1</f>
        <v>3.8414829018855734E-2</v>
      </c>
      <c r="AH247" s="1">
        <f>(Table2[[#This Row],[Current Month High]]/Table2[[#This Row],[Close Price]])-1</f>
        <v>7.7803767081127795E-2</v>
      </c>
      <c r="AI247">
        <v>7.7803767081127697</v>
      </c>
      <c r="AJ247">
        <v>79.434504086591502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0.06</v>
      </c>
      <c r="AM247" t="s">
        <v>3182</v>
      </c>
      <c r="AN247">
        <v>-2.59</v>
      </c>
      <c r="AO247" t="s">
        <v>3181</v>
      </c>
      <c r="AP247">
        <v>5.9203314750530998E-2</v>
      </c>
      <c r="AQ247">
        <f>(Table2[[#This Row],[Sharpe Ratio]]-AVERAGE(Table2[Sharpe Ratio]))/_xlfn.STDEV.P(Table2[Sharpe Ratio])</f>
        <v>-7.9656956349251185E-2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-0.5276711801877163</v>
      </c>
      <c r="AS247">
        <f>_xlfn.RANK.AVG(Table2[[#This Row],[1Y Return vs Nifty Z-Score]],Table2[1Y Return vs Nifty Z-Score])</f>
        <v>252</v>
      </c>
      <c r="AT247">
        <f>_xlfn.RANK.AVG(Table2[[#This Row],[6M Return vs Nifty Z-Score]],Table2[6M Return vs Nifty Z-Score])</f>
        <v>211</v>
      </c>
      <c r="AU247">
        <f>_xlfn.RANK.AVG(Table2[[#This Row],[Sharpe Ratio Z-Score]],Table2[Sharpe Ratio Z-Score])</f>
        <v>359</v>
      </c>
      <c r="AV247">
        <f>(Table2[[#This Row],[Rank 1Y]]+Table2[[#This Row],[Rank 6M]]+Table2[[#This Row],[Rank Sharpe]])/3</f>
        <v>274</v>
      </c>
    </row>
    <row r="248" spans="1:48" x14ac:dyDescent="0.3">
      <c r="A248" t="s">
        <v>723</v>
      </c>
      <c r="B248" t="s">
        <v>724</v>
      </c>
      <c r="C248" t="s">
        <v>3136</v>
      </c>
      <c r="D248" t="s">
        <v>405</v>
      </c>
      <c r="E248">
        <v>24343.733859600001</v>
      </c>
      <c r="F248">
        <v>6815.8</v>
      </c>
      <c r="G248">
        <v>162.91562363334401</v>
      </c>
      <c r="H248">
        <f>(Table2[[#This Row],[1Y Return vs Nifty]]-AVERAGE(Table2[1Y Return vs Nifty]))/_xlfn.STDEV.P(Table2[1Y Return vs Nifty])</f>
        <v>2.3710674398141562</v>
      </c>
      <c r="I248">
        <v>-3.8339142426079702</v>
      </c>
      <c r="J248">
        <f>(Table2[[#This Row],[1M Return vs Nifty]]-AVERAGE(Table2[1M Return vs Nifty]))/_xlfn.STDEV.P(Table2[1M Return vs Nifty])</f>
        <v>-0.305614786132617</v>
      </c>
      <c r="K248">
        <v>17.238832991607399</v>
      </c>
      <c r="L248">
        <f>(Table2[[#This Row],[6M Return vs Nifty]]-AVERAGE(Table2[6M Return vs Nifty]))/_xlfn.STDEV.P(Table2[6M Return vs Nifty])</f>
        <v>0.19097483062769685</v>
      </c>
      <c r="M248">
        <v>10.2907606878635</v>
      </c>
      <c r="N248">
        <f>(Table2[[#This Row],[1W Return vs Nifty]]-AVERAGE(Table2[1W Return vs Nifty]))/_xlfn.STDEV.P(Table2[1W Return vs Nifty])</f>
        <v>2.5138952818309481</v>
      </c>
      <c r="O248">
        <v>6525.43</v>
      </c>
      <c r="P248">
        <v>6348.6281950513403</v>
      </c>
      <c r="Q248">
        <v>5070.3577110893302</v>
      </c>
      <c r="R248">
        <v>64.574799424314605</v>
      </c>
      <c r="S248" s="1">
        <f>(Table2[[#This Row],[Close Price]]-Table2[[#This Row],[20D EMA]])/Table2[[#This Row],[20D EMA]]</f>
        <v>4.449821697573951E-2</v>
      </c>
      <c r="T248" s="1">
        <f>(Table2[[#This Row],[Close Price]]-Table2[[#This Row],[50D EMA]])/Table2[[#This Row],[50D EMA]]</f>
        <v>7.3586259991223493E-2</v>
      </c>
      <c r="U248" s="1">
        <f>(Table2[[#This Row],[Close Price]]-Table2[[#This Row],[200D EMA]])/Table2[[#This Row],[200D EMA]]</f>
        <v>0.34424440806084156</v>
      </c>
      <c r="V248">
        <v>1.42333176182097</v>
      </c>
      <c r="W248">
        <v>6628.55</v>
      </c>
      <c r="X248">
        <v>6881</v>
      </c>
      <c r="Y248">
        <v>6628.55</v>
      </c>
      <c r="Z248">
        <v>6881</v>
      </c>
      <c r="AA248">
        <v>5849.95</v>
      </c>
      <c r="AB248">
        <v>6881</v>
      </c>
      <c r="AC248" s="1">
        <f>(Table2[[#This Row],[Close Price]]/Table2[[#This Row],[Day Low]])-1</f>
        <v>2.8249013736035833E-2</v>
      </c>
      <c r="AD248" s="1">
        <f>(Table2[[#This Row],[Day High]]/Table2[[#This Row],[Close Price]])-1</f>
        <v>9.5660083922650685E-3</v>
      </c>
      <c r="AE248" s="1">
        <f>(Table2[[#This Row],[Close Price]]/Table2[[#This Row],[Current Week Low]])-1</f>
        <v>2.8249013736035833E-2</v>
      </c>
      <c r="AF248" s="1">
        <f>(Table2[[#This Row],[Current Week High]]/Table2[[#This Row],[Close Price]])-1</f>
        <v>9.5660083922650685E-3</v>
      </c>
      <c r="AG248" s="1">
        <f>(Table2[[#This Row],[Close Price]]/Table2[[#This Row],[Current Month Low]])-1</f>
        <v>0.16510397524765175</v>
      </c>
      <c r="AH248" s="1">
        <f>(Table2[[#This Row],[Current Month High]]/Table2[[#This Row],[Close Price]])-1</f>
        <v>9.5660083922650685E-3</v>
      </c>
      <c r="AI248">
        <v>4.16972329000264</v>
      </c>
      <c r="AJ248">
        <v>196.081668114682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0.19</v>
      </c>
      <c r="AM248" t="s">
        <v>3182</v>
      </c>
      <c r="AN248">
        <v>0.96</v>
      </c>
      <c r="AO248" t="s">
        <v>3182</v>
      </c>
      <c r="AQ248">
        <f>(Table2[[#This Row],[Sharpe Ratio]]-AVERAGE(Table2[Sharpe Ratio]))/_xlfn.STDEV.P(Table2[Sharpe Ratio])</f>
        <v>-0.77258959393567861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3.9977331722045055</v>
      </c>
      <c r="AS248">
        <f>_xlfn.RANK.AVG(Table2[[#This Row],[1Y Return vs Nifty Z-Score]],Table2[1Y Return vs Nifty Z-Score])</f>
        <v>22</v>
      </c>
      <c r="AT248">
        <f>_xlfn.RANK.AVG(Table2[[#This Row],[6M Return vs Nifty Z-Score]],Table2[6M Return vs Nifty Z-Score])</f>
        <v>253</v>
      </c>
      <c r="AU248">
        <f>_xlfn.RANK.AVG(Table2[[#This Row],[Sharpe Ratio Z-Score]],Table2[Sharpe Ratio Z-Score])</f>
        <v>547.5</v>
      </c>
      <c r="AV248">
        <f>(Table2[[#This Row],[Rank 1Y]]+Table2[[#This Row],[Rank 6M]]+Table2[[#This Row],[Rank Sharpe]])/3</f>
        <v>274.16666666666669</v>
      </c>
    </row>
    <row r="249" spans="1:48" x14ac:dyDescent="0.3">
      <c r="A249" t="s">
        <v>1321</v>
      </c>
      <c r="B249" t="s">
        <v>1322</v>
      </c>
      <c r="C249" t="s">
        <v>3155</v>
      </c>
      <c r="D249" t="s">
        <v>1323</v>
      </c>
      <c r="E249">
        <v>8615.8032158400001</v>
      </c>
      <c r="F249">
        <v>508.6</v>
      </c>
      <c r="G249">
        <v>0.98435082894991</v>
      </c>
      <c r="H249">
        <f>(Table2[[#This Row],[1Y Return vs Nifty]]-AVERAGE(Table2[1Y Return vs Nifty]))/_xlfn.STDEV.P(Table2[1Y Return vs Nifty])</f>
        <v>-0.39212949752064724</v>
      </c>
      <c r="I249">
        <v>10.862199339291999</v>
      </c>
      <c r="J249">
        <f>(Table2[[#This Row],[1M Return vs Nifty]]-AVERAGE(Table2[1M Return vs Nifty]))/_xlfn.STDEV.P(Table2[1M Return vs Nifty])</f>
        <v>1.3578424027962506</v>
      </c>
      <c r="K249">
        <v>31.5227910862165</v>
      </c>
      <c r="L249">
        <f>(Table2[[#This Row],[6M Return vs Nifty]]-AVERAGE(Table2[6M Return vs Nifty]))/_xlfn.STDEV.P(Table2[6M Return vs Nifty])</f>
        <v>0.63541401667952535</v>
      </c>
      <c r="M249">
        <v>0.63685774658752103</v>
      </c>
      <c r="N249">
        <f>(Table2[[#This Row],[1W Return vs Nifty]]-AVERAGE(Table2[1W Return vs Nifty]))/_xlfn.STDEV.P(Table2[1W Return vs Nifty])</f>
        <v>0.36125134503384254</v>
      </c>
      <c r="O249">
        <v>479.75</v>
      </c>
      <c r="P249">
        <v>476.268712889087</v>
      </c>
      <c r="Q249">
        <v>442.02103250454502</v>
      </c>
      <c r="R249">
        <v>79.024409494415096</v>
      </c>
      <c r="S249" s="1">
        <f>(Table2[[#This Row],[Close Price]]-Table2[[#This Row],[20D EMA]])/Table2[[#This Row],[20D EMA]]</f>
        <v>6.0135487232933868E-2</v>
      </c>
      <c r="T249" s="1">
        <f>(Table2[[#This Row],[Close Price]]-Table2[[#This Row],[50D EMA]])/Table2[[#This Row],[50D EMA]]</f>
        <v>6.7884549700501326E-2</v>
      </c>
      <c r="U249" s="1">
        <f>(Table2[[#This Row],[Close Price]]-Table2[[#This Row],[200D EMA]])/Table2[[#This Row],[200D EMA]]</f>
        <v>0.15062398075994363</v>
      </c>
      <c r="V249">
        <v>2.08946343475229</v>
      </c>
      <c r="W249">
        <v>501.6</v>
      </c>
      <c r="X249">
        <v>517.45000000000005</v>
      </c>
      <c r="Y249">
        <v>501.6</v>
      </c>
      <c r="Z249">
        <v>517.45000000000005</v>
      </c>
      <c r="AA249">
        <v>448.3</v>
      </c>
      <c r="AB249">
        <v>523.35</v>
      </c>
      <c r="AC249" s="1">
        <f>(Table2[[#This Row],[Close Price]]/Table2[[#This Row],[Day Low]])-1</f>
        <v>1.3955342902711276E-2</v>
      </c>
      <c r="AD249" s="1">
        <f>(Table2[[#This Row],[Day High]]/Table2[[#This Row],[Close Price]])-1</f>
        <v>1.7400707825403039E-2</v>
      </c>
      <c r="AE249" s="1">
        <f>(Table2[[#This Row],[Close Price]]/Table2[[#This Row],[Current Week Low]])-1</f>
        <v>1.3955342902711276E-2</v>
      </c>
      <c r="AF249" s="1">
        <f>(Table2[[#This Row],[Current Week High]]/Table2[[#This Row],[Close Price]])-1</f>
        <v>1.7400707825403039E-2</v>
      </c>
      <c r="AG249" s="1">
        <f>(Table2[[#This Row],[Close Price]]/Table2[[#This Row],[Current Month Low]])-1</f>
        <v>0.13450814186928395</v>
      </c>
      <c r="AH249" s="1">
        <f>(Table2[[#This Row],[Current Month High]]/Table2[[#This Row],[Close Price]])-1</f>
        <v>2.9001179709005065E-2</v>
      </c>
      <c r="AI249">
        <v>25.589854502556001</v>
      </c>
      <c r="AJ249">
        <v>59.385772485114302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-0.09</v>
      </c>
      <c r="AM249" t="s">
        <v>3181</v>
      </c>
      <c r="AN249">
        <v>10.51</v>
      </c>
      <c r="AO249" t="s">
        <v>3182</v>
      </c>
      <c r="AP249">
        <v>9.4754148111669004E-2</v>
      </c>
      <c r="AQ249">
        <f>(Table2[[#This Row],[Sharpe Ratio]]-AVERAGE(Table2[Sharpe Ratio]))/_xlfn.STDEV.P(Table2[Sharpe Ratio])</f>
        <v>0.33644023066016315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2.2988184976491346</v>
      </c>
      <c r="AS249">
        <f>_xlfn.RANK.AVG(Table2[[#This Row],[1Y Return vs Nifty Z-Score]],Table2[1Y Return vs Nifty Z-Score])</f>
        <v>436</v>
      </c>
      <c r="AT249">
        <f>_xlfn.RANK.AVG(Table2[[#This Row],[6M Return vs Nifty Z-Score]],Table2[6M Return vs Nifty Z-Score])</f>
        <v>136</v>
      </c>
      <c r="AU249">
        <f>_xlfn.RANK.AVG(Table2[[#This Row],[Sharpe Ratio Z-Score]],Table2[Sharpe Ratio Z-Score])</f>
        <v>253</v>
      </c>
      <c r="AV249">
        <f>(Table2[[#This Row],[Rank 1Y]]+Table2[[#This Row],[Rank 6M]]+Table2[[#This Row],[Rank Sharpe]])/3</f>
        <v>275</v>
      </c>
    </row>
    <row r="250" spans="1:48" x14ac:dyDescent="0.3">
      <c r="A250" t="s">
        <v>1721</v>
      </c>
      <c r="B250" t="s">
        <v>1722</v>
      </c>
      <c r="C250" t="s">
        <v>3138</v>
      </c>
      <c r="D250" t="s">
        <v>1000</v>
      </c>
      <c r="E250">
        <v>4947.9745950180004</v>
      </c>
      <c r="F250">
        <v>38.79</v>
      </c>
      <c r="G250">
        <v>21.682587287409699</v>
      </c>
      <c r="H250">
        <f>(Table2[[#This Row],[1Y Return vs Nifty]]-AVERAGE(Table2[1Y Return vs Nifty]))/_xlfn.STDEV.P(Table2[1Y Return vs Nifty])</f>
        <v>-3.8934573527585892E-2</v>
      </c>
      <c r="I250">
        <v>-0.75007596952016997</v>
      </c>
      <c r="J250">
        <f>(Table2[[#This Row],[1M Return vs Nifty]]-AVERAGE(Table2[1M Return vs Nifty]))/_xlfn.STDEV.P(Table2[1M Return vs Nifty])</f>
        <v>4.3445726789649183E-2</v>
      </c>
      <c r="K250">
        <v>13.950412636664201</v>
      </c>
      <c r="L250">
        <f>(Table2[[#This Row],[6M Return vs Nifty]]-AVERAGE(Table2[6M Return vs Nifty]))/_xlfn.STDEV.P(Table2[6M Return vs Nifty])</f>
        <v>8.8657051741268644E-2</v>
      </c>
      <c r="M250">
        <v>-6.3458806918784099</v>
      </c>
      <c r="N250">
        <f>(Table2[[#This Row],[1W Return vs Nifty]]-AVERAGE(Table2[1W Return vs Nifty]))/_xlfn.STDEV.P(Table2[1W Return vs Nifty])</f>
        <v>-1.1957717215163841</v>
      </c>
      <c r="O250">
        <v>39.78</v>
      </c>
      <c r="P250">
        <v>39.913239383130197</v>
      </c>
      <c r="Q250">
        <v>35.750653106536298</v>
      </c>
      <c r="R250">
        <v>40.928660407948698</v>
      </c>
      <c r="S250" s="1">
        <f>(Table2[[#This Row],[Close Price]]-Table2[[#This Row],[20D EMA]])/Table2[[#This Row],[20D EMA]]</f>
        <v>-2.4886877828054349E-2</v>
      </c>
      <c r="T250" s="1">
        <f>(Table2[[#This Row],[Close Price]]-Table2[[#This Row],[50D EMA]])/Table2[[#This Row],[50D EMA]]</f>
        <v>-2.8142025064619238E-2</v>
      </c>
      <c r="U250" s="1">
        <f>(Table2[[#This Row],[Close Price]]-Table2[[#This Row],[200D EMA]])/Table2[[#This Row],[200D EMA]]</f>
        <v>8.5015143203300447E-2</v>
      </c>
      <c r="V250">
        <v>0.98402641499904997</v>
      </c>
      <c r="W250">
        <v>38.520000000000003</v>
      </c>
      <c r="X250">
        <v>39.18</v>
      </c>
      <c r="Y250">
        <v>38.520000000000003</v>
      </c>
      <c r="Z250">
        <v>39.18</v>
      </c>
      <c r="AA250">
        <v>37.200000000000003</v>
      </c>
      <c r="AB250">
        <v>44.84</v>
      </c>
      <c r="AC250" s="1">
        <f>(Table2[[#This Row],[Close Price]]/Table2[[#This Row],[Day Low]])-1</f>
        <v>7.0093457943924964E-3</v>
      </c>
      <c r="AD250" s="1">
        <f>(Table2[[#This Row],[Day High]]/Table2[[#This Row],[Close Price]])-1</f>
        <v>1.0054137664346596E-2</v>
      </c>
      <c r="AE250" s="1">
        <f>(Table2[[#This Row],[Close Price]]/Table2[[#This Row],[Current Week Low]])-1</f>
        <v>7.0093457943924964E-3</v>
      </c>
      <c r="AF250" s="1">
        <f>(Table2[[#This Row],[Current Week High]]/Table2[[#This Row],[Close Price]])-1</f>
        <v>1.0054137664346596E-2</v>
      </c>
      <c r="AG250" s="1">
        <f>(Table2[[#This Row],[Close Price]]/Table2[[#This Row],[Current Month Low]])-1</f>
        <v>4.2741935483870952E-2</v>
      </c>
      <c r="AH250" s="1">
        <f>(Table2[[#This Row],[Current Month High]]/Table2[[#This Row],[Close Price]])-1</f>
        <v>0.15596803299819562</v>
      </c>
      <c r="AI250">
        <v>18.845063160608401</v>
      </c>
      <c r="AJ250">
        <v>72.399999999999906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-0.09</v>
      </c>
      <c r="AM250" t="s">
        <v>3181</v>
      </c>
      <c r="AN250">
        <v>-4.58</v>
      </c>
      <c r="AO250" t="s">
        <v>3181</v>
      </c>
      <c r="AP250">
        <v>9.8807924465326005E-2</v>
      </c>
      <c r="AQ250">
        <f>(Table2[[#This Row],[Sharpe Ratio]]-AVERAGE(Table2[Sharpe Ratio]))/_xlfn.STDEV.P(Table2[Sharpe Ratio])</f>
        <v>0.38388679598782233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301</v>
      </c>
      <c r="AT250">
        <f>_xlfn.RANK.AVG(Table2[[#This Row],[6M Return vs Nifty Z-Score]],Table2[6M Return vs Nifty Z-Score])</f>
        <v>286</v>
      </c>
      <c r="AU250">
        <f>_xlfn.RANK.AVG(Table2[[#This Row],[Sharpe Ratio Z-Score]],Table2[Sharpe Ratio Z-Score])</f>
        <v>242</v>
      </c>
      <c r="AV250">
        <f>(Table2[[#This Row],[Rank 1Y]]+Table2[[#This Row],[Rank 6M]]+Table2[[#This Row],[Rank Sharpe]])/3</f>
        <v>276.33333333333331</v>
      </c>
    </row>
    <row r="251" spans="1:48" x14ac:dyDescent="0.3">
      <c r="A251" t="s">
        <v>248</v>
      </c>
      <c r="B251" t="s">
        <v>249</v>
      </c>
      <c r="C251" t="s">
        <v>3140</v>
      </c>
      <c r="D251" t="s">
        <v>51</v>
      </c>
      <c r="E251">
        <v>106897.26792765</v>
      </c>
      <c r="F251">
        <v>1062.3499999999999</v>
      </c>
      <c r="G251">
        <v>52.8172325906285</v>
      </c>
      <c r="H251">
        <f>(Table2[[#This Row],[1Y Return vs Nifty]]-AVERAGE(Table2[1Y Return vs Nifty]))/_xlfn.STDEV.P(Table2[1Y Return vs Nifty])</f>
        <v>0.49234734044082645</v>
      </c>
      <c r="I251">
        <v>-5.1284934101128599</v>
      </c>
      <c r="J251">
        <f>(Table2[[#This Row],[1M Return vs Nifty]]-AVERAGE(Table2[1M Return vs Nifty]))/_xlfn.STDEV.P(Table2[1M Return vs Nifty])</f>
        <v>-0.45214856261865499</v>
      </c>
      <c r="K251">
        <v>2.0185279745805502</v>
      </c>
      <c r="L251">
        <f>(Table2[[#This Row],[6M Return vs Nifty]]-AVERAGE(Table2[6M Return vs Nifty]))/_xlfn.STDEV.P(Table2[6M Return vs Nifty])</f>
        <v>-0.28259838545314286</v>
      </c>
      <c r="M251">
        <v>-0.83457599496720503</v>
      </c>
      <c r="N251">
        <f>(Table2[[#This Row],[1W Return vs Nifty]]-AVERAGE(Table2[1W Return vs Nifty]))/_xlfn.STDEV.P(Table2[1W Return vs Nifty])</f>
        <v>3.3148510209007616E-2</v>
      </c>
      <c r="O251">
        <v>1073.8800000000001</v>
      </c>
      <c r="P251">
        <v>1100.5009609834101</v>
      </c>
      <c r="Q251">
        <v>997.21457895298897</v>
      </c>
      <c r="R251">
        <v>45.497440535372803</v>
      </c>
      <c r="S251" s="1">
        <f>(Table2[[#This Row],[Close Price]]-Table2[[#This Row],[20D EMA]])/Table2[[#This Row],[20D EMA]]</f>
        <v>-1.0736767609044027E-2</v>
      </c>
      <c r="T251" s="1">
        <f>(Table2[[#This Row],[Close Price]]-Table2[[#This Row],[50D EMA]])/Table2[[#This Row],[50D EMA]]</f>
        <v>-3.4666903833794387E-2</v>
      </c>
      <c r="U251" s="1">
        <f>(Table2[[#This Row],[Close Price]]-Table2[[#This Row],[200D EMA]])/Table2[[#This Row],[200D EMA]]</f>
        <v>6.531735738901745E-2</v>
      </c>
      <c r="V251">
        <v>0.52690662776318498</v>
      </c>
      <c r="W251">
        <v>1055.3499999999999</v>
      </c>
      <c r="X251">
        <v>1070</v>
      </c>
      <c r="Y251">
        <v>1055.3499999999999</v>
      </c>
      <c r="Z251">
        <v>1070</v>
      </c>
      <c r="AA251">
        <v>1036.5999999999999</v>
      </c>
      <c r="AB251">
        <v>1087.25</v>
      </c>
      <c r="AC251" s="1">
        <f>(Table2[[#This Row],[Close Price]]/Table2[[#This Row],[Day Low]])-1</f>
        <v>6.6328706116454139E-3</v>
      </c>
      <c r="AD251" s="1">
        <f>(Table2[[#This Row],[Day High]]/Table2[[#This Row],[Close Price]])-1</f>
        <v>7.2010166141103227E-3</v>
      </c>
      <c r="AE251" s="1">
        <f>(Table2[[#This Row],[Close Price]]/Table2[[#This Row],[Current Week Low]])-1</f>
        <v>6.6328706116454139E-3</v>
      </c>
      <c r="AF251" s="1">
        <f>(Table2[[#This Row],[Current Week High]]/Table2[[#This Row],[Close Price]])-1</f>
        <v>7.2010166141103227E-3</v>
      </c>
      <c r="AG251" s="1">
        <f>(Table2[[#This Row],[Close Price]]/Table2[[#This Row],[Current Month Low]])-1</f>
        <v>2.4840825776577313E-2</v>
      </c>
      <c r="AH251" s="1">
        <f>(Table2[[#This Row],[Current Month High]]/Table2[[#This Row],[Close Price]])-1</f>
        <v>2.3438603096907817E-2</v>
      </c>
      <c r="AI251">
        <v>24.657598719819202</v>
      </c>
      <c r="AJ251">
        <v>87.115808014090604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-0.21</v>
      </c>
      <c r="AM251" t="s">
        <v>3181</v>
      </c>
      <c r="AN251">
        <v>-0.1</v>
      </c>
      <c r="AO251" t="s">
        <v>3181</v>
      </c>
      <c r="AP251">
        <v>9.3623464773193998E-2</v>
      </c>
      <c r="AQ251">
        <f>(Table2[[#This Row],[Sharpe Ratio]]-AVERAGE(Table2[Sharpe Ratio]))/_xlfn.STDEV.P(Table2[Sharpe Ratio])</f>
        <v>0.32320638739807644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168</v>
      </c>
      <c r="AT251">
        <f>_xlfn.RANK.AVG(Table2[[#This Row],[6M Return vs Nifty Z-Score]],Table2[6M Return vs Nifty Z-Score])</f>
        <v>405</v>
      </c>
      <c r="AU251">
        <f>_xlfn.RANK.AVG(Table2[[#This Row],[Sharpe Ratio Z-Score]],Table2[Sharpe Ratio Z-Score])</f>
        <v>257</v>
      </c>
      <c r="AV251">
        <f>(Table2[[#This Row],[Rank 1Y]]+Table2[[#This Row],[Rank 6M]]+Table2[[#This Row],[Rank Sharpe]])/3</f>
        <v>276.66666666666669</v>
      </c>
    </row>
    <row r="252" spans="1:48" x14ac:dyDescent="0.3">
      <c r="A252" t="s">
        <v>937</v>
      </c>
      <c r="B252" t="s">
        <v>938</v>
      </c>
      <c r="C252" t="s">
        <v>3147</v>
      </c>
      <c r="D252" t="s">
        <v>939</v>
      </c>
      <c r="E252">
        <v>15939.776584970001</v>
      </c>
      <c r="F252">
        <v>1339.3</v>
      </c>
      <c r="G252">
        <v>62.964083939523299</v>
      </c>
      <c r="H252">
        <f>(Table2[[#This Row],[1Y Return vs Nifty]]-AVERAGE(Table2[1Y Return vs Nifty]))/_xlfn.STDEV.P(Table2[1Y Return vs Nifty])</f>
        <v>0.66549331827011204</v>
      </c>
      <c r="I252">
        <v>7.8531971727416803</v>
      </c>
      <c r="J252">
        <f>(Table2[[#This Row],[1M Return vs Nifty]]-AVERAGE(Table2[1M Return vs Nifty]))/_xlfn.STDEV.P(Table2[1M Return vs Nifty])</f>
        <v>1.0172526096134222</v>
      </c>
      <c r="K252">
        <v>-19.058524767967</v>
      </c>
      <c r="L252">
        <f>(Table2[[#This Row],[6M Return vs Nifty]]-AVERAGE(Table2[6M Return vs Nifty]))/_xlfn.STDEV.P(Table2[6M Return vs Nifty])</f>
        <v>-0.93840177714782047</v>
      </c>
      <c r="M252">
        <v>0.355361924349749</v>
      </c>
      <c r="N252">
        <f>(Table2[[#This Row],[1W Return vs Nifty]]-AVERAGE(Table2[1W Return vs Nifty]))/_xlfn.STDEV.P(Table2[1W Return vs Nifty])</f>
        <v>0.29848292083692757</v>
      </c>
      <c r="O252">
        <v>1345.37</v>
      </c>
      <c r="P252">
        <v>1344.9851569587199</v>
      </c>
      <c r="Q252">
        <v>1250.8395166047501</v>
      </c>
      <c r="R252">
        <v>47.3642433370959</v>
      </c>
      <c r="S252" s="1">
        <f>(Table2[[#This Row],[Close Price]]-Table2[[#This Row],[20D EMA]])/Table2[[#This Row],[20D EMA]]</f>
        <v>-4.5117699963578327E-3</v>
      </c>
      <c r="T252" s="1">
        <f>(Table2[[#This Row],[Close Price]]-Table2[[#This Row],[50D EMA]])/Table2[[#This Row],[50D EMA]]</f>
        <v>-4.2269291443894049E-3</v>
      </c>
      <c r="U252" s="1">
        <f>(Table2[[#This Row],[Close Price]]-Table2[[#This Row],[200D EMA]])/Table2[[#This Row],[200D EMA]]</f>
        <v>7.0720889627284053E-2</v>
      </c>
      <c r="V252">
        <v>0.82000355407982195</v>
      </c>
      <c r="W252">
        <v>1330.05</v>
      </c>
      <c r="X252">
        <v>1354</v>
      </c>
      <c r="Y252">
        <v>1330.05</v>
      </c>
      <c r="Z252">
        <v>1354</v>
      </c>
      <c r="AA252">
        <v>1262</v>
      </c>
      <c r="AB252">
        <v>1413.5</v>
      </c>
      <c r="AC252" s="1">
        <f>(Table2[[#This Row],[Close Price]]/Table2[[#This Row],[Day Low]])-1</f>
        <v>6.9546257659487409E-3</v>
      </c>
      <c r="AD252" s="1">
        <f>(Table2[[#This Row],[Day High]]/Table2[[#This Row],[Close Price]])-1</f>
        <v>1.0975882923915492E-2</v>
      </c>
      <c r="AE252" s="1">
        <f>(Table2[[#This Row],[Close Price]]/Table2[[#This Row],[Current Week Low]])-1</f>
        <v>6.9546257659487409E-3</v>
      </c>
      <c r="AF252" s="1">
        <f>(Table2[[#This Row],[Current Week High]]/Table2[[#This Row],[Close Price]])-1</f>
        <v>1.0975882923915492E-2</v>
      </c>
      <c r="AG252" s="1">
        <f>(Table2[[#This Row],[Close Price]]/Table2[[#This Row],[Current Month Low]])-1</f>
        <v>6.1251980982567344E-2</v>
      </c>
      <c r="AH252" s="1">
        <f>(Table2[[#This Row],[Current Month High]]/Table2[[#This Row],[Close Price]])-1</f>
        <v>5.5402075711192378E-2</v>
      </c>
      <c r="AI252">
        <v>26.558650041066201</v>
      </c>
      <c r="AJ252">
        <v>103.757797048531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-0.04</v>
      </c>
      <c r="AM252" t="s">
        <v>3181</v>
      </c>
      <c r="AN252">
        <v>-6.26</v>
      </c>
      <c r="AO252" t="s">
        <v>3181</v>
      </c>
      <c r="AP252">
        <v>0.190514024083663</v>
      </c>
      <c r="AQ252">
        <f>(Table2[[#This Row],[Sharpe Ratio]]-AVERAGE(Table2[Sharpe Ratio]))/_xlfn.STDEV.P(Table2[Sharpe Ratio])</f>
        <v>1.4572413836332374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2.5000684552058789</v>
      </c>
      <c r="AS252">
        <f>_xlfn.RANK.AVG(Table2[[#This Row],[1Y Return vs Nifty Z-Score]],Table2[1Y Return vs Nifty Z-Score])</f>
        <v>136</v>
      </c>
      <c r="AT252">
        <f>_xlfn.RANK.AVG(Table2[[#This Row],[6M Return vs Nifty Z-Score]],Table2[6M Return vs Nifty Z-Score])</f>
        <v>638</v>
      </c>
      <c r="AU252">
        <f>_xlfn.RANK.AVG(Table2[[#This Row],[Sharpe Ratio Z-Score]],Table2[Sharpe Ratio Z-Score])</f>
        <v>57</v>
      </c>
      <c r="AV252">
        <f>(Table2[[#This Row],[Rank 1Y]]+Table2[[#This Row],[Rank 6M]]+Table2[[#This Row],[Rank Sharpe]])/3</f>
        <v>277</v>
      </c>
    </row>
    <row r="253" spans="1:48" x14ac:dyDescent="0.3">
      <c r="A253" t="s">
        <v>87</v>
      </c>
      <c r="B253" t="s">
        <v>88</v>
      </c>
      <c r="C253" t="s">
        <v>3134</v>
      </c>
      <c r="D253" t="s">
        <v>89</v>
      </c>
      <c r="E253">
        <v>307088.75253440998</v>
      </c>
      <c r="F253">
        <v>498.3</v>
      </c>
      <c r="G253">
        <v>32.488175652978903</v>
      </c>
      <c r="H253">
        <f>(Table2[[#This Row],[1Y Return vs Nifty]]-AVERAGE(Table2[1Y Return vs Nifty]))/_xlfn.STDEV.P(Table2[1Y Return vs Nifty])</f>
        <v>0.14545209966251821</v>
      </c>
      <c r="I253">
        <v>1.1351816869400699</v>
      </c>
      <c r="J253">
        <f>(Table2[[#This Row],[1M Return vs Nifty]]-AVERAGE(Table2[1M Return vs Nifty]))/_xlfn.STDEV.P(Table2[1M Return vs Nifty])</f>
        <v>0.25683856593348869</v>
      </c>
      <c r="K253">
        <v>-1.09576306781122</v>
      </c>
      <c r="L253">
        <f>(Table2[[#This Row],[6M Return vs Nifty]]-AVERAGE(Table2[6M Return vs Nifty]))/_xlfn.STDEV.P(Table2[6M Return vs Nifty])</f>
        <v>-0.37949820599598494</v>
      </c>
      <c r="M253">
        <v>-2.6312955823850501</v>
      </c>
      <c r="N253">
        <f>(Table2[[#This Row],[1W Return vs Nifty]]-AVERAGE(Table2[1W Return vs Nifty]))/_xlfn.STDEV.P(Table2[1W Return vs Nifty])</f>
        <v>-0.3674871238455874</v>
      </c>
      <c r="O253">
        <v>497.11</v>
      </c>
      <c r="P253">
        <v>500.01598876910998</v>
      </c>
      <c r="Q253">
        <v>455.45933372904199</v>
      </c>
      <c r="R253">
        <v>53.305776104834003</v>
      </c>
      <c r="S253" s="1">
        <f>(Table2[[#This Row],[Close Price]]-Table2[[#This Row],[20D EMA]])/Table2[[#This Row],[20D EMA]]</f>
        <v>2.3938363742431207E-3</v>
      </c>
      <c r="T253" s="1">
        <f>(Table2[[#This Row],[Close Price]]-Table2[[#This Row],[50D EMA]])/Table2[[#This Row],[50D EMA]]</f>
        <v>-3.431867795536342E-3</v>
      </c>
      <c r="U253" s="1">
        <f>(Table2[[#This Row],[Close Price]]-Table2[[#This Row],[200D EMA]])/Table2[[#This Row],[200D EMA]]</f>
        <v>9.4060354236684574E-2</v>
      </c>
      <c r="V253">
        <v>0.67806993295457896</v>
      </c>
      <c r="W253">
        <v>492.95</v>
      </c>
      <c r="X253">
        <v>502.45</v>
      </c>
      <c r="Y253">
        <v>492.95</v>
      </c>
      <c r="Z253">
        <v>502.45</v>
      </c>
      <c r="AA253">
        <v>475.35</v>
      </c>
      <c r="AB253">
        <v>516</v>
      </c>
      <c r="AC253" s="1">
        <f>(Table2[[#This Row],[Close Price]]/Table2[[#This Row],[Day Low]])-1</f>
        <v>1.085302769043528E-2</v>
      </c>
      <c r="AD253" s="1">
        <f>(Table2[[#This Row],[Day High]]/Table2[[#This Row],[Close Price]])-1</f>
        <v>8.328316275336034E-3</v>
      </c>
      <c r="AE253" s="1">
        <f>(Table2[[#This Row],[Close Price]]/Table2[[#This Row],[Current Week Low]])-1</f>
        <v>1.085302769043528E-2</v>
      </c>
      <c r="AF253" s="1">
        <f>(Table2[[#This Row],[Current Week High]]/Table2[[#This Row],[Close Price]])-1</f>
        <v>8.328316275336034E-3</v>
      </c>
      <c r="AG253" s="1">
        <f>(Table2[[#This Row],[Close Price]]/Table2[[#This Row],[Current Month Low]])-1</f>
        <v>4.8280214578731329E-2</v>
      </c>
      <c r="AH253" s="1">
        <f>(Table2[[#This Row],[Current Month High]]/Table2[[#This Row],[Close Price]])-1</f>
        <v>3.5520770620108388E-2</v>
      </c>
      <c r="AI253">
        <v>9.0808749749146997</v>
      </c>
      <c r="AJ253">
        <v>64.509739187850698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-7.0000000000000007E-2</v>
      </c>
      <c r="AM253" t="s">
        <v>3181</v>
      </c>
      <c r="AN253">
        <v>-1.39</v>
      </c>
      <c r="AO253" t="s">
        <v>3181</v>
      </c>
      <c r="AP253">
        <v>0.134910049467386</v>
      </c>
      <c r="AQ253">
        <f>(Table2[[#This Row],[Sharpe Ratio]]-AVERAGE(Table2[Sharpe Ratio]))/_xlfn.STDEV.P(Table2[Sharpe Ratio])</f>
        <v>0.80643645905255745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243</v>
      </c>
      <c r="AT253">
        <f>_xlfn.RANK.AVG(Table2[[#This Row],[6M Return vs Nifty Z-Score]],Table2[6M Return vs Nifty Z-Score])</f>
        <v>448</v>
      </c>
      <c r="AU253">
        <f>_xlfn.RANK.AVG(Table2[[#This Row],[Sharpe Ratio Z-Score]],Table2[Sharpe Ratio Z-Score])</f>
        <v>141</v>
      </c>
      <c r="AV253">
        <f>(Table2[[#This Row],[Rank 1Y]]+Table2[[#This Row],[Rank 6M]]+Table2[[#This Row],[Rank Sharpe]])/3</f>
        <v>277.33333333333331</v>
      </c>
    </row>
    <row r="254" spans="1:48" x14ac:dyDescent="0.3">
      <c r="A254" t="s">
        <v>992</v>
      </c>
      <c r="B254" t="s">
        <v>993</v>
      </c>
      <c r="C254" t="s">
        <v>3150</v>
      </c>
      <c r="D254" t="s">
        <v>458</v>
      </c>
      <c r="E254">
        <v>14636.19785457</v>
      </c>
      <c r="F254">
        <v>778.35</v>
      </c>
      <c r="G254">
        <v>13.108377928842399</v>
      </c>
      <c r="H254">
        <f>(Table2[[#This Row],[1Y Return vs Nifty]]-AVERAGE(Table2[1Y Return vs Nifty]))/_xlfn.STDEV.P(Table2[1Y Return vs Nifty])</f>
        <v>-0.1852449719413608</v>
      </c>
      <c r="I254">
        <v>-7.3079555308739197</v>
      </c>
      <c r="J254">
        <f>(Table2[[#This Row],[1M Return vs Nifty]]-AVERAGE(Table2[1M Return vs Nifty]))/_xlfn.STDEV.P(Table2[1M Return vs Nifty])</f>
        <v>-0.69884248700716189</v>
      </c>
      <c r="K254">
        <v>10.2716179641204</v>
      </c>
      <c r="L254">
        <f>(Table2[[#This Row],[6M Return vs Nifty]]-AVERAGE(Table2[6M Return vs Nifty]))/_xlfn.STDEV.P(Table2[6M Return vs Nifty])</f>
        <v>-2.5807055412212433E-2</v>
      </c>
      <c r="M254">
        <v>-5.1007941833883699</v>
      </c>
      <c r="N254">
        <f>(Table2[[#This Row],[1W Return vs Nifty]]-AVERAGE(Table2[1W Return vs Nifty]))/_xlfn.STDEV.P(Table2[1W Return vs Nifty])</f>
        <v>-0.91814018330923575</v>
      </c>
      <c r="O254">
        <v>827.13</v>
      </c>
      <c r="P254">
        <v>838.09941984376303</v>
      </c>
      <c r="Q254">
        <v>739.569769964849</v>
      </c>
      <c r="R254">
        <v>29.9772292019193</v>
      </c>
      <c r="S254" s="1">
        <f>(Table2[[#This Row],[Close Price]]-Table2[[#This Row],[20D EMA]])/Table2[[#This Row],[20D EMA]]</f>
        <v>-5.8975009974248274E-2</v>
      </c>
      <c r="T254" s="1">
        <f>(Table2[[#This Row],[Close Price]]-Table2[[#This Row],[50D EMA]])/Table2[[#This Row],[50D EMA]]</f>
        <v>-7.12915656890699E-2</v>
      </c>
      <c r="U254" s="1">
        <f>(Table2[[#This Row],[Close Price]]-Table2[[#This Row],[200D EMA]])/Table2[[#This Row],[200D EMA]]</f>
        <v>5.2436202249037583E-2</v>
      </c>
      <c r="V254">
        <v>0.55808380572416905</v>
      </c>
      <c r="W254">
        <v>776.85</v>
      </c>
      <c r="X254">
        <v>795.65</v>
      </c>
      <c r="Y254">
        <v>776.85</v>
      </c>
      <c r="Z254">
        <v>795.65</v>
      </c>
      <c r="AA254">
        <v>759.5</v>
      </c>
      <c r="AB254">
        <v>878.45</v>
      </c>
      <c r="AC254" s="1">
        <f>(Table2[[#This Row],[Close Price]]/Table2[[#This Row],[Day Low]])-1</f>
        <v>1.9308746862327641E-3</v>
      </c>
      <c r="AD254" s="1">
        <f>(Table2[[#This Row],[Day High]]/Table2[[#This Row],[Close Price]])-1</f>
        <v>2.22265047857646E-2</v>
      </c>
      <c r="AE254" s="1">
        <f>(Table2[[#This Row],[Close Price]]/Table2[[#This Row],[Current Week Low]])-1</f>
        <v>1.9308746862327641E-3</v>
      </c>
      <c r="AF254" s="1">
        <f>(Table2[[#This Row],[Current Week High]]/Table2[[#This Row],[Close Price]])-1</f>
        <v>2.22265047857646E-2</v>
      </c>
      <c r="AG254" s="1">
        <f>(Table2[[#This Row],[Close Price]]/Table2[[#This Row],[Current Month Low]])-1</f>
        <v>2.4818959842001442E-2</v>
      </c>
      <c r="AH254" s="1">
        <f>(Table2[[#This Row],[Current Month High]]/Table2[[#This Row],[Close Price]])-1</f>
        <v>0.12860538318237302</v>
      </c>
      <c r="AI254">
        <v>19.046701355431299</v>
      </c>
      <c r="AJ254">
        <v>49.323741007194201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-0.12</v>
      </c>
      <c r="AM254" t="s">
        <v>3181</v>
      </c>
      <c r="AN254">
        <v>-11.28</v>
      </c>
      <c r="AO254" t="s">
        <v>3181</v>
      </c>
      <c r="AP254">
        <v>0.126920505419584</v>
      </c>
      <c r="AQ254">
        <f>(Table2[[#This Row],[Sharpe Ratio]]-AVERAGE(Table2[Sharpe Ratio]))/_xlfn.STDEV.P(Table2[Sharpe Ratio])</f>
        <v>0.7129245357171039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354</v>
      </c>
      <c r="AT254">
        <f>_xlfn.RANK.AVG(Table2[[#This Row],[6M Return vs Nifty Z-Score]],Table2[6M Return vs Nifty Z-Score])</f>
        <v>321</v>
      </c>
      <c r="AU254">
        <f>_xlfn.RANK.AVG(Table2[[#This Row],[Sharpe Ratio Z-Score]],Table2[Sharpe Ratio Z-Score])</f>
        <v>160</v>
      </c>
      <c r="AV254">
        <f>(Table2[[#This Row],[Rank 1Y]]+Table2[[#This Row],[Rank 6M]]+Table2[[#This Row],[Rank Sharpe]])/3</f>
        <v>278.33333333333331</v>
      </c>
    </row>
    <row r="255" spans="1:48" x14ac:dyDescent="0.3">
      <c r="A255" t="s">
        <v>800</v>
      </c>
      <c r="B255" t="s">
        <v>801</v>
      </c>
      <c r="C255" t="s">
        <v>3145</v>
      </c>
      <c r="D255" t="s">
        <v>802</v>
      </c>
      <c r="E255">
        <v>20203.300845649999</v>
      </c>
      <c r="F255">
        <v>909.35</v>
      </c>
      <c r="G255">
        <v>15.3750376932437</v>
      </c>
      <c r="H255">
        <f>(Table2[[#This Row],[1Y Return vs Nifty]]-AVERAGE(Table2[1Y Return vs Nifty]))/_xlfn.STDEV.P(Table2[1Y Return vs Nifty])</f>
        <v>-0.14656666595077303</v>
      </c>
      <c r="I255">
        <v>12.0684229617836</v>
      </c>
      <c r="J255">
        <f>(Table2[[#This Row],[1M Return vs Nifty]]-AVERAGE(Table2[1M Return vs Nifty]))/_xlfn.STDEV.P(Table2[1M Return vs Nifty])</f>
        <v>1.4943751905368627</v>
      </c>
      <c r="K255">
        <v>30.6245796810068</v>
      </c>
      <c r="L255">
        <f>(Table2[[#This Row],[6M Return vs Nifty]]-AVERAGE(Table2[6M Return vs Nifty]))/_xlfn.STDEV.P(Table2[6M Return vs Nifty])</f>
        <v>0.60746655679552231</v>
      </c>
      <c r="M255">
        <v>2.4986844799827299</v>
      </c>
      <c r="N255">
        <f>(Table2[[#This Row],[1W Return vs Nifty]]-AVERAGE(Table2[1W Return vs Nifty]))/_xlfn.STDEV.P(Table2[1W Return vs Nifty])</f>
        <v>0.77640468284855135</v>
      </c>
      <c r="O255">
        <v>871.72</v>
      </c>
      <c r="P255">
        <v>823.62107275589301</v>
      </c>
      <c r="Q255">
        <v>735.09287945291305</v>
      </c>
      <c r="R255">
        <v>66.701226700377504</v>
      </c>
      <c r="S255" s="1">
        <f>(Table2[[#This Row],[Close Price]]-Table2[[#This Row],[20D EMA]])/Table2[[#This Row],[20D EMA]]</f>
        <v>4.3167530858532553E-2</v>
      </c>
      <c r="T255" s="1">
        <f>(Table2[[#This Row],[Close Price]]-Table2[[#This Row],[50D EMA]])/Table2[[#This Row],[50D EMA]]</f>
        <v>0.10408782640450431</v>
      </c>
      <c r="U255" s="1">
        <f>(Table2[[#This Row],[Close Price]]-Table2[[#This Row],[200D EMA]])/Table2[[#This Row],[200D EMA]]</f>
        <v>0.2370545619715109</v>
      </c>
      <c r="V255">
        <v>0.65403111401075797</v>
      </c>
      <c r="W255">
        <v>887.3</v>
      </c>
      <c r="X255">
        <v>919.8</v>
      </c>
      <c r="Y255">
        <v>887.3</v>
      </c>
      <c r="Z255">
        <v>919.8</v>
      </c>
      <c r="AA255">
        <v>830.55</v>
      </c>
      <c r="AB255">
        <v>925</v>
      </c>
      <c r="AC255" s="1">
        <f>(Table2[[#This Row],[Close Price]]/Table2[[#This Row],[Day Low]])-1</f>
        <v>2.4850670573650424E-2</v>
      </c>
      <c r="AD255" s="1">
        <f>(Table2[[#This Row],[Day High]]/Table2[[#This Row],[Close Price]])-1</f>
        <v>1.1491724858415209E-2</v>
      </c>
      <c r="AE255" s="1">
        <f>(Table2[[#This Row],[Close Price]]/Table2[[#This Row],[Current Week Low]])-1</f>
        <v>2.4850670573650424E-2</v>
      </c>
      <c r="AF255" s="1">
        <f>(Table2[[#This Row],[Current Week High]]/Table2[[#This Row],[Close Price]])-1</f>
        <v>1.1491724858415209E-2</v>
      </c>
      <c r="AG255" s="1">
        <f>(Table2[[#This Row],[Close Price]]/Table2[[#This Row],[Current Month Low]])-1</f>
        <v>9.4876888808620885E-2</v>
      </c>
      <c r="AH255" s="1">
        <f>(Table2[[#This Row],[Current Month High]]/Table2[[#This Row],[Close Price]])-1</f>
        <v>1.7210095122889957E-2</v>
      </c>
      <c r="AI255">
        <v>2.8206961016110399</v>
      </c>
      <c r="AJ255">
        <v>53.089225589225599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0.3</v>
      </c>
      <c r="AM255" t="s">
        <v>3182</v>
      </c>
      <c r="AN255">
        <v>1.38</v>
      </c>
      <c r="AO255" t="s">
        <v>3182</v>
      </c>
      <c r="AP255">
        <v>5.9384534238474E-2</v>
      </c>
      <c r="AQ255">
        <f>(Table2[[#This Row],[Sharpe Ratio]]-AVERAGE(Table2[Sharpe Ratio]))/_xlfn.STDEV.P(Table2[Sharpe Ratio])</f>
        <v>-7.7535911298116114E-2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2.6541438529320471</v>
      </c>
      <c r="AS255">
        <f>_xlfn.RANK.AVG(Table2[[#This Row],[1Y Return vs Nifty Z-Score]],Table2[1Y Return vs Nifty Z-Score])</f>
        <v>336</v>
      </c>
      <c r="AT255">
        <f>_xlfn.RANK.AVG(Table2[[#This Row],[6M Return vs Nifty Z-Score]],Table2[6M Return vs Nifty Z-Score])</f>
        <v>143</v>
      </c>
      <c r="AU255">
        <f>_xlfn.RANK.AVG(Table2[[#This Row],[Sharpe Ratio Z-Score]],Table2[Sharpe Ratio Z-Score])</f>
        <v>358</v>
      </c>
      <c r="AV255">
        <f>(Table2[[#This Row],[Rank 1Y]]+Table2[[#This Row],[Rank 6M]]+Table2[[#This Row],[Rank Sharpe]])/3</f>
        <v>279</v>
      </c>
    </row>
    <row r="256" spans="1:48" x14ac:dyDescent="0.3">
      <c r="A256" t="s">
        <v>330</v>
      </c>
      <c r="B256" t="s">
        <v>331</v>
      </c>
      <c r="C256" t="s">
        <v>3142</v>
      </c>
      <c r="D256" t="s">
        <v>332</v>
      </c>
      <c r="E256">
        <v>81790.242145740005</v>
      </c>
      <c r="F256">
        <v>4228.6499999999996</v>
      </c>
      <c r="G256">
        <v>13.223687027865299</v>
      </c>
      <c r="H256">
        <f>(Table2[[#This Row],[1Y Return vs Nifty]]-AVERAGE(Table2[1Y Return vs Nifty]))/_xlfn.STDEV.P(Table2[1Y Return vs Nifty])</f>
        <v>-0.18327733626636802</v>
      </c>
      <c r="I256">
        <v>4.3849633887222401</v>
      </c>
      <c r="J256">
        <f>(Table2[[#This Row],[1M Return vs Nifty]]-AVERAGE(Table2[1M Return vs Nifty]))/_xlfn.STDEV.P(Table2[1M Return vs Nifty])</f>
        <v>0.6246822617618214</v>
      </c>
      <c r="K256">
        <v>9.5846603701375699</v>
      </c>
      <c r="L256">
        <f>(Table2[[#This Row],[6M Return vs Nifty]]-AVERAGE(Table2[6M Return vs Nifty]))/_xlfn.STDEV.P(Table2[6M Return vs Nifty])</f>
        <v>-4.7181444212546345E-2</v>
      </c>
      <c r="M256">
        <v>2.20346007007362</v>
      </c>
      <c r="N256">
        <f>(Table2[[#This Row],[1W Return vs Nifty]]-AVERAGE(Table2[1W Return vs Nifty]))/_xlfn.STDEV.P(Table2[1W Return vs Nifty])</f>
        <v>0.71057503448237957</v>
      </c>
      <c r="O256">
        <v>4147.57</v>
      </c>
      <c r="P256">
        <v>4107.7630649839302</v>
      </c>
      <c r="Q256">
        <v>3855.9452072214399</v>
      </c>
      <c r="R256">
        <v>57.3132290315951</v>
      </c>
      <c r="S256" s="1">
        <f>(Table2[[#This Row],[Close Price]]-Table2[[#This Row],[20D EMA]])/Table2[[#This Row],[20D EMA]]</f>
        <v>1.954879604201977E-2</v>
      </c>
      <c r="T256" s="1">
        <f>(Table2[[#This Row],[Close Price]]-Table2[[#This Row],[50D EMA]])/Table2[[#This Row],[50D EMA]]</f>
        <v>2.9428896726433347E-2</v>
      </c>
      <c r="U256" s="1">
        <f>(Table2[[#This Row],[Close Price]]-Table2[[#This Row],[200D EMA]])/Table2[[#This Row],[200D EMA]]</f>
        <v>9.6657180729787268E-2</v>
      </c>
      <c r="V256">
        <v>0.91419141751618704</v>
      </c>
      <c r="W256">
        <v>4167.05</v>
      </c>
      <c r="X256">
        <v>4277</v>
      </c>
      <c r="Y256">
        <v>4167.05</v>
      </c>
      <c r="Z256">
        <v>4277</v>
      </c>
      <c r="AA256">
        <v>3927</v>
      </c>
      <c r="AB256">
        <v>4400</v>
      </c>
      <c r="AC256" s="1">
        <f>(Table2[[#This Row],[Close Price]]/Table2[[#This Row],[Day Low]])-1</f>
        <v>1.478263999712004E-2</v>
      </c>
      <c r="AD256" s="1">
        <f>(Table2[[#This Row],[Day High]]/Table2[[#This Row],[Close Price]])-1</f>
        <v>1.1433909167228418E-2</v>
      </c>
      <c r="AE256" s="1">
        <f>(Table2[[#This Row],[Close Price]]/Table2[[#This Row],[Current Week Low]])-1</f>
        <v>1.478263999712004E-2</v>
      </c>
      <c r="AF256" s="1">
        <f>(Table2[[#This Row],[Current Week High]]/Table2[[#This Row],[Close Price]])-1</f>
        <v>1.1433909167228418E-2</v>
      </c>
      <c r="AG256" s="1">
        <f>(Table2[[#This Row],[Close Price]]/Table2[[#This Row],[Current Month Low]])-1</f>
        <v>7.6814362108479584E-2</v>
      </c>
      <c r="AH256" s="1">
        <f>(Table2[[#This Row],[Current Month High]]/Table2[[#This Row],[Close Price]])-1</f>
        <v>4.0521206531635379E-2</v>
      </c>
      <c r="AI256">
        <v>10.713821195889899</v>
      </c>
      <c r="AJ256">
        <v>46.866371450898598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0.02</v>
      </c>
      <c r="AM256" t="s">
        <v>3182</v>
      </c>
      <c r="AN256">
        <v>1.99</v>
      </c>
      <c r="AO256" t="s">
        <v>3182</v>
      </c>
      <c r="AP256">
        <v>0.128577379630956</v>
      </c>
      <c r="AQ256">
        <f>(Table2[[#This Row],[Sharpe Ratio]]-AVERAGE(Table2[Sharpe Ratio]))/_xlfn.STDEV.P(Table2[Sharpe Ratio])</f>
        <v>0.73231706842026034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1.8371155841855469</v>
      </c>
      <c r="AS256">
        <f>_xlfn.RANK.AVG(Table2[[#This Row],[1Y Return vs Nifty Z-Score]],Table2[1Y Return vs Nifty Z-Score])</f>
        <v>353</v>
      </c>
      <c r="AT256">
        <f>_xlfn.RANK.AVG(Table2[[#This Row],[6M Return vs Nifty Z-Score]],Table2[6M Return vs Nifty Z-Score])</f>
        <v>330</v>
      </c>
      <c r="AU256">
        <f>_xlfn.RANK.AVG(Table2[[#This Row],[Sharpe Ratio Z-Score]],Table2[Sharpe Ratio Z-Score])</f>
        <v>156</v>
      </c>
      <c r="AV256">
        <f>(Table2[[#This Row],[Rank 1Y]]+Table2[[#This Row],[Rank 6M]]+Table2[[#This Row],[Rank Sharpe]])/3</f>
        <v>279.66666666666669</v>
      </c>
    </row>
    <row r="257" spans="1:48" x14ac:dyDescent="0.3">
      <c r="A257" t="s">
        <v>234</v>
      </c>
      <c r="B257" t="s">
        <v>235</v>
      </c>
      <c r="C257" t="s">
        <v>3138</v>
      </c>
      <c r="D257" t="s">
        <v>236</v>
      </c>
      <c r="E257">
        <v>112044.762150385</v>
      </c>
      <c r="F257">
        <v>1540.45</v>
      </c>
      <c r="G257">
        <v>15.675524018898701</v>
      </c>
      <c r="H257">
        <f>(Table2[[#This Row],[1Y Return vs Nifty]]-AVERAGE(Table2[1Y Return vs Nifty]))/_xlfn.STDEV.P(Table2[1Y Return vs Nifty])</f>
        <v>-0.14143916413854521</v>
      </c>
      <c r="I257">
        <v>-4.7092029358756199E-2</v>
      </c>
      <c r="J257">
        <f>(Table2[[#This Row],[1M Return vs Nifty]]-AVERAGE(Table2[1M Return vs Nifty]))/_xlfn.STDEV.P(Table2[1M Return vs Nifty])</f>
        <v>0.12301667474443917</v>
      </c>
      <c r="K257">
        <v>22.49102189704</v>
      </c>
      <c r="L257">
        <f>(Table2[[#This Row],[6M Return vs Nifty]]-AVERAGE(Table2[6M Return vs Nifty]))/_xlfn.STDEV.P(Table2[6M Return vs Nifty])</f>
        <v>0.3543944196981722</v>
      </c>
      <c r="M257">
        <v>-2.4042681523989602</v>
      </c>
      <c r="N257">
        <f>(Table2[[#This Row],[1W Return vs Nifty]]-AVERAGE(Table2[1W Return vs Nifty]))/_xlfn.STDEV.P(Table2[1W Return vs Nifty])</f>
        <v>-0.31686415574460586</v>
      </c>
      <c r="O257">
        <v>1541.43</v>
      </c>
      <c r="P257">
        <v>1494.15429839084</v>
      </c>
      <c r="Q257">
        <v>1297.1044650910801</v>
      </c>
      <c r="R257">
        <v>49.050968364304502</v>
      </c>
      <c r="S257" s="1">
        <f>(Table2[[#This Row],[Close Price]]-Table2[[#This Row],[20D EMA]])/Table2[[#This Row],[20D EMA]]</f>
        <v>-6.3577327546500211E-4</v>
      </c>
      <c r="T257" s="1">
        <f>(Table2[[#This Row],[Close Price]]-Table2[[#This Row],[50D EMA]])/Table2[[#This Row],[50D EMA]]</f>
        <v>3.0984552036572868E-2</v>
      </c>
      <c r="U257" s="1">
        <f>(Table2[[#This Row],[Close Price]]-Table2[[#This Row],[200D EMA]])/Table2[[#This Row],[200D EMA]]</f>
        <v>0.18760673597082461</v>
      </c>
      <c r="V257">
        <v>0.67962586205742503</v>
      </c>
      <c r="W257">
        <v>1519.9</v>
      </c>
      <c r="X257">
        <v>1546.2</v>
      </c>
      <c r="Y257">
        <v>1519.9</v>
      </c>
      <c r="Z257">
        <v>1546.2</v>
      </c>
      <c r="AA257">
        <v>1491.1</v>
      </c>
      <c r="AB257">
        <v>1614.2</v>
      </c>
      <c r="AC257" s="1">
        <f>(Table2[[#This Row],[Close Price]]/Table2[[#This Row],[Day Low]])-1</f>
        <v>1.3520626356997134E-2</v>
      </c>
      <c r="AD257" s="1">
        <f>(Table2[[#This Row],[Day High]]/Table2[[#This Row],[Close Price]])-1</f>
        <v>3.7326755168944903E-3</v>
      </c>
      <c r="AE257" s="1">
        <f>(Table2[[#This Row],[Close Price]]/Table2[[#This Row],[Current Week Low]])-1</f>
        <v>1.3520626356997134E-2</v>
      </c>
      <c r="AF257" s="1">
        <f>(Table2[[#This Row],[Current Week High]]/Table2[[#This Row],[Close Price]])-1</f>
        <v>3.7326755168944903E-3</v>
      </c>
      <c r="AG257" s="1">
        <f>(Table2[[#This Row],[Close Price]]/Table2[[#This Row],[Current Month Low]])-1</f>
        <v>3.3096371806049296E-2</v>
      </c>
      <c r="AH257" s="1">
        <f>(Table2[[#This Row],[Current Month High]]/Table2[[#This Row],[Close Price]])-1</f>
        <v>4.7875620760167381E-2</v>
      </c>
      <c r="AI257">
        <v>6.94926807101821</v>
      </c>
      <c r="AJ257">
        <v>54.998239170901002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-0.01</v>
      </c>
      <c r="AM257" t="s">
        <v>3181</v>
      </c>
      <c r="AN257">
        <v>-5.3</v>
      </c>
      <c r="AO257" t="s">
        <v>3181</v>
      </c>
      <c r="AP257">
        <v>7.8447597405124997E-2</v>
      </c>
      <c r="AQ257">
        <f>(Table2[[#This Row],[Sharpe Ratio]]-AVERAGE(Table2[Sharpe Ratio]))/_xlfn.STDEV.P(Table2[Sharpe Ratio])</f>
        <v>0.14558366733030306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0.16469144188976337</v>
      </c>
      <c r="AS257">
        <f>_xlfn.RANK.AVG(Table2[[#This Row],[1Y Return vs Nifty Z-Score]],Table2[1Y Return vs Nifty Z-Score])</f>
        <v>333</v>
      </c>
      <c r="AT257">
        <f>_xlfn.RANK.AVG(Table2[[#This Row],[6M Return vs Nifty Z-Score]],Table2[6M Return vs Nifty Z-Score])</f>
        <v>207</v>
      </c>
      <c r="AU257">
        <f>_xlfn.RANK.AVG(Table2[[#This Row],[Sharpe Ratio Z-Score]],Table2[Sharpe Ratio Z-Score])</f>
        <v>300</v>
      </c>
      <c r="AV257">
        <f>(Table2[[#This Row],[Rank 1Y]]+Table2[[#This Row],[Rank 6M]]+Table2[[#This Row],[Rank Sharpe]])/3</f>
        <v>280</v>
      </c>
    </row>
    <row r="258" spans="1:48" x14ac:dyDescent="0.3">
      <c r="A258" t="s">
        <v>559</v>
      </c>
      <c r="B258" t="s">
        <v>560</v>
      </c>
      <c r="C258" t="s">
        <v>3148</v>
      </c>
      <c r="D258" t="s">
        <v>103</v>
      </c>
      <c r="E258">
        <v>36952.812200654997</v>
      </c>
      <c r="F258">
        <v>346.45</v>
      </c>
      <c r="G258">
        <v>25.296998186377699</v>
      </c>
      <c r="H258">
        <f>(Table2[[#This Row],[1Y Return vs Nifty]]-AVERAGE(Table2[1Y Return vs Nifty]))/_xlfn.STDEV.P(Table2[1Y Return vs Nifty])</f>
        <v>2.2741771957341953E-2</v>
      </c>
      <c r="I258">
        <v>4.2579689089237496</v>
      </c>
      <c r="J258">
        <f>(Table2[[#This Row],[1M Return vs Nifty]]-AVERAGE(Table2[1M Return vs Nifty]))/_xlfn.STDEV.P(Table2[1M Return vs Nifty])</f>
        <v>0.61030772122783561</v>
      </c>
      <c r="K258">
        <v>39.079619703629</v>
      </c>
      <c r="L258">
        <f>(Table2[[#This Row],[6M Return vs Nifty]]-AVERAGE(Table2[6M Return vs Nifty]))/_xlfn.STDEV.P(Table2[6M Return vs Nifty])</f>
        <v>0.8705414748819913</v>
      </c>
      <c r="M258">
        <v>0.50102051510012702</v>
      </c>
      <c r="N258">
        <f>(Table2[[#This Row],[1W Return vs Nifty]]-AVERAGE(Table2[1W Return vs Nifty]))/_xlfn.STDEV.P(Table2[1W Return vs Nifty])</f>
        <v>0.33096212475357367</v>
      </c>
      <c r="O258">
        <v>337.14</v>
      </c>
      <c r="P258">
        <v>329.31712741138898</v>
      </c>
      <c r="Q258">
        <v>291.310369995835</v>
      </c>
      <c r="R258">
        <v>59.220455569658803</v>
      </c>
      <c r="S258" s="1">
        <f>(Table2[[#This Row],[Close Price]]-Table2[[#This Row],[20D EMA]])/Table2[[#This Row],[20D EMA]]</f>
        <v>2.7614640802040704E-2</v>
      </c>
      <c r="T258" s="1">
        <f>(Table2[[#This Row],[Close Price]]-Table2[[#This Row],[50D EMA]])/Table2[[#This Row],[50D EMA]]</f>
        <v>5.2025452557796392E-2</v>
      </c>
      <c r="U258" s="1">
        <f>(Table2[[#This Row],[Close Price]]-Table2[[#This Row],[200D EMA]])/Table2[[#This Row],[200D EMA]]</f>
        <v>0.18928138399245226</v>
      </c>
      <c r="V258">
        <v>0.73866787650104704</v>
      </c>
      <c r="W258">
        <v>338.15</v>
      </c>
      <c r="X258">
        <v>350.8</v>
      </c>
      <c r="Y258">
        <v>338.15</v>
      </c>
      <c r="Z258">
        <v>350.8</v>
      </c>
      <c r="AA258">
        <v>318.8</v>
      </c>
      <c r="AB258">
        <v>357.9</v>
      </c>
      <c r="AC258" s="1">
        <f>(Table2[[#This Row],[Close Price]]/Table2[[#This Row],[Day Low]])-1</f>
        <v>2.4545320124205183E-2</v>
      </c>
      <c r="AD258" s="1">
        <f>(Table2[[#This Row],[Day High]]/Table2[[#This Row],[Close Price]])-1</f>
        <v>1.2555924375811767E-2</v>
      </c>
      <c r="AE258" s="1">
        <f>(Table2[[#This Row],[Close Price]]/Table2[[#This Row],[Current Week Low]])-1</f>
        <v>2.4545320124205183E-2</v>
      </c>
      <c r="AF258" s="1">
        <f>(Table2[[#This Row],[Current Week High]]/Table2[[#This Row],[Close Price]])-1</f>
        <v>1.2555924375811767E-2</v>
      </c>
      <c r="AG258" s="1">
        <f>(Table2[[#This Row],[Close Price]]/Table2[[#This Row],[Current Month Low]])-1</f>
        <v>8.6731493099121648E-2</v>
      </c>
      <c r="AH258" s="1">
        <f>(Table2[[#This Row],[Current Month High]]/Table2[[#This Row],[Close Price]])-1</f>
        <v>3.3049502092654004E-2</v>
      </c>
      <c r="AI258">
        <v>5.1811228171453303</v>
      </c>
      <c r="AJ258">
        <v>74.314465408805006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-0.01</v>
      </c>
      <c r="AM258" t="s">
        <v>3181</v>
      </c>
      <c r="AN258">
        <v>0.89</v>
      </c>
      <c r="AO258" t="s">
        <v>3182</v>
      </c>
      <c r="AP258">
        <v>2.3802687808403E-2</v>
      </c>
      <c r="AQ258">
        <f>(Table2[[#This Row],[Sharpe Ratio]]-AVERAGE(Table2[Sharpe Ratio]))/_xlfn.STDEV.P(Table2[Sharpe Ratio])</f>
        <v>-0.49399608419347185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1.3405570086272707</v>
      </c>
      <c r="AS258">
        <f>_xlfn.RANK.AVG(Table2[[#This Row],[1Y Return vs Nifty Z-Score]],Table2[1Y Return vs Nifty Z-Score])</f>
        <v>284</v>
      </c>
      <c r="AT258">
        <f>_xlfn.RANK.AVG(Table2[[#This Row],[6M Return vs Nifty Z-Score]],Table2[6M Return vs Nifty Z-Score])</f>
        <v>100</v>
      </c>
      <c r="AU258">
        <f>_xlfn.RANK.AVG(Table2[[#This Row],[Sharpe Ratio Z-Score]],Table2[Sharpe Ratio Z-Score])</f>
        <v>462</v>
      </c>
      <c r="AV258">
        <f>(Table2[[#This Row],[Rank 1Y]]+Table2[[#This Row],[Rank 6M]]+Table2[[#This Row],[Rank Sharpe]])/3</f>
        <v>282</v>
      </c>
    </row>
    <row r="259" spans="1:48" x14ac:dyDescent="0.3">
      <c r="A259" t="s">
        <v>1877</v>
      </c>
      <c r="B259" t="s">
        <v>1878</v>
      </c>
      <c r="C259" t="s">
        <v>3147</v>
      </c>
      <c r="D259" t="s">
        <v>117</v>
      </c>
      <c r="E259">
        <v>4036.6143149999998</v>
      </c>
      <c r="F259">
        <v>700.75</v>
      </c>
      <c r="G259">
        <v>2.34121147266444</v>
      </c>
      <c r="H259">
        <f>(Table2[[#This Row],[1Y Return vs Nifty]]-AVERAGE(Table2[1Y Return vs Nifty]))/_xlfn.STDEV.P(Table2[1Y Return vs Nifty])</f>
        <v>-0.36897601326667567</v>
      </c>
      <c r="I259">
        <v>19.2829481575694</v>
      </c>
      <c r="J259">
        <f>(Table2[[#This Row],[1M Return vs Nifty]]-AVERAGE(Table2[1M Return vs Nifty]))/_xlfn.STDEV.P(Table2[1M Return vs Nifty])</f>
        <v>2.3109893065586031</v>
      </c>
      <c r="K259">
        <v>12.9056841415445</v>
      </c>
      <c r="L259">
        <f>(Table2[[#This Row],[6M Return vs Nifty]]-AVERAGE(Table2[6M Return vs Nifty]))/_xlfn.STDEV.P(Table2[6M Return vs Nifty])</f>
        <v>5.6150775893862623E-2</v>
      </c>
      <c r="M259">
        <v>9.4807630088078696</v>
      </c>
      <c r="N259">
        <f>(Table2[[#This Row],[1W Return vs Nifty]]-AVERAGE(Table2[1W Return vs Nifty]))/_xlfn.STDEV.P(Table2[1W Return vs Nifty])</f>
        <v>2.3332806016083221</v>
      </c>
      <c r="O259">
        <v>639.46</v>
      </c>
      <c r="P259">
        <v>613.08010801338503</v>
      </c>
      <c r="Q259">
        <v>578.00749253967695</v>
      </c>
      <c r="R259">
        <v>72.184861563348306</v>
      </c>
      <c r="S259" s="1">
        <f>(Table2[[#This Row],[Close Price]]-Table2[[#This Row],[20D EMA]])/Table2[[#This Row],[20D EMA]]</f>
        <v>9.5846495480561664E-2</v>
      </c>
      <c r="T259" s="1">
        <f>(Table2[[#This Row],[Close Price]]-Table2[[#This Row],[50D EMA]])/Table2[[#This Row],[50D EMA]]</f>
        <v>0.14299908093690902</v>
      </c>
      <c r="U259" s="1">
        <f>(Table2[[#This Row],[Close Price]]-Table2[[#This Row],[200D EMA]])/Table2[[#This Row],[200D EMA]]</f>
        <v>0.21235452661869686</v>
      </c>
      <c r="V259">
        <v>1.48326186169973</v>
      </c>
      <c r="W259">
        <v>693</v>
      </c>
      <c r="X259">
        <v>720.9</v>
      </c>
      <c r="Y259">
        <v>693</v>
      </c>
      <c r="Z259">
        <v>720.9</v>
      </c>
      <c r="AA259">
        <v>600</v>
      </c>
      <c r="AB259">
        <v>729.8</v>
      </c>
      <c r="AC259" s="1">
        <f>(Table2[[#This Row],[Close Price]]/Table2[[#This Row],[Day Low]])-1</f>
        <v>1.1183261183261184E-2</v>
      </c>
      <c r="AD259" s="1">
        <f>(Table2[[#This Row],[Day High]]/Table2[[#This Row],[Close Price]])-1</f>
        <v>2.8754905458437285E-2</v>
      </c>
      <c r="AE259" s="1">
        <f>(Table2[[#This Row],[Close Price]]/Table2[[#This Row],[Current Week Low]])-1</f>
        <v>1.1183261183261184E-2</v>
      </c>
      <c r="AF259" s="1">
        <f>(Table2[[#This Row],[Current Week High]]/Table2[[#This Row],[Close Price]])-1</f>
        <v>2.8754905458437285E-2</v>
      </c>
      <c r="AG259" s="1">
        <f>(Table2[[#This Row],[Close Price]]/Table2[[#This Row],[Current Month Low]])-1</f>
        <v>0.16791666666666671</v>
      </c>
      <c r="AH259" s="1">
        <f>(Table2[[#This Row],[Current Month High]]/Table2[[#This Row],[Close Price]])-1</f>
        <v>4.1455583303603216E-2</v>
      </c>
      <c r="AI259">
        <v>4.1455583303603198</v>
      </c>
      <c r="AJ259">
        <v>52.336956521739097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-0.02</v>
      </c>
      <c r="AM259" t="s">
        <v>3181</v>
      </c>
      <c r="AN259">
        <v>17.510000000000002</v>
      </c>
      <c r="AO259" t="s">
        <v>3182</v>
      </c>
      <c r="AP259">
        <v>0.14290732400299599</v>
      </c>
      <c r="AQ259">
        <f>(Table2[[#This Row],[Sharpe Ratio]]-AVERAGE(Table2[Sharpe Ratio]))/_xlfn.STDEV.P(Table2[Sharpe Ratio])</f>
        <v>0.90003886224254614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5.2314835330366583</v>
      </c>
      <c r="AS259">
        <f>_xlfn.RANK.AVG(Table2[[#This Row],[1Y Return vs Nifty Z-Score]],Table2[1Y Return vs Nifty Z-Score])</f>
        <v>426</v>
      </c>
      <c r="AT259">
        <f>_xlfn.RANK.AVG(Table2[[#This Row],[6M Return vs Nifty Z-Score]],Table2[6M Return vs Nifty Z-Score])</f>
        <v>297</v>
      </c>
      <c r="AU259">
        <f>_xlfn.RANK.AVG(Table2[[#This Row],[Sharpe Ratio Z-Score]],Table2[Sharpe Ratio Z-Score])</f>
        <v>127</v>
      </c>
      <c r="AV259">
        <f>(Table2[[#This Row],[Rank 1Y]]+Table2[[#This Row],[Rank 6M]]+Table2[[#This Row],[Rank Sharpe]])/3</f>
        <v>283.33333333333331</v>
      </c>
    </row>
    <row r="260" spans="1:48" x14ac:dyDescent="0.3">
      <c r="A260" t="s">
        <v>700</v>
      </c>
      <c r="B260" t="s">
        <v>701</v>
      </c>
      <c r="C260" t="s">
        <v>3136</v>
      </c>
      <c r="D260" t="s">
        <v>591</v>
      </c>
      <c r="E260">
        <v>25711.45010645</v>
      </c>
      <c r="F260">
        <v>989.5</v>
      </c>
      <c r="G260">
        <v>10.0737094822688</v>
      </c>
      <c r="H260">
        <f>(Table2[[#This Row],[1Y Return vs Nifty]]-AVERAGE(Table2[1Y Return vs Nifty]))/_xlfn.STDEV.P(Table2[1Y Return vs Nifty])</f>
        <v>-0.23702858613877353</v>
      </c>
      <c r="I260">
        <v>-14.3410167941881</v>
      </c>
      <c r="J260">
        <f>(Table2[[#This Row],[1M Return vs Nifty]]-AVERAGE(Table2[1M Return vs Nifty]))/_xlfn.STDEV.P(Table2[1M Return vs Nifty])</f>
        <v>-1.4949166499781181</v>
      </c>
      <c r="K260">
        <v>22.467776631800302</v>
      </c>
      <c r="L260">
        <f>(Table2[[#This Row],[6M Return vs Nifty]]-AVERAGE(Table2[6M Return vs Nifty]))/_xlfn.STDEV.P(Table2[6M Return vs Nifty])</f>
        <v>0.35367115331120419</v>
      </c>
      <c r="M260">
        <v>1.18130690902568</v>
      </c>
      <c r="N260">
        <f>(Table2[[#This Row],[1W Return vs Nifty]]-AVERAGE(Table2[1W Return vs Nifty]))/_xlfn.STDEV.P(Table2[1W Return vs Nifty])</f>
        <v>0.48265355878573046</v>
      </c>
      <c r="O260">
        <v>975.53</v>
      </c>
      <c r="P260">
        <v>945.97116438234605</v>
      </c>
      <c r="Q260">
        <v>823.56768598818906</v>
      </c>
      <c r="R260">
        <v>59.169945335691999</v>
      </c>
      <c r="S260" s="1">
        <f>(Table2[[#This Row],[Close Price]]-Table2[[#This Row],[20D EMA]])/Table2[[#This Row],[20D EMA]]</f>
        <v>1.4320420694391794E-2</v>
      </c>
      <c r="T260" s="1">
        <f>(Table2[[#This Row],[Close Price]]-Table2[[#This Row],[50D EMA]])/Table2[[#This Row],[50D EMA]]</f>
        <v>4.6014970917295644E-2</v>
      </c>
      <c r="U260" s="1">
        <f>(Table2[[#This Row],[Close Price]]-Table2[[#This Row],[200D EMA]])/Table2[[#This Row],[200D EMA]]</f>
        <v>0.20147987449593865</v>
      </c>
      <c r="V260">
        <v>0.51199765625668403</v>
      </c>
      <c r="W260">
        <v>967.85</v>
      </c>
      <c r="X260">
        <v>1014.4</v>
      </c>
      <c r="Y260">
        <v>967.85</v>
      </c>
      <c r="Z260">
        <v>1014.4</v>
      </c>
      <c r="AA260">
        <v>916.75</v>
      </c>
      <c r="AB260">
        <v>1014.4</v>
      </c>
      <c r="AC260" s="1">
        <f>(Table2[[#This Row],[Close Price]]/Table2[[#This Row],[Day Low]])-1</f>
        <v>2.2369168776153359E-2</v>
      </c>
      <c r="AD260" s="1">
        <f>(Table2[[#This Row],[Day High]]/Table2[[#This Row],[Close Price]])-1</f>
        <v>2.5164224355735287E-2</v>
      </c>
      <c r="AE260" s="1">
        <f>(Table2[[#This Row],[Close Price]]/Table2[[#This Row],[Current Week Low]])-1</f>
        <v>2.2369168776153359E-2</v>
      </c>
      <c r="AF260" s="1">
        <f>(Table2[[#This Row],[Current Week High]]/Table2[[#This Row],[Close Price]])-1</f>
        <v>2.5164224355735287E-2</v>
      </c>
      <c r="AG260" s="1">
        <f>(Table2[[#This Row],[Close Price]]/Table2[[#This Row],[Current Month Low]])-1</f>
        <v>7.9356422143441518E-2</v>
      </c>
      <c r="AH260" s="1">
        <f>(Table2[[#This Row],[Current Month High]]/Table2[[#This Row],[Close Price]])-1</f>
        <v>2.5164224355735287E-2</v>
      </c>
      <c r="AI260">
        <v>21.495704901465299</v>
      </c>
      <c r="AJ260">
        <v>63.824503311258198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0.22</v>
      </c>
      <c r="AM260" t="s">
        <v>3182</v>
      </c>
      <c r="AN260">
        <v>-0.83</v>
      </c>
      <c r="AO260" t="s">
        <v>3181</v>
      </c>
      <c r="AP260">
        <v>8.9167377479691001E-2</v>
      </c>
      <c r="AQ260">
        <f>(Table2[[#This Row],[Sharpe Ratio]]-AVERAGE(Table2[Sharpe Ratio]))/_xlfn.STDEV.P(Table2[Sharpe Ratio])</f>
        <v>0.27105105902476606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-0.62456946499519084</v>
      </c>
      <c r="AS260">
        <f>_xlfn.RANK.AVG(Table2[[#This Row],[1Y Return vs Nifty Z-Score]],Table2[1Y Return vs Nifty Z-Score])</f>
        <v>374</v>
      </c>
      <c r="AT260">
        <f>_xlfn.RANK.AVG(Table2[[#This Row],[6M Return vs Nifty Z-Score]],Table2[6M Return vs Nifty Z-Score])</f>
        <v>208</v>
      </c>
      <c r="AU260">
        <f>_xlfn.RANK.AVG(Table2[[#This Row],[Sharpe Ratio Z-Score]],Table2[Sharpe Ratio Z-Score])</f>
        <v>272</v>
      </c>
      <c r="AV260">
        <f>(Table2[[#This Row],[Rank 1Y]]+Table2[[#This Row],[Rank 6M]]+Table2[[#This Row],[Rank Sharpe]])/3</f>
        <v>284.66666666666669</v>
      </c>
    </row>
    <row r="261" spans="1:48" x14ac:dyDescent="0.3">
      <c r="A261" t="s">
        <v>1903</v>
      </c>
      <c r="B261" t="s">
        <v>1904</v>
      </c>
      <c r="C261" t="s">
        <v>3145</v>
      </c>
      <c r="D261" t="s">
        <v>48</v>
      </c>
      <c r="E261">
        <v>3886.7833400999998</v>
      </c>
      <c r="F261">
        <v>2293.35</v>
      </c>
      <c r="G261">
        <v>4.0765541753811201</v>
      </c>
      <c r="H261">
        <f>(Table2[[#This Row],[1Y Return vs Nifty]]-AVERAGE(Table2[1Y Return vs Nifty]))/_xlfn.STDEV.P(Table2[1Y Return vs Nifty])</f>
        <v>-0.33936410718868609</v>
      </c>
      <c r="I261">
        <v>12.4845246330884</v>
      </c>
      <c r="J261">
        <f>(Table2[[#This Row],[1M Return vs Nifty]]-AVERAGE(Table2[1M Return vs Nifty]))/_xlfn.STDEV.P(Table2[1M Return vs Nifty])</f>
        <v>1.5414738545884099</v>
      </c>
      <c r="K261">
        <v>25.4924309782606</v>
      </c>
      <c r="L261">
        <f>(Table2[[#This Row],[6M Return vs Nifty]]-AVERAGE(Table2[6M Return vs Nifty]))/_xlfn.STDEV.P(Table2[6M Return vs Nifty])</f>
        <v>0.44778196677937604</v>
      </c>
      <c r="M261">
        <v>6.4902008756851597</v>
      </c>
      <c r="N261">
        <f>(Table2[[#This Row],[1W Return vs Nifty]]-AVERAGE(Table2[1W Return vs Nifty]))/_xlfn.STDEV.P(Table2[1W Return vs Nifty])</f>
        <v>1.6664398965959359</v>
      </c>
      <c r="O261">
        <v>2133.92</v>
      </c>
      <c r="P261">
        <v>2042.5517925084901</v>
      </c>
      <c r="Q261">
        <v>1824.02098472392</v>
      </c>
      <c r="R261">
        <v>70.942992029223703</v>
      </c>
      <c r="S261" s="1">
        <f>(Table2[[#This Row],[Close Price]]-Table2[[#This Row],[20D EMA]])/Table2[[#This Row],[20D EMA]]</f>
        <v>7.4712266626677584E-2</v>
      </c>
      <c r="T261" s="1">
        <f>(Table2[[#This Row],[Close Price]]-Table2[[#This Row],[50D EMA]])/Table2[[#This Row],[50D EMA]]</f>
        <v>0.12278670651650925</v>
      </c>
      <c r="U261" s="1">
        <f>(Table2[[#This Row],[Close Price]]-Table2[[#This Row],[200D EMA]])/Table2[[#This Row],[200D EMA]]</f>
        <v>0.25730461393080767</v>
      </c>
      <c r="V261">
        <v>0.73540713446906603</v>
      </c>
      <c r="W261">
        <v>2254.9499999999998</v>
      </c>
      <c r="X261">
        <v>2332.8000000000002</v>
      </c>
      <c r="Y261">
        <v>2254.9499999999998</v>
      </c>
      <c r="Z261">
        <v>2332.8000000000002</v>
      </c>
      <c r="AA261">
        <v>2010</v>
      </c>
      <c r="AB261">
        <v>2350</v>
      </c>
      <c r="AC261" s="1">
        <f>(Table2[[#This Row],[Close Price]]/Table2[[#This Row],[Day Low]])-1</f>
        <v>1.7029202421339651E-2</v>
      </c>
      <c r="AD261" s="1">
        <f>(Table2[[#This Row],[Day High]]/Table2[[#This Row],[Close Price]])-1</f>
        <v>1.720190986984127E-2</v>
      </c>
      <c r="AE261" s="1">
        <f>(Table2[[#This Row],[Close Price]]/Table2[[#This Row],[Current Week Low]])-1</f>
        <v>1.7029202421339651E-2</v>
      </c>
      <c r="AF261" s="1">
        <f>(Table2[[#This Row],[Current Week High]]/Table2[[#This Row],[Close Price]])-1</f>
        <v>1.720190986984127E-2</v>
      </c>
      <c r="AG261" s="1">
        <f>(Table2[[#This Row],[Close Price]]/Table2[[#This Row],[Current Month Low]])-1</f>
        <v>0.14097014925373119</v>
      </c>
      <c r="AH261" s="1">
        <f>(Table2[[#This Row],[Current Month High]]/Table2[[#This Row],[Close Price]])-1</f>
        <v>2.4701855364423375E-2</v>
      </c>
      <c r="AI261">
        <v>2.47018553644233</v>
      </c>
      <c r="AJ261">
        <v>62.188826025459598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0.19</v>
      </c>
      <c r="AM261" t="s">
        <v>3182</v>
      </c>
      <c r="AN261">
        <v>16.77</v>
      </c>
      <c r="AO261" t="s">
        <v>3182</v>
      </c>
      <c r="AP261">
        <v>9.2502455603109005E-2</v>
      </c>
      <c r="AQ261">
        <f>(Table2[[#This Row],[Sharpe Ratio]]-AVERAGE(Table2[Sharpe Ratio]))/_xlfn.STDEV.P(Table2[Sharpe Ratio])</f>
        <v>0.31008577338754761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3.6264173841625835</v>
      </c>
      <c r="AS261">
        <f>_xlfn.RANK.AVG(Table2[[#This Row],[1Y Return vs Nifty Z-Score]],Table2[1Y Return vs Nifty Z-Score])</f>
        <v>413</v>
      </c>
      <c r="AT261">
        <f>_xlfn.RANK.AVG(Table2[[#This Row],[6M Return vs Nifty Z-Score]],Table2[6M Return vs Nifty Z-Score])</f>
        <v>182</v>
      </c>
      <c r="AU261">
        <f>_xlfn.RANK.AVG(Table2[[#This Row],[Sharpe Ratio Z-Score]],Table2[Sharpe Ratio Z-Score])</f>
        <v>260</v>
      </c>
      <c r="AV261">
        <f>(Table2[[#This Row],[Rank 1Y]]+Table2[[#This Row],[Rank 6M]]+Table2[[#This Row],[Rank Sharpe]])/3</f>
        <v>285</v>
      </c>
    </row>
    <row r="262" spans="1:48" x14ac:dyDescent="0.3">
      <c r="A262" t="s">
        <v>927</v>
      </c>
      <c r="B262" t="s">
        <v>928</v>
      </c>
      <c r="C262" t="s">
        <v>3136</v>
      </c>
      <c r="D262" t="s">
        <v>24</v>
      </c>
      <c r="E262">
        <v>16421.352789072</v>
      </c>
      <c r="F262">
        <v>204.04</v>
      </c>
      <c r="G262">
        <v>21.0615209123706</v>
      </c>
      <c r="H262">
        <f>(Table2[[#This Row],[1Y Return vs Nifty]]-AVERAGE(Table2[1Y Return vs Nifty]))/_xlfn.STDEV.P(Table2[1Y Return vs Nifty])</f>
        <v>-4.9532456664481112E-2</v>
      </c>
      <c r="I262">
        <v>-7.9631220697613996</v>
      </c>
      <c r="J262">
        <f>(Table2[[#This Row],[1M Return vs Nifty]]-AVERAGE(Table2[1M Return vs Nifty]))/_xlfn.STDEV.P(Table2[1M Return vs Nifty])</f>
        <v>-0.77300096999550061</v>
      </c>
      <c r="K262">
        <v>-3.4256034613649202</v>
      </c>
      <c r="L262">
        <f>(Table2[[#This Row],[6M Return vs Nifty]]-AVERAGE(Table2[6M Return vs Nifty]))/_xlfn.STDEV.P(Table2[6M Return vs Nifty])</f>
        <v>-0.45199018344952252</v>
      </c>
      <c r="M262">
        <v>-4.9103091642469803</v>
      </c>
      <c r="N262">
        <f>(Table2[[#This Row],[1W Return vs Nifty]]-AVERAGE(Table2[1W Return vs Nifty]))/_xlfn.STDEV.P(Table2[1W Return vs Nifty])</f>
        <v>-0.87566550503665752</v>
      </c>
      <c r="O262">
        <v>208.5</v>
      </c>
      <c r="P262">
        <v>212.035596379906</v>
      </c>
      <c r="Q262">
        <v>194.49568068171999</v>
      </c>
      <c r="R262">
        <v>43.952271477244203</v>
      </c>
      <c r="S262" s="1">
        <f>(Table2[[#This Row],[Close Price]]-Table2[[#This Row],[20D EMA]])/Table2[[#This Row],[20D EMA]]</f>
        <v>-2.1390887290167904E-2</v>
      </c>
      <c r="T262" s="1">
        <f>(Table2[[#This Row],[Close Price]]-Table2[[#This Row],[50D EMA]])/Table2[[#This Row],[50D EMA]]</f>
        <v>-3.7708745684287018E-2</v>
      </c>
      <c r="U262" s="1">
        <f>(Table2[[#This Row],[Close Price]]-Table2[[#This Row],[200D EMA]])/Table2[[#This Row],[200D EMA]]</f>
        <v>4.9072140238932527E-2</v>
      </c>
      <c r="V262">
        <v>0.92940983551802503</v>
      </c>
      <c r="W262">
        <v>197.2</v>
      </c>
      <c r="X262">
        <v>207.07</v>
      </c>
      <c r="Y262">
        <v>197.2</v>
      </c>
      <c r="Z262">
        <v>207.07</v>
      </c>
      <c r="AA262">
        <v>193.2</v>
      </c>
      <c r="AB262">
        <v>216.34</v>
      </c>
      <c r="AC262" s="1">
        <f>(Table2[[#This Row],[Close Price]]/Table2[[#This Row],[Day Low]])-1</f>
        <v>3.4685598377282023E-2</v>
      </c>
      <c r="AD262" s="1">
        <f>(Table2[[#This Row],[Day High]]/Table2[[#This Row],[Close Price]])-1</f>
        <v>1.4850029405998777E-2</v>
      </c>
      <c r="AE262" s="1">
        <f>(Table2[[#This Row],[Close Price]]/Table2[[#This Row],[Current Week Low]])-1</f>
        <v>3.4685598377282023E-2</v>
      </c>
      <c r="AF262" s="1">
        <f>(Table2[[#This Row],[Current Week High]]/Table2[[#This Row],[Close Price]])-1</f>
        <v>1.4850029405998777E-2</v>
      </c>
      <c r="AG262" s="1">
        <f>(Table2[[#This Row],[Close Price]]/Table2[[#This Row],[Current Month Low]])-1</f>
        <v>5.6107660455486652E-2</v>
      </c>
      <c r="AH262" s="1">
        <f>(Table2[[#This Row],[Current Month High]]/Table2[[#This Row],[Close Price]])-1</f>
        <v>6.0282297588708067E-2</v>
      </c>
      <c r="AI262">
        <v>14.0707704371691</v>
      </c>
      <c r="AJ262">
        <v>53.471229785633703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-7.0000000000000007E-2</v>
      </c>
      <c r="AM262" t="s">
        <v>3181</v>
      </c>
      <c r="AN262">
        <v>-7.66</v>
      </c>
      <c r="AO262" t="s">
        <v>3181</v>
      </c>
      <c r="AP262">
        <v>0.17620008770275999</v>
      </c>
      <c r="AQ262">
        <f>(Table2[[#This Row],[Sharpe Ratio]]-AVERAGE(Table2[Sharpe Ratio]))/_xlfn.STDEV.P(Table2[Sharpe Ratio])</f>
        <v>1.2897069519471387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305</v>
      </c>
      <c r="AT262">
        <f>_xlfn.RANK.AVG(Table2[[#This Row],[6M Return vs Nifty Z-Score]],Table2[6M Return vs Nifty Z-Score])</f>
        <v>472</v>
      </c>
      <c r="AU262">
        <f>_xlfn.RANK.AVG(Table2[[#This Row],[Sharpe Ratio Z-Score]],Table2[Sharpe Ratio Z-Score])</f>
        <v>80</v>
      </c>
      <c r="AV262">
        <f>(Table2[[#This Row],[Rank 1Y]]+Table2[[#This Row],[Rank 6M]]+Table2[[#This Row],[Rank Sharpe]])/3</f>
        <v>285.66666666666669</v>
      </c>
    </row>
    <row r="263" spans="1:48" x14ac:dyDescent="0.3">
      <c r="A263" t="s">
        <v>1034</v>
      </c>
      <c r="B263" t="s">
        <v>1035</v>
      </c>
      <c r="C263" t="s">
        <v>3134</v>
      </c>
      <c r="D263" t="s">
        <v>18</v>
      </c>
      <c r="E263">
        <v>13499.562967</v>
      </c>
      <c r="F263">
        <v>906.55</v>
      </c>
      <c r="G263">
        <v>44.211962456190797</v>
      </c>
      <c r="H263">
        <f>(Table2[[#This Row],[1Y Return vs Nifty]]-AVERAGE(Table2[1Y Return vs Nifty]))/_xlfn.STDEV.P(Table2[1Y Return vs Nifty])</f>
        <v>0.34550692062185939</v>
      </c>
      <c r="I263">
        <v>3.4162898419613201</v>
      </c>
      <c r="J263">
        <f>(Table2[[#This Row],[1M Return vs Nifty]]-AVERAGE(Table2[1M Return vs Nifty]))/_xlfn.STDEV.P(Table2[1M Return vs Nifty])</f>
        <v>0.51503783324643193</v>
      </c>
      <c r="K263">
        <v>-13.720989007013999</v>
      </c>
      <c r="L263">
        <f>(Table2[[#This Row],[6M Return vs Nifty]]-AVERAGE(Table2[6M Return vs Nifty]))/_xlfn.STDEV.P(Table2[6M Return vs Nifty])</f>
        <v>-0.77232665753403695</v>
      </c>
      <c r="M263">
        <v>-5.3169284194317203</v>
      </c>
      <c r="N263">
        <f>(Table2[[#This Row],[1W Return vs Nifty]]-AVERAGE(Table2[1W Return vs Nifty]))/_xlfn.STDEV.P(Table2[1W Return vs Nifty])</f>
        <v>-0.96633416822737073</v>
      </c>
      <c r="O263">
        <v>917.92</v>
      </c>
      <c r="P263">
        <v>934.18772979243499</v>
      </c>
      <c r="Q263">
        <v>875.54788281233198</v>
      </c>
      <c r="R263">
        <v>43.232725866409098</v>
      </c>
      <c r="S263" s="1">
        <f>(Table2[[#This Row],[Close Price]]-Table2[[#This Row],[20D EMA]])/Table2[[#This Row],[20D EMA]]</f>
        <v>-1.2386700366044976E-2</v>
      </c>
      <c r="T263" s="1">
        <f>(Table2[[#This Row],[Close Price]]-Table2[[#This Row],[50D EMA]])/Table2[[#This Row],[50D EMA]]</f>
        <v>-2.9584770716883427E-2</v>
      </c>
      <c r="U263" s="1">
        <f>(Table2[[#This Row],[Close Price]]-Table2[[#This Row],[200D EMA]])/Table2[[#This Row],[200D EMA]]</f>
        <v>3.5408819775894634E-2</v>
      </c>
      <c r="V263">
        <v>0.45474872143143302</v>
      </c>
      <c r="W263">
        <v>898</v>
      </c>
      <c r="X263">
        <v>913.1</v>
      </c>
      <c r="Y263">
        <v>898</v>
      </c>
      <c r="Z263">
        <v>913.1</v>
      </c>
      <c r="AA263">
        <v>882.7</v>
      </c>
      <c r="AB263">
        <v>964.5</v>
      </c>
      <c r="AC263" s="1">
        <f>(Table2[[#This Row],[Close Price]]/Table2[[#This Row],[Day Low]])-1</f>
        <v>9.5211581291758662E-3</v>
      </c>
      <c r="AD263" s="1">
        <f>(Table2[[#This Row],[Day High]]/Table2[[#This Row],[Close Price]])-1</f>
        <v>7.2251944183994166E-3</v>
      </c>
      <c r="AE263" s="1">
        <f>(Table2[[#This Row],[Close Price]]/Table2[[#This Row],[Current Week Low]])-1</f>
        <v>9.5211581291758662E-3</v>
      </c>
      <c r="AF263" s="1">
        <f>(Table2[[#This Row],[Current Week High]]/Table2[[#This Row],[Close Price]])-1</f>
        <v>7.2251944183994166E-3</v>
      </c>
      <c r="AG263" s="1">
        <f>(Table2[[#This Row],[Close Price]]/Table2[[#This Row],[Current Month Low]])-1</f>
        <v>2.7019372380197026E-2</v>
      </c>
      <c r="AH263" s="1">
        <f>(Table2[[#This Row],[Current Month High]]/Table2[[#This Row],[Close Price]])-1</f>
        <v>6.3923666648282085E-2</v>
      </c>
      <c r="AI263">
        <v>40.643097457393402</v>
      </c>
      <c r="AJ263">
        <v>78.437161696683305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-0.08</v>
      </c>
      <c r="AM263" t="s">
        <v>3181</v>
      </c>
      <c r="AN263">
        <v>-2.2599999999999998</v>
      </c>
      <c r="AO263" t="s">
        <v>3181</v>
      </c>
      <c r="AP263">
        <v>0.17823849542665399</v>
      </c>
      <c r="AQ263">
        <f>(Table2[[#This Row],[Sharpe Ratio]]-AVERAGE(Table2[Sharpe Ratio]))/_xlfn.STDEV.P(Table2[Sharpe Ratio])</f>
        <v>1.3135650627057383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203</v>
      </c>
      <c r="AT263">
        <f>_xlfn.RANK.AVG(Table2[[#This Row],[6M Return vs Nifty Z-Score]],Table2[6M Return vs Nifty Z-Score])</f>
        <v>584</v>
      </c>
      <c r="AU263">
        <f>_xlfn.RANK.AVG(Table2[[#This Row],[Sharpe Ratio Z-Score]],Table2[Sharpe Ratio Z-Score])</f>
        <v>76</v>
      </c>
      <c r="AV263">
        <f>(Table2[[#This Row],[Rank 1Y]]+Table2[[#This Row],[Rank 6M]]+Table2[[#This Row],[Rank Sharpe]])/3</f>
        <v>287.66666666666669</v>
      </c>
    </row>
    <row r="264" spans="1:48" x14ac:dyDescent="0.3">
      <c r="A264" t="s">
        <v>1058</v>
      </c>
      <c r="B264" t="s">
        <v>1059</v>
      </c>
      <c r="C264" t="s">
        <v>3147</v>
      </c>
      <c r="D264" t="s">
        <v>117</v>
      </c>
      <c r="E264">
        <v>12667.0404889</v>
      </c>
      <c r="F264">
        <v>189.35</v>
      </c>
      <c r="G264">
        <v>26.469819009622199</v>
      </c>
      <c r="H264">
        <f>(Table2[[#This Row],[1Y Return vs Nifty]]-AVERAGE(Table2[1Y Return vs Nifty]))/_xlfn.STDEV.P(Table2[1Y Return vs Nifty])</f>
        <v>4.2754798784756264E-2</v>
      </c>
      <c r="I264">
        <v>0.95375769617496997</v>
      </c>
      <c r="J264">
        <f>(Table2[[#This Row],[1M Return vs Nifty]]-AVERAGE(Table2[1M Return vs Nifty]))/_xlfn.STDEV.P(Table2[1M Return vs Nifty])</f>
        <v>0.23630313389558846</v>
      </c>
      <c r="K264">
        <v>3.7190748503889002</v>
      </c>
      <c r="L264">
        <f>(Table2[[#This Row],[6M Return vs Nifty]]-AVERAGE(Table2[6M Return vs Nifty]))/_xlfn.STDEV.P(Table2[6M Return vs Nifty])</f>
        <v>-0.22968660397623661</v>
      </c>
      <c r="M264">
        <v>-6.15151336154603</v>
      </c>
      <c r="N264">
        <f>(Table2[[#This Row],[1W Return vs Nifty]]-AVERAGE(Table2[1W Return vs Nifty]))/_xlfn.STDEV.P(Table2[1W Return vs Nifty])</f>
        <v>-1.1524313587950517</v>
      </c>
      <c r="O264">
        <v>197.36</v>
      </c>
      <c r="P264">
        <v>198.64929847649799</v>
      </c>
      <c r="Q264">
        <v>180.40231604506801</v>
      </c>
      <c r="R264">
        <v>34.176976612369401</v>
      </c>
      <c r="S264" s="1">
        <f>(Table2[[#This Row],[Close Price]]-Table2[[#This Row],[20D EMA]])/Table2[[#This Row],[20D EMA]]</f>
        <v>-4.0585731657884164E-2</v>
      </c>
      <c r="T264" s="1">
        <f>(Table2[[#This Row],[Close Price]]-Table2[[#This Row],[50D EMA]])/Table2[[#This Row],[50D EMA]]</f>
        <v>-4.6812641916267259E-2</v>
      </c>
      <c r="U264" s="1">
        <f>(Table2[[#This Row],[Close Price]]-Table2[[#This Row],[200D EMA]])/Table2[[#This Row],[200D EMA]]</f>
        <v>4.9598498240436578E-2</v>
      </c>
      <c r="V264">
        <v>1.08696945351681</v>
      </c>
      <c r="W264">
        <v>188</v>
      </c>
      <c r="X264">
        <v>192.8</v>
      </c>
      <c r="Y264">
        <v>188</v>
      </c>
      <c r="Z264">
        <v>192.8</v>
      </c>
      <c r="AA264">
        <v>183.5</v>
      </c>
      <c r="AB264">
        <v>224</v>
      </c>
      <c r="AC264" s="1">
        <f>(Table2[[#This Row],[Close Price]]/Table2[[#This Row],[Day Low]])-1</f>
        <v>7.1808510638298184E-3</v>
      </c>
      <c r="AD264" s="1">
        <f>(Table2[[#This Row],[Day High]]/Table2[[#This Row],[Close Price]])-1</f>
        <v>1.822022709268567E-2</v>
      </c>
      <c r="AE264" s="1">
        <f>(Table2[[#This Row],[Close Price]]/Table2[[#This Row],[Current Week Low]])-1</f>
        <v>7.1808510638298184E-3</v>
      </c>
      <c r="AF264" s="1">
        <f>(Table2[[#This Row],[Current Week High]]/Table2[[#This Row],[Close Price]])-1</f>
        <v>1.822022709268567E-2</v>
      </c>
      <c r="AG264" s="1">
        <f>(Table2[[#This Row],[Close Price]]/Table2[[#This Row],[Current Month Low]])-1</f>
        <v>3.1880108991825473E-2</v>
      </c>
      <c r="AH264" s="1">
        <f>(Table2[[#This Row],[Current Month High]]/Table2[[#This Row],[Close Price]])-1</f>
        <v>0.18299445471349363</v>
      </c>
      <c r="AI264">
        <v>29.279112754158898</v>
      </c>
      <c r="AJ264">
        <v>65.270140525442898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-0.17</v>
      </c>
      <c r="AM264" t="s">
        <v>3181</v>
      </c>
      <c r="AN264">
        <v>-10.94</v>
      </c>
      <c r="AO264" t="s">
        <v>3181</v>
      </c>
      <c r="AP264">
        <v>0.10781206710670201</v>
      </c>
      <c r="AQ264">
        <f>(Table2[[#This Row],[Sharpe Ratio]]-AVERAGE(Table2[Sharpe Ratio]))/_xlfn.STDEV.P(Table2[Sharpe Ratio])</f>
        <v>0.4892738733159061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276</v>
      </c>
      <c r="AT264">
        <f>_xlfn.RANK.AVG(Table2[[#This Row],[6M Return vs Nifty Z-Score]],Table2[6M Return vs Nifty Z-Score])</f>
        <v>388</v>
      </c>
      <c r="AU264">
        <f>_xlfn.RANK.AVG(Table2[[#This Row],[Sharpe Ratio Z-Score]],Table2[Sharpe Ratio Z-Score])</f>
        <v>208</v>
      </c>
      <c r="AV264">
        <f>(Table2[[#This Row],[Rank 1Y]]+Table2[[#This Row],[Rank 6M]]+Table2[[#This Row],[Rank Sharpe]])/3</f>
        <v>290.66666666666669</v>
      </c>
    </row>
    <row r="265" spans="1:48" x14ac:dyDescent="0.3">
      <c r="A265" t="s">
        <v>1007</v>
      </c>
      <c r="B265" t="s">
        <v>1008</v>
      </c>
      <c r="C265" t="s">
        <v>3146</v>
      </c>
      <c r="D265" t="s">
        <v>765</v>
      </c>
      <c r="E265">
        <v>14328.698272289999</v>
      </c>
      <c r="F265">
        <v>3051.9</v>
      </c>
      <c r="G265">
        <v>19.9412625169298</v>
      </c>
      <c r="H265">
        <f>(Table2[[#This Row],[1Y Return vs Nifty]]-AVERAGE(Table2[1Y Return vs Nifty]))/_xlfn.STDEV.P(Table2[1Y Return vs Nifty])</f>
        <v>-6.8648557672622026E-2</v>
      </c>
      <c r="I265">
        <v>11.2564556126182</v>
      </c>
      <c r="J265">
        <f>(Table2[[#This Row],[1M Return vs Nifty]]-AVERAGE(Table2[1M Return vs Nifty]))/_xlfn.STDEV.P(Table2[1M Return vs Nifty])</f>
        <v>1.4024683801670641</v>
      </c>
      <c r="K265">
        <v>12.409362762897301</v>
      </c>
      <c r="L265">
        <f>(Table2[[#This Row],[6M Return vs Nifty]]-AVERAGE(Table2[6M Return vs Nifty]))/_xlfn.STDEV.P(Table2[6M Return vs Nifty])</f>
        <v>4.0707950586965851E-2</v>
      </c>
      <c r="M265">
        <v>0.86098179067425595</v>
      </c>
      <c r="N265">
        <f>(Table2[[#This Row],[1W Return vs Nifty]]-AVERAGE(Table2[1W Return vs Nifty]))/_xlfn.STDEV.P(Table2[1W Return vs Nifty])</f>
        <v>0.41122691113685012</v>
      </c>
      <c r="O265">
        <v>2969.94</v>
      </c>
      <c r="P265">
        <v>2815.77124532486</v>
      </c>
      <c r="Q265">
        <v>2505.1033048836898</v>
      </c>
      <c r="R265">
        <v>57.311774615323202</v>
      </c>
      <c r="S265" s="1">
        <f>(Table2[[#This Row],[Close Price]]-Table2[[#This Row],[20D EMA]])/Table2[[#This Row],[20D EMA]]</f>
        <v>2.7596517101355595E-2</v>
      </c>
      <c r="T265" s="1">
        <f>(Table2[[#This Row],[Close Price]]-Table2[[#This Row],[50D EMA]])/Table2[[#This Row],[50D EMA]]</f>
        <v>8.3859352945376608E-2</v>
      </c>
      <c r="U265" s="1">
        <f>(Table2[[#This Row],[Close Price]]-Table2[[#This Row],[200D EMA]])/Table2[[#This Row],[200D EMA]]</f>
        <v>0.21827311235042965</v>
      </c>
      <c r="V265">
        <v>1.1379921417370999</v>
      </c>
      <c r="W265">
        <v>2984.15</v>
      </c>
      <c r="X265">
        <v>3108</v>
      </c>
      <c r="Y265">
        <v>2984.15</v>
      </c>
      <c r="Z265">
        <v>3108</v>
      </c>
      <c r="AA265">
        <v>2909.8</v>
      </c>
      <c r="AB265">
        <v>3217</v>
      </c>
      <c r="AC265" s="1">
        <f>(Table2[[#This Row],[Close Price]]/Table2[[#This Row],[Day Low]])-1</f>
        <v>2.2703282341705266E-2</v>
      </c>
      <c r="AD265" s="1">
        <f>(Table2[[#This Row],[Day High]]/Table2[[#This Row],[Close Price]])-1</f>
        <v>1.8381991546249754E-2</v>
      </c>
      <c r="AE265" s="1">
        <f>(Table2[[#This Row],[Close Price]]/Table2[[#This Row],[Current Week Low]])-1</f>
        <v>2.2703282341705266E-2</v>
      </c>
      <c r="AF265" s="1">
        <f>(Table2[[#This Row],[Current Week High]]/Table2[[#This Row],[Close Price]])-1</f>
        <v>1.8381991546249754E-2</v>
      </c>
      <c r="AG265" s="1">
        <f>(Table2[[#This Row],[Close Price]]/Table2[[#This Row],[Current Month Low]])-1</f>
        <v>4.8834971475702815E-2</v>
      </c>
      <c r="AH265" s="1">
        <f>(Table2[[#This Row],[Current Month High]]/Table2[[#This Row],[Close Price]])-1</f>
        <v>5.4097447491726403E-2</v>
      </c>
      <c r="AI265">
        <v>5.4097447491726403</v>
      </c>
      <c r="AJ265">
        <v>63.596890913964103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0.19</v>
      </c>
      <c r="AM265" t="s">
        <v>3182</v>
      </c>
      <c r="AN265">
        <v>5.98</v>
      </c>
      <c r="AO265" t="s">
        <v>3182</v>
      </c>
      <c r="AP265">
        <v>9.3610734977207996E-2</v>
      </c>
      <c r="AQ265">
        <f>(Table2[[#This Row],[Sharpe Ratio]]-AVERAGE(Table2[Sharpe Ratio]))/_xlfn.STDEV.P(Table2[Sharpe Ratio])</f>
        <v>0.32305739420156904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2.108812078419827</v>
      </c>
      <c r="AS265">
        <f>_xlfn.RANK.AVG(Table2[[#This Row],[1Y Return vs Nifty Z-Score]],Table2[1Y Return vs Nifty Z-Score])</f>
        <v>309</v>
      </c>
      <c r="AT265">
        <f>_xlfn.RANK.AVG(Table2[[#This Row],[6M Return vs Nifty Z-Score]],Table2[6M Return vs Nifty Z-Score])</f>
        <v>306</v>
      </c>
      <c r="AU265">
        <f>_xlfn.RANK.AVG(Table2[[#This Row],[Sharpe Ratio Z-Score]],Table2[Sharpe Ratio Z-Score])</f>
        <v>258</v>
      </c>
      <c r="AV265">
        <f>(Table2[[#This Row],[Rank 1Y]]+Table2[[#This Row],[Rank 6M]]+Table2[[#This Row],[Rank Sharpe]])/3</f>
        <v>291</v>
      </c>
    </row>
    <row r="266" spans="1:48" x14ac:dyDescent="0.3">
      <c r="A266" t="s">
        <v>378</v>
      </c>
      <c r="B266" t="s">
        <v>379</v>
      </c>
      <c r="C266" t="s">
        <v>3146</v>
      </c>
      <c r="D266" t="s">
        <v>92</v>
      </c>
      <c r="E266">
        <v>65864.444913945001</v>
      </c>
      <c r="F266">
        <v>319.05</v>
      </c>
      <c r="G266">
        <v>62.857066145864003</v>
      </c>
      <c r="H266">
        <f>(Table2[[#This Row],[1Y Return vs Nifty]]-AVERAGE(Table2[1Y Return vs Nifty]))/_xlfn.STDEV.P(Table2[1Y Return vs Nifty])</f>
        <v>0.66366716551679616</v>
      </c>
      <c r="I266">
        <v>-3.5596197480434602</v>
      </c>
      <c r="J266">
        <f>(Table2[[#This Row],[1M Return vs Nifty]]-AVERAGE(Table2[1M Return vs Nifty]))/_xlfn.STDEV.P(Table2[1M Return vs Nifty])</f>
        <v>-0.27456731590695788</v>
      </c>
      <c r="K266">
        <v>23.922909013154602</v>
      </c>
      <c r="L266">
        <f>(Table2[[#This Row],[6M Return vs Nifty]]-AVERAGE(Table2[6M Return vs Nifty]))/_xlfn.STDEV.P(Table2[6M Return vs Nifty])</f>
        <v>0.39894696880178881</v>
      </c>
      <c r="M266">
        <v>-4.6068339489910803</v>
      </c>
      <c r="N266">
        <f>(Table2[[#This Row],[1W Return vs Nifty]]-AVERAGE(Table2[1W Return vs Nifty]))/_xlfn.STDEV.P(Table2[1W Return vs Nifty])</f>
        <v>-0.80799607785651806</v>
      </c>
      <c r="O266">
        <v>327.72</v>
      </c>
      <c r="P266">
        <v>325.30627919890401</v>
      </c>
      <c r="Q266">
        <v>278.19372427559301</v>
      </c>
      <c r="R266">
        <v>39.885608649328397</v>
      </c>
      <c r="S266" s="1">
        <f>(Table2[[#This Row],[Close Price]]-Table2[[#This Row],[20D EMA]])/Table2[[#This Row],[20D EMA]]</f>
        <v>-2.6455510801904111E-2</v>
      </c>
      <c r="T266" s="1">
        <f>(Table2[[#This Row],[Close Price]]-Table2[[#This Row],[50D EMA]])/Table2[[#This Row],[50D EMA]]</f>
        <v>-1.923196568572438E-2</v>
      </c>
      <c r="U266" s="1">
        <f>(Table2[[#This Row],[Close Price]]-Table2[[#This Row],[200D EMA]])/Table2[[#This Row],[200D EMA]]</f>
        <v>0.14686267934618349</v>
      </c>
      <c r="V266">
        <v>0.79795888540432003</v>
      </c>
      <c r="W266">
        <v>318</v>
      </c>
      <c r="X266">
        <v>325.95</v>
      </c>
      <c r="Y266">
        <v>318</v>
      </c>
      <c r="Z266">
        <v>325.95</v>
      </c>
      <c r="AA266">
        <v>308.25</v>
      </c>
      <c r="AB266">
        <v>351</v>
      </c>
      <c r="AC266" s="1">
        <f>(Table2[[#This Row],[Close Price]]/Table2[[#This Row],[Day Low]])-1</f>
        <v>3.3018867924528017E-3</v>
      </c>
      <c r="AD266" s="1">
        <f>(Table2[[#This Row],[Day High]]/Table2[[#This Row],[Close Price]])-1</f>
        <v>2.1626704278326248E-2</v>
      </c>
      <c r="AE266" s="1">
        <f>(Table2[[#This Row],[Close Price]]/Table2[[#This Row],[Current Week Low]])-1</f>
        <v>3.3018867924528017E-3</v>
      </c>
      <c r="AF266" s="1">
        <f>(Table2[[#This Row],[Current Week High]]/Table2[[#This Row],[Close Price]])-1</f>
        <v>2.1626704278326248E-2</v>
      </c>
      <c r="AG266" s="1">
        <f>(Table2[[#This Row],[Close Price]]/Table2[[#This Row],[Current Month Low]])-1</f>
        <v>3.5036496350365098E-2</v>
      </c>
      <c r="AH266" s="1">
        <f>(Table2[[#This Row],[Current Month High]]/Table2[[#This Row],[Close Price]])-1</f>
        <v>0.10014104372355437</v>
      </c>
      <c r="AI266">
        <v>13.132737815389399</v>
      </c>
      <c r="AJ266">
        <v>96.883677877198295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-0.09</v>
      </c>
      <c r="AM266" t="s">
        <v>3181</v>
      </c>
      <c r="AN266">
        <v>-6.11</v>
      </c>
      <c r="AO266" t="s">
        <v>3181</v>
      </c>
      <c r="AQ266">
        <f>(Table2[[#This Row],[Sharpe Ratio]]-AVERAGE(Table2[Sharpe Ratio]))/_xlfn.STDEV.P(Table2[Sharpe Ratio])</f>
        <v>-0.77258959393567861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-0.79253885338056951</v>
      </c>
      <c r="AS266">
        <f>_xlfn.RANK.AVG(Table2[[#This Row],[1Y Return vs Nifty Z-Score]],Table2[1Y Return vs Nifty Z-Score])</f>
        <v>137</v>
      </c>
      <c r="AT266">
        <f>_xlfn.RANK.AVG(Table2[[#This Row],[6M Return vs Nifty Z-Score]],Table2[6M Return vs Nifty Z-Score])</f>
        <v>192</v>
      </c>
      <c r="AU266">
        <f>_xlfn.RANK.AVG(Table2[[#This Row],[Sharpe Ratio Z-Score]],Table2[Sharpe Ratio Z-Score])</f>
        <v>547.5</v>
      </c>
      <c r="AV266">
        <f>(Table2[[#This Row],[Rank 1Y]]+Table2[[#This Row],[Rank 6M]]+Table2[[#This Row],[Rank Sharpe]])/3</f>
        <v>292.16666666666669</v>
      </c>
    </row>
    <row r="267" spans="1:48" x14ac:dyDescent="0.3">
      <c r="A267" t="s">
        <v>442</v>
      </c>
      <c r="B267" t="s">
        <v>443</v>
      </c>
      <c r="C267" t="s">
        <v>3143</v>
      </c>
      <c r="D267" t="s">
        <v>358</v>
      </c>
      <c r="E267">
        <v>52231.978303590004</v>
      </c>
      <c r="F267">
        <v>999.3</v>
      </c>
      <c r="G267">
        <v>45.935535129406098</v>
      </c>
      <c r="H267">
        <f>(Table2[[#This Row],[1Y Return vs Nifty]]-AVERAGE(Table2[1Y Return vs Nifty]))/_xlfn.STDEV.P(Table2[1Y Return vs Nifty])</f>
        <v>0.37491798279300315</v>
      </c>
      <c r="I267">
        <v>26.981336539611899</v>
      </c>
      <c r="J267">
        <f>(Table2[[#This Row],[1M Return vs Nifty]]-AVERAGE(Table2[1M Return vs Nifty]))/_xlfn.STDEV.P(Table2[1M Return vs Nifty])</f>
        <v>3.1823720313796144</v>
      </c>
      <c r="K267">
        <v>32.241993366747899</v>
      </c>
      <c r="L267">
        <f>(Table2[[#This Row],[6M Return vs Nifty]]-AVERAGE(Table2[6M Return vs Nifty]))/_xlfn.STDEV.P(Table2[6M Return vs Nifty])</f>
        <v>0.65779168497348584</v>
      </c>
      <c r="M267">
        <v>-1.3092346622939199</v>
      </c>
      <c r="N267">
        <f>(Table2[[#This Row],[1W Return vs Nifty]]-AVERAGE(Table2[1W Return vs Nifty]))/_xlfn.STDEV.P(Table2[1W Return vs Nifty])</f>
        <v>-7.2691698511176323E-2</v>
      </c>
      <c r="O267">
        <v>919.41</v>
      </c>
      <c r="P267">
        <v>846.69094444231303</v>
      </c>
      <c r="Q267">
        <v>711.25727651144598</v>
      </c>
      <c r="R267">
        <v>69.553190092691395</v>
      </c>
      <c r="S267" s="1">
        <f>(Table2[[#This Row],[Close Price]]-Table2[[#This Row],[20D EMA]])/Table2[[#This Row],[20D EMA]]</f>
        <v>8.6892681175971528E-2</v>
      </c>
      <c r="T267" s="1">
        <f>(Table2[[#This Row],[Close Price]]-Table2[[#This Row],[50D EMA]])/Table2[[#This Row],[50D EMA]]</f>
        <v>0.18024174766414375</v>
      </c>
      <c r="U267" s="1">
        <f>(Table2[[#This Row],[Close Price]]-Table2[[#This Row],[200D EMA]])/Table2[[#This Row],[200D EMA]]</f>
        <v>0.40497683890326935</v>
      </c>
      <c r="V267">
        <v>0.94744977275778897</v>
      </c>
      <c r="W267">
        <v>960.85</v>
      </c>
      <c r="X267">
        <v>1003</v>
      </c>
      <c r="Y267">
        <v>960.85</v>
      </c>
      <c r="Z267">
        <v>1003</v>
      </c>
      <c r="AA267">
        <v>891.05</v>
      </c>
      <c r="AB267">
        <v>1005.6</v>
      </c>
      <c r="AC267" s="1">
        <f>(Table2[[#This Row],[Close Price]]/Table2[[#This Row],[Day Low]])-1</f>
        <v>4.0016651922776703E-2</v>
      </c>
      <c r="AD267" s="1">
        <f>(Table2[[#This Row],[Day High]]/Table2[[#This Row],[Close Price]])-1</f>
        <v>3.7025918142701286E-3</v>
      </c>
      <c r="AE267" s="1">
        <f>(Table2[[#This Row],[Close Price]]/Table2[[#This Row],[Current Week Low]])-1</f>
        <v>4.0016651922776703E-2</v>
      </c>
      <c r="AF267" s="1">
        <f>(Table2[[#This Row],[Current Week High]]/Table2[[#This Row],[Close Price]])-1</f>
        <v>3.7025918142701286E-3</v>
      </c>
      <c r="AG267" s="1">
        <f>(Table2[[#This Row],[Close Price]]/Table2[[#This Row],[Current Month Low]])-1</f>
        <v>0.12148588743617084</v>
      </c>
      <c r="AH267" s="1">
        <f>(Table2[[#This Row],[Current Month High]]/Table2[[#This Row],[Close Price]])-1</f>
        <v>6.3044130891625194E-3</v>
      </c>
      <c r="AI267">
        <v>0.63044130891625105</v>
      </c>
      <c r="AJ267">
        <v>103.10975609755999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0.27</v>
      </c>
      <c r="AM267" t="s">
        <v>3182</v>
      </c>
      <c r="AN267">
        <v>14.38</v>
      </c>
      <c r="AO267" t="s">
        <v>3182</v>
      </c>
      <c r="AQ267">
        <f>(Table2[[#This Row],[Sharpe Ratio]]-AVERAGE(Table2[Sharpe Ratio]))/_xlfn.STDEV.P(Table2[Sharpe Ratio])</f>
        <v>-0.77258959393567861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3.3698004066992486</v>
      </c>
      <c r="AS267">
        <f>_xlfn.RANK.AVG(Table2[[#This Row],[1Y Return vs Nifty Z-Score]],Table2[1Y Return vs Nifty Z-Score])</f>
        <v>200</v>
      </c>
      <c r="AT267">
        <f>_xlfn.RANK.AVG(Table2[[#This Row],[6M Return vs Nifty Z-Score]],Table2[6M Return vs Nifty Z-Score])</f>
        <v>130</v>
      </c>
      <c r="AU267">
        <f>_xlfn.RANK.AVG(Table2[[#This Row],[Sharpe Ratio Z-Score]],Table2[Sharpe Ratio Z-Score])</f>
        <v>547.5</v>
      </c>
      <c r="AV267">
        <f>(Table2[[#This Row],[Rank 1Y]]+Table2[[#This Row],[Rank 6M]]+Table2[[#This Row],[Rank Sharpe]])/3</f>
        <v>292.5</v>
      </c>
    </row>
    <row r="268" spans="1:48" x14ac:dyDescent="0.3">
      <c r="A268" t="s">
        <v>778</v>
      </c>
      <c r="B268" t="s">
        <v>779</v>
      </c>
      <c r="C268" t="s">
        <v>3142</v>
      </c>
      <c r="D268" t="s">
        <v>182</v>
      </c>
      <c r="E268">
        <v>21092.92340616</v>
      </c>
      <c r="F268">
        <v>1783.8</v>
      </c>
      <c r="G268">
        <v>16.088278550804102</v>
      </c>
      <c r="H268">
        <f>(Table2[[#This Row],[1Y Return vs Nifty]]-AVERAGE(Table2[1Y Return vs Nifty]))/_xlfn.STDEV.P(Table2[1Y Return vs Nifty])</f>
        <v>-0.13439591647748492</v>
      </c>
      <c r="I268">
        <v>-12.5774440390321</v>
      </c>
      <c r="J268">
        <f>(Table2[[#This Row],[1M Return vs Nifty]]-AVERAGE(Table2[1M Return vs Nifty]))/_xlfn.STDEV.P(Table2[1M Return vs Nifty])</f>
        <v>-1.2952973586998815</v>
      </c>
      <c r="K268">
        <v>-7.3531133472857499</v>
      </c>
      <c r="L268">
        <f>(Table2[[#This Row],[6M Return vs Nifty]]-AVERAGE(Table2[6M Return vs Nifty]))/_xlfn.STDEV.P(Table2[6M Return vs Nifty])</f>
        <v>-0.57419295703284368</v>
      </c>
      <c r="M268">
        <v>-1.64592549783416</v>
      </c>
      <c r="N268">
        <f>(Table2[[#This Row],[1W Return vs Nifty]]-AVERAGE(Table2[1W Return vs Nifty]))/_xlfn.STDEV.P(Table2[1W Return vs Nifty])</f>
        <v>-0.14776760201979955</v>
      </c>
      <c r="O268">
        <v>1820.53</v>
      </c>
      <c r="P268">
        <v>1882.7498956254401</v>
      </c>
      <c r="Q268">
        <v>1823.3242383685499</v>
      </c>
      <c r="R268">
        <v>44.873068573452699</v>
      </c>
      <c r="S268" s="1">
        <f>(Table2[[#This Row],[Close Price]]-Table2[[#This Row],[20D EMA]])/Table2[[#This Row],[20D EMA]]</f>
        <v>-2.0175443414829759E-2</v>
      </c>
      <c r="T268" s="1">
        <f>(Table2[[#This Row],[Close Price]]-Table2[[#This Row],[50D EMA]])/Table2[[#This Row],[50D EMA]]</f>
        <v>-5.2556048923624817E-2</v>
      </c>
      <c r="U268" s="1">
        <f>(Table2[[#This Row],[Close Price]]-Table2[[#This Row],[200D EMA]])/Table2[[#This Row],[200D EMA]]</f>
        <v>-2.167702130911995E-2</v>
      </c>
      <c r="V268">
        <v>0.58144379248914002</v>
      </c>
      <c r="W268">
        <v>1760.05</v>
      </c>
      <c r="X268">
        <v>1789.95</v>
      </c>
      <c r="Y268">
        <v>1760.05</v>
      </c>
      <c r="Z268">
        <v>1789.95</v>
      </c>
      <c r="AA268">
        <v>1695.6</v>
      </c>
      <c r="AB268">
        <v>1859</v>
      </c>
      <c r="AC268" s="1">
        <f>(Table2[[#This Row],[Close Price]]/Table2[[#This Row],[Day Low]])-1</f>
        <v>1.3493934831396937E-2</v>
      </c>
      <c r="AD268" s="1">
        <f>(Table2[[#This Row],[Day High]]/Table2[[#This Row],[Close Price]])-1</f>
        <v>3.4476959300371313E-3</v>
      </c>
      <c r="AE268" s="1">
        <f>(Table2[[#This Row],[Close Price]]/Table2[[#This Row],[Current Week Low]])-1</f>
        <v>1.3493934831396937E-2</v>
      </c>
      <c r="AF268" s="1">
        <f>(Table2[[#This Row],[Current Week High]]/Table2[[#This Row],[Close Price]])-1</f>
        <v>3.4476959300371313E-3</v>
      </c>
      <c r="AG268" s="1">
        <f>(Table2[[#This Row],[Close Price]]/Table2[[#This Row],[Current Month Low]])-1</f>
        <v>5.2016985138004346E-2</v>
      </c>
      <c r="AH268" s="1">
        <f>(Table2[[#This Row],[Current Month High]]/Table2[[#This Row],[Close Price]])-1</f>
        <v>4.21571925103712E-2</v>
      </c>
      <c r="AI268">
        <v>36.133535149680398</v>
      </c>
      <c r="AJ268">
        <v>60.219158395832402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-0.14000000000000001</v>
      </c>
      <c r="AM268" t="s">
        <v>3181</v>
      </c>
      <c r="AN268">
        <v>-3.26</v>
      </c>
      <c r="AO268" t="s">
        <v>3181</v>
      </c>
      <c r="AP268">
        <v>0.195206054694117</v>
      </c>
      <c r="AQ268">
        <f>(Table2[[#This Row],[Sharpe Ratio]]-AVERAGE(Table2[Sharpe Ratio]))/_xlfn.STDEV.P(Table2[Sharpe Ratio])</f>
        <v>1.5121582605047135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331</v>
      </c>
      <c r="AT268">
        <f>_xlfn.RANK.AVG(Table2[[#This Row],[6M Return vs Nifty Z-Score]],Table2[6M Return vs Nifty Z-Score])</f>
        <v>505</v>
      </c>
      <c r="AU268">
        <f>_xlfn.RANK.AVG(Table2[[#This Row],[Sharpe Ratio Z-Score]],Table2[Sharpe Ratio Z-Score])</f>
        <v>47</v>
      </c>
      <c r="AV268">
        <f>(Table2[[#This Row],[Rank 1Y]]+Table2[[#This Row],[Rank 6M]]+Table2[[#This Row],[Rank Sharpe]])/3</f>
        <v>294.33333333333331</v>
      </c>
    </row>
    <row r="269" spans="1:48" x14ac:dyDescent="0.3">
      <c r="A269" t="s">
        <v>1752</v>
      </c>
      <c r="B269" t="s">
        <v>1753</v>
      </c>
      <c r="C269" t="s">
        <v>3138</v>
      </c>
      <c r="D269" t="s">
        <v>1754</v>
      </c>
      <c r="E269">
        <v>4705.1334039599997</v>
      </c>
      <c r="F269">
        <v>920.1</v>
      </c>
      <c r="G269">
        <v>18.488886775730499</v>
      </c>
      <c r="H269">
        <f>(Table2[[#This Row],[1Y Return vs Nifty]]-AVERAGE(Table2[1Y Return vs Nifty]))/_xlfn.STDEV.P(Table2[1Y Return vs Nifty])</f>
        <v>-9.3431912551756729E-2</v>
      </c>
      <c r="I269">
        <v>-14.163104911901</v>
      </c>
      <c r="J269">
        <f>(Table2[[#This Row],[1M Return vs Nifty]]-AVERAGE(Table2[1M Return vs Nifty]))/_xlfn.STDEV.P(Table2[1M Return vs Nifty])</f>
        <v>-1.4747787544768993</v>
      </c>
      <c r="K269">
        <v>22.933975913789101</v>
      </c>
      <c r="L269">
        <f>(Table2[[#This Row],[6M Return vs Nifty]]-AVERAGE(Table2[6M Return vs Nifty]))/_xlfn.STDEV.P(Table2[6M Return vs Nifty])</f>
        <v>0.36817674259203859</v>
      </c>
      <c r="M269">
        <v>-4.6035643523282203E-2</v>
      </c>
      <c r="N269">
        <f>(Table2[[#This Row],[1W Return vs Nifty]]-AVERAGE(Table2[1W Return vs Nifty]))/_xlfn.STDEV.P(Table2[1W Return vs Nifty])</f>
        <v>0.20897859849361844</v>
      </c>
      <c r="O269">
        <v>980.29</v>
      </c>
      <c r="P269">
        <v>1015.79314645453</v>
      </c>
      <c r="Q269">
        <v>886.85979507029504</v>
      </c>
      <c r="R269">
        <v>36.196121306103798</v>
      </c>
      <c r="S269" s="1">
        <f>(Table2[[#This Row],[Close Price]]-Table2[[#This Row],[20D EMA]])/Table2[[#This Row],[20D EMA]]</f>
        <v>-6.1400197900621185E-2</v>
      </c>
      <c r="T269" s="1">
        <f>(Table2[[#This Row],[Close Price]]-Table2[[#This Row],[50D EMA]])/Table2[[#This Row],[50D EMA]]</f>
        <v>-9.4205347603035297E-2</v>
      </c>
      <c r="U269" s="1">
        <f>(Table2[[#This Row],[Close Price]]-Table2[[#This Row],[200D EMA]])/Table2[[#This Row],[200D EMA]]</f>
        <v>3.7480789088054522E-2</v>
      </c>
      <c r="V269">
        <v>0.63404453628300905</v>
      </c>
      <c r="W269">
        <v>913.1</v>
      </c>
      <c r="X269">
        <v>944</v>
      </c>
      <c r="Y269">
        <v>913.1</v>
      </c>
      <c r="Z269">
        <v>944</v>
      </c>
      <c r="AA269">
        <v>852.95</v>
      </c>
      <c r="AB269">
        <v>992</v>
      </c>
      <c r="AC269" s="1">
        <f>(Table2[[#This Row],[Close Price]]/Table2[[#This Row],[Day Low]])-1</f>
        <v>7.6661920928704497E-3</v>
      </c>
      <c r="AD269" s="1">
        <f>(Table2[[#This Row],[Day High]]/Table2[[#This Row],[Close Price]])-1</f>
        <v>2.5975437452450789E-2</v>
      </c>
      <c r="AE269" s="1">
        <f>(Table2[[#This Row],[Close Price]]/Table2[[#This Row],[Current Week Low]])-1</f>
        <v>7.6661920928704497E-3</v>
      </c>
      <c r="AF269" s="1">
        <f>(Table2[[#This Row],[Current Week High]]/Table2[[#This Row],[Close Price]])-1</f>
        <v>2.5975437452450789E-2</v>
      </c>
      <c r="AG269" s="1">
        <f>(Table2[[#This Row],[Close Price]]/Table2[[#This Row],[Current Month Low]])-1</f>
        <v>7.8726771792015926E-2</v>
      </c>
      <c r="AH269" s="1">
        <f>(Table2[[#This Row],[Current Month High]]/Table2[[#This Row],[Close Price]])-1</f>
        <v>7.8143680034778784E-2</v>
      </c>
      <c r="AI269">
        <v>30.529290294533102</v>
      </c>
      <c r="AJ269">
        <v>58.310392291809997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-0.16</v>
      </c>
      <c r="AM269" t="s">
        <v>3181</v>
      </c>
      <c r="AN269">
        <v>-13.01</v>
      </c>
      <c r="AO269" t="s">
        <v>3181</v>
      </c>
      <c r="AP269">
        <v>5.7627863566181999E-2</v>
      </c>
      <c r="AQ269">
        <f>(Table2[[#This Row],[Sharpe Ratio]]-AVERAGE(Table2[Sharpe Ratio]))/_xlfn.STDEV.P(Table2[Sharpe Ratio])</f>
        <v>-9.809649050641292E-2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319</v>
      </c>
      <c r="AT269">
        <f>_xlfn.RANK.AVG(Table2[[#This Row],[6M Return vs Nifty Z-Score]],Table2[6M Return vs Nifty Z-Score])</f>
        <v>199</v>
      </c>
      <c r="AU269">
        <f>_xlfn.RANK.AVG(Table2[[#This Row],[Sharpe Ratio Z-Score]],Table2[Sharpe Ratio Z-Score])</f>
        <v>365</v>
      </c>
      <c r="AV269">
        <f>(Table2[[#This Row],[Rank 1Y]]+Table2[[#This Row],[Rank 6M]]+Table2[[#This Row],[Rank Sharpe]])/3</f>
        <v>294.33333333333331</v>
      </c>
    </row>
    <row r="270" spans="1:48" x14ac:dyDescent="0.3">
      <c r="A270" t="s">
        <v>710</v>
      </c>
      <c r="B270" t="s">
        <v>711</v>
      </c>
      <c r="C270" t="s">
        <v>3147</v>
      </c>
      <c r="D270" t="s">
        <v>450</v>
      </c>
      <c r="E270">
        <v>25288.843140000001</v>
      </c>
      <c r="F270">
        <v>3607.95</v>
      </c>
      <c r="G270">
        <v>10.8588447003385</v>
      </c>
      <c r="H270">
        <f>(Table2[[#This Row],[1Y Return vs Nifty]]-AVERAGE(Table2[1Y Return vs Nifty]))/_xlfn.STDEV.P(Table2[1Y Return vs Nifty])</f>
        <v>-0.22363103054378647</v>
      </c>
      <c r="I270">
        <v>-6.3483383438315597</v>
      </c>
      <c r="J270">
        <f>(Table2[[#This Row],[1M Return vs Nifty]]-AVERAGE(Table2[1M Return vs Nifty]))/_xlfn.STDEV.P(Table2[1M Return vs Nifty])</f>
        <v>-0.59022315037034356</v>
      </c>
      <c r="K270">
        <v>12.1628307370868</v>
      </c>
      <c r="L270">
        <f>(Table2[[#This Row],[6M Return vs Nifty]]-AVERAGE(Table2[6M Return vs Nifty]))/_xlfn.STDEV.P(Table2[6M Return vs Nifty])</f>
        <v>3.3037213095214214E-2</v>
      </c>
      <c r="M270">
        <v>-3.7471889184893099</v>
      </c>
      <c r="N270">
        <f>(Table2[[#This Row],[1W Return vs Nifty]]-AVERAGE(Table2[1W Return vs Nifty]))/_xlfn.STDEV.P(Table2[1W Return vs Nifty])</f>
        <v>-0.61631094553605448</v>
      </c>
      <c r="O270">
        <v>3622.63</v>
      </c>
      <c r="P270">
        <v>3622.9065171378602</v>
      </c>
      <c r="Q270">
        <v>3355.9393505745902</v>
      </c>
      <c r="R270">
        <v>50.572912006154098</v>
      </c>
      <c r="S270" s="1">
        <f>(Table2[[#This Row],[Close Price]]-Table2[[#This Row],[20D EMA]])/Table2[[#This Row],[20D EMA]]</f>
        <v>-4.0523045411759665E-3</v>
      </c>
      <c r="T270" s="1">
        <f>(Table2[[#This Row],[Close Price]]-Table2[[#This Row],[50D EMA]])/Table2[[#This Row],[50D EMA]]</f>
        <v>-4.1283199185818912E-3</v>
      </c>
      <c r="U270" s="1">
        <f>(Table2[[#This Row],[Close Price]]-Table2[[#This Row],[200D EMA]])/Table2[[#This Row],[200D EMA]]</f>
        <v>7.5093922475762673E-2</v>
      </c>
      <c r="V270">
        <v>0.68731733292864805</v>
      </c>
      <c r="W270">
        <v>3520</v>
      </c>
      <c r="X270">
        <v>3621</v>
      </c>
      <c r="Y270">
        <v>3520</v>
      </c>
      <c r="Z270">
        <v>3621</v>
      </c>
      <c r="AA270">
        <v>3481.95</v>
      </c>
      <c r="AB270">
        <v>3710</v>
      </c>
      <c r="AC270" s="1">
        <f>(Table2[[#This Row],[Close Price]]/Table2[[#This Row],[Day Low]])-1</f>
        <v>2.4985795454545379E-2</v>
      </c>
      <c r="AD270" s="1">
        <f>(Table2[[#This Row],[Day High]]/Table2[[#This Row],[Close Price]])-1</f>
        <v>3.6170124308818608E-3</v>
      </c>
      <c r="AE270" s="1">
        <f>(Table2[[#This Row],[Close Price]]/Table2[[#This Row],[Current Week Low]])-1</f>
        <v>2.4985795454545379E-2</v>
      </c>
      <c r="AF270" s="1">
        <f>(Table2[[#This Row],[Current Week High]]/Table2[[#This Row],[Close Price]])-1</f>
        <v>3.6170124308818608E-3</v>
      </c>
      <c r="AG270" s="1">
        <f>(Table2[[#This Row],[Close Price]]/Table2[[#This Row],[Current Month Low]])-1</f>
        <v>3.6186619566622058E-2</v>
      </c>
      <c r="AH270" s="1">
        <f>(Table2[[#This Row],[Current Month High]]/Table2[[#This Row],[Close Price]])-1</f>
        <v>2.8284760043792323E-2</v>
      </c>
      <c r="AI270">
        <v>10.270375143779701</v>
      </c>
      <c r="AJ270">
        <v>40.833772469114102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-0.05</v>
      </c>
      <c r="AM270" t="s">
        <v>3181</v>
      </c>
      <c r="AN270">
        <v>-1.26</v>
      </c>
      <c r="AO270" t="s">
        <v>3181</v>
      </c>
      <c r="AP270">
        <v>0.10951478392281901</v>
      </c>
      <c r="AQ270">
        <f>(Table2[[#This Row],[Sharpe Ratio]]-AVERAGE(Table2[Sharpe Ratio]))/_xlfn.STDEV.P(Table2[Sharpe Ratio])</f>
        <v>0.5092029610608475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372</v>
      </c>
      <c r="AT270">
        <f>_xlfn.RANK.AVG(Table2[[#This Row],[6M Return vs Nifty Z-Score]],Table2[6M Return vs Nifty Z-Score])</f>
        <v>308</v>
      </c>
      <c r="AU270">
        <f>_xlfn.RANK.AVG(Table2[[#This Row],[Sharpe Ratio Z-Score]],Table2[Sharpe Ratio Z-Score])</f>
        <v>205</v>
      </c>
      <c r="AV270">
        <f>(Table2[[#This Row],[Rank 1Y]]+Table2[[#This Row],[Rank 6M]]+Table2[[#This Row],[Rank Sharpe]])/3</f>
        <v>295</v>
      </c>
    </row>
    <row r="271" spans="1:48" x14ac:dyDescent="0.3">
      <c r="A271" t="s">
        <v>303</v>
      </c>
      <c r="B271" t="s">
        <v>304</v>
      </c>
      <c r="C271" t="s">
        <v>3141</v>
      </c>
      <c r="D271" t="s">
        <v>108</v>
      </c>
      <c r="E271">
        <v>91470.08693433</v>
      </c>
      <c r="F271">
        <v>91.06</v>
      </c>
      <c r="G271">
        <v>47.388334219244797</v>
      </c>
      <c r="H271">
        <f>(Table2[[#This Row],[1Y Return vs Nifty]]-AVERAGE(Table2[1Y Return vs Nifty]))/_xlfn.STDEV.P(Table2[1Y Return vs Nifty])</f>
        <v>0.39970856169776026</v>
      </c>
      <c r="I271">
        <v>-3.1408695641315698</v>
      </c>
      <c r="J271">
        <f>(Table2[[#This Row],[1M Return vs Nifty]]-AVERAGE(Table2[1M Return vs Nifty]))/_xlfn.STDEV.P(Table2[1M Return vs Nifty])</f>
        <v>-0.22716886597585273</v>
      </c>
      <c r="K271">
        <v>-9.2114487777880605</v>
      </c>
      <c r="L271">
        <f>(Table2[[#This Row],[6M Return vs Nifty]]-AVERAGE(Table2[6M Return vs Nifty]))/_xlfn.STDEV.P(Table2[6M Return vs Nifty])</f>
        <v>-0.63201426123111282</v>
      </c>
      <c r="M271">
        <v>-3.6288376086360001</v>
      </c>
      <c r="N271">
        <f>(Table2[[#This Row],[1W Return vs Nifty]]-AVERAGE(Table2[1W Return vs Nifty]))/_xlfn.STDEV.P(Table2[1W Return vs Nifty])</f>
        <v>-0.58992076623577971</v>
      </c>
      <c r="O271">
        <v>93.02</v>
      </c>
      <c r="P271">
        <v>95.393198602077007</v>
      </c>
      <c r="Q271">
        <v>89.709659170358094</v>
      </c>
      <c r="R271">
        <v>38.241532658408602</v>
      </c>
      <c r="S271" s="1">
        <f>(Table2[[#This Row],[Close Price]]-Table2[[#This Row],[20D EMA]])/Table2[[#This Row],[20D EMA]]</f>
        <v>-2.1070737475811587E-2</v>
      </c>
      <c r="T271" s="1">
        <f>(Table2[[#This Row],[Close Price]]-Table2[[#This Row],[50D EMA]])/Table2[[#This Row],[50D EMA]]</f>
        <v>-4.5424607472829386E-2</v>
      </c>
      <c r="U271" s="1">
        <f>(Table2[[#This Row],[Close Price]]-Table2[[#This Row],[200D EMA]])/Table2[[#This Row],[200D EMA]]</f>
        <v>1.5052346002983014E-2</v>
      </c>
      <c r="V271">
        <v>0.58569319913927398</v>
      </c>
      <c r="W271">
        <v>90.76</v>
      </c>
      <c r="X271">
        <v>91.65</v>
      </c>
      <c r="Y271">
        <v>90.76</v>
      </c>
      <c r="Z271">
        <v>91.65</v>
      </c>
      <c r="AA271">
        <v>87.72</v>
      </c>
      <c r="AB271">
        <v>95.55</v>
      </c>
      <c r="AC271" s="1">
        <f>(Table2[[#This Row],[Close Price]]/Table2[[#This Row],[Day Low]])-1</f>
        <v>3.3054208902600912E-3</v>
      </c>
      <c r="AD271" s="1">
        <f>(Table2[[#This Row],[Day High]]/Table2[[#This Row],[Close Price]])-1</f>
        <v>6.4792444542061123E-3</v>
      </c>
      <c r="AE271" s="1">
        <f>(Table2[[#This Row],[Close Price]]/Table2[[#This Row],[Current Week Low]])-1</f>
        <v>3.3054208902600912E-3</v>
      </c>
      <c r="AF271" s="1">
        <f>(Table2[[#This Row],[Current Week High]]/Table2[[#This Row],[Close Price]])-1</f>
        <v>6.4792444542061123E-3</v>
      </c>
      <c r="AG271" s="1">
        <f>(Table2[[#This Row],[Close Price]]/Table2[[#This Row],[Current Month Low]])-1</f>
        <v>3.8075695394436782E-2</v>
      </c>
      <c r="AH271" s="1">
        <f>(Table2[[#This Row],[Current Month High]]/Table2[[#This Row],[Close Price]])-1</f>
        <v>4.9308148473533819E-2</v>
      </c>
      <c r="AI271">
        <v>30.024159894575</v>
      </c>
      <c r="AJ271">
        <v>88.140495867768493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-0.08</v>
      </c>
      <c r="AM271" t="s">
        <v>3181</v>
      </c>
      <c r="AN271">
        <v>-2</v>
      </c>
      <c r="AO271" t="s">
        <v>3181</v>
      </c>
      <c r="AP271">
        <v>0.12489653597146499</v>
      </c>
      <c r="AQ271">
        <f>(Table2[[#This Row],[Sharpe Ratio]]-AVERAGE(Table2[Sharpe Ratio]))/_xlfn.STDEV.P(Table2[Sharpe Ratio])</f>
        <v>0.68923541469424987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189</v>
      </c>
      <c r="AT271">
        <f>_xlfn.RANK.AVG(Table2[[#This Row],[6M Return vs Nifty Z-Score]],Table2[6M Return vs Nifty Z-Score])</f>
        <v>527</v>
      </c>
      <c r="AU271">
        <f>_xlfn.RANK.AVG(Table2[[#This Row],[Sharpe Ratio Z-Score]],Table2[Sharpe Ratio Z-Score])</f>
        <v>170</v>
      </c>
      <c r="AV271">
        <f>(Table2[[#This Row],[Rank 1Y]]+Table2[[#This Row],[Rank 6M]]+Table2[[#This Row],[Rank Sharpe]])/3</f>
        <v>295.33333333333331</v>
      </c>
    </row>
    <row r="272" spans="1:48" x14ac:dyDescent="0.3">
      <c r="A272" t="s">
        <v>616</v>
      </c>
      <c r="B272" t="s">
        <v>617</v>
      </c>
      <c r="C272" t="s">
        <v>3138</v>
      </c>
      <c r="D272" t="s">
        <v>197</v>
      </c>
      <c r="E272">
        <v>31628.79</v>
      </c>
      <c r="F272">
        <v>724.6</v>
      </c>
      <c r="G272">
        <v>17.798152251982799</v>
      </c>
      <c r="H272">
        <f>(Table2[[#This Row],[1Y Return vs Nifty]]-AVERAGE(Table2[1Y Return vs Nifty]))/_xlfn.STDEV.P(Table2[1Y Return vs Nifty])</f>
        <v>-0.10521861370883717</v>
      </c>
      <c r="I272">
        <v>-6.3154755164544598</v>
      </c>
      <c r="J272">
        <f>(Table2[[#This Row],[1M Return vs Nifty]]-AVERAGE(Table2[1M Return vs Nifty]))/_xlfn.STDEV.P(Table2[1M Return vs Nifty])</f>
        <v>-0.58650339778784488</v>
      </c>
      <c r="K272">
        <v>48.566724904178599</v>
      </c>
      <c r="L272">
        <f>(Table2[[#This Row],[6M Return vs Nifty]]-AVERAGE(Table2[6M Return vs Nifty]))/_xlfn.STDEV.P(Table2[6M Return vs Nifty])</f>
        <v>1.1657286551714421</v>
      </c>
      <c r="M272">
        <v>-3.53622332249968</v>
      </c>
      <c r="N272">
        <f>(Table2[[#This Row],[1W Return vs Nifty]]-AVERAGE(Table2[1W Return vs Nifty]))/_xlfn.STDEV.P(Table2[1W Return vs Nifty])</f>
        <v>-0.56926947289619789</v>
      </c>
      <c r="O272">
        <v>752.64</v>
      </c>
      <c r="P272">
        <v>762.15788272761404</v>
      </c>
      <c r="Q272">
        <v>655.63532400582903</v>
      </c>
      <c r="R272">
        <v>32.579413978364897</v>
      </c>
      <c r="S272" s="1">
        <f>(Table2[[#This Row],[Close Price]]-Table2[[#This Row],[20D EMA]])/Table2[[#This Row],[20D EMA]]</f>
        <v>-3.7255527210884307E-2</v>
      </c>
      <c r="T272" s="1">
        <f>(Table2[[#This Row],[Close Price]]-Table2[[#This Row],[50D EMA]])/Table2[[#This Row],[50D EMA]]</f>
        <v>-4.9278349773411376E-2</v>
      </c>
      <c r="U272" s="1">
        <f>(Table2[[#This Row],[Close Price]]-Table2[[#This Row],[200D EMA]])/Table2[[#This Row],[200D EMA]]</f>
        <v>0.10518755391763768</v>
      </c>
      <c r="V272">
        <v>0.56460417649444905</v>
      </c>
      <c r="W272">
        <v>710.9</v>
      </c>
      <c r="X272">
        <v>734.6</v>
      </c>
      <c r="Y272">
        <v>710.9</v>
      </c>
      <c r="Z272">
        <v>734.6</v>
      </c>
      <c r="AA272">
        <v>710.9</v>
      </c>
      <c r="AB272">
        <v>768.45</v>
      </c>
      <c r="AC272" s="1">
        <f>(Table2[[#This Row],[Close Price]]/Table2[[#This Row],[Day Low]])-1</f>
        <v>1.9271346180897542E-2</v>
      </c>
      <c r="AD272" s="1">
        <f>(Table2[[#This Row],[Day High]]/Table2[[#This Row],[Close Price]])-1</f>
        <v>1.3800717637317161E-2</v>
      </c>
      <c r="AE272" s="1">
        <f>(Table2[[#This Row],[Close Price]]/Table2[[#This Row],[Current Week Low]])-1</f>
        <v>1.9271346180897542E-2</v>
      </c>
      <c r="AF272" s="1">
        <f>(Table2[[#This Row],[Current Week High]]/Table2[[#This Row],[Close Price]])-1</f>
        <v>1.3800717637317161E-2</v>
      </c>
      <c r="AG272" s="1">
        <f>(Table2[[#This Row],[Close Price]]/Table2[[#This Row],[Current Month Low]])-1</f>
        <v>1.9271346180897542E-2</v>
      </c>
      <c r="AH272" s="1">
        <f>(Table2[[#This Row],[Current Month High]]/Table2[[#This Row],[Close Price]])-1</f>
        <v>6.0516146839635798E-2</v>
      </c>
      <c r="AI272">
        <v>18.686171680927401</v>
      </c>
      <c r="AJ272">
        <v>73.723327739151202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-0.1</v>
      </c>
      <c r="AM272" t="s">
        <v>3181</v>
      </c>
      <c r="AN272">
        <v>-2.42</v>
      </c>
      <c r="AO272" t="s">
        <v>3181</v>
      </c>
      <c r="AP272">
        <v>1.4896404491192001E-2</v>
      </c>
      <c r="AQ272">
        <f>(Table2[[#This Row],[Sharpe Ratio]]-AVERAGE(Table2[Sharpe Ratio]))/_xlfn.STDEV.P(Table2[Sharpe Ratio])</f>
        <v>-0.59823778782260295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323</v>
      </c>
      <c r="AT272">
        <f>_xlfn.RANK.AVG(Table2[[#This Row],[6M Return vs Nifty Z-Score]],Table2[6M Return vs Nifty Z-Score])</f>
        <v>74</v>
      </c>
      <c r="AU272">
        <f>_xlfn.RANK.AVG(Table2[[#This Row],[Sharpe Ratio Z-Score]],Table2[Sharpe Ratio Z-Score])</f>
        <v>489</v>
      </c>
      <c r="AV272">
        <f>(Table2[[#This Row],[Rank 1Y]]+Table2[[#This Row],[Rank 6M]]+Table2[[#This Row],[Rank Sharpe]])/3</f>
        <v>295.33333333333331</v>
      </c>
    </row>
    <row r="273" spans="1:48" x14ac:dyDescent="0.3">
      <c r="A273" t="s">
        <v>1177</v>
      </c>
      <c r="B273" t="s">
        <v>1178</v>
      </c>
      <c r="C273" t="s">
        <v>3153</v>
      </c>
      <c r="D273" t="s">
        <v>1179</v>
      </c>
      <c r="E273">
        <v>10585.571291550001</v>
      </c>
      <c r="F273">
        <v>550.45000000000005</v>
      </c>
      <c r="G273">
        <v>25.743151016645399</v>
      </c>
      <c r="H273">
        <f>(Table2[[#This Row],[1Y Return vs Nifty]]-AVERAGE(Table2[1Y Return vs Nifty]))/_xlfn.STDEV.P(Table2[1Y Return vs Nifty])</f>
        <v>3.0354928531910103E-2</v>
      </c>
      <c r="I273">
        <v>11.778705285273499</v>
      </c>
      <c r="J273">
        <f>(Table2[[#This Row],[1M Return vs Nifty]]-AVERAGE(Table2[1M Return vs Nifty]))/_xlfn.STDEV.P(Table2[1M Return vs Nifty])</f>
        <v>1.4615819660517135</v>
      </c>
      <c r="K273">
        <v>29.938478589684401</v>
      </c>
      <c r="L273">
        <f>(Table2[[#This Row],[6M Return vs Nifty]]-AVERAGE(Table2[6M Return vs Nifty]))/_xlfn.STDEV.P(Table2[6M Return vs Nifty])</f>
        <v>0.58611881770549512</v>
      </c>
      <c r="M273">
        <v>-5.7791310384326096</v>
      </c>
      <c r="N273">
        <f>(Table2[[#This Row],[1W Return vs Nifty]]-AVERAGE(Table2[1W Return vs Nifty]))/_xlfn.STDEV.P(Table2[1W Return vs Nifty])</f>
        <v>-1.0693969057974773</v>
      </c>
      <c r="O273">
        <v>581.01</v>
      </c>
      <c r="P273">
        <v>552.85513544015305</v>
      </c>
      <c r="Q273">
        <v>480.522067772546</v>
      </c>
      <c r="R273">
        <v>38.9695077031678</v>
      </c>
      <c r="S273" s="1">
        <f>(Table2[[#This Row],[Close Price]]-Table2[[#This Row],[20D EMA]])/Table2[[#This Row],[20D EMA]]</f>
        <v>-5.2598061995490518E-2</v>
      </c>
      <c r="T273" s="1">
        <f>(Table2[[#This Row],[Close Price]]-Table2[[#This Row],[50D EMA]])/Table2[[#This Row],[50D EMA]]</f>
        <v>-4.3503899773639004E-3</v>
      </c>
      <c r="U273" s="1">
        <f>(Table2[[#This Row],[Close Price]]-Table2[[#This Row],[200D EMA]])/Table2[[#This Row],[200D EMA]]</f>
        <v>0.14552491325029898</v>
      </c>
      <c r="V273">
        <v>3.4381878737246399</v>
      </c>
      <c r="W273">
        <v>536.65</v>
      </c>
      <c r="X273">
        <v>589.85</v>
      </c>
      <c r="Y273">
        <v>536.65</v>
      </c>
      <c r="Z273">
        <v>589.85</v>
      </c>
      <c r="AA273">
        <v>536.65</v>
      </c>
      <c r="AB273">
        <v>688.9</v>
      </c>
      <c r="AC273" s="1">
        <f>(Table2[[#This Row],[Close Price]]/Table2[[#This Row],[Day Low]])-1</f>
        <v>2.5715084319388959E-2</v>
      </c>
      <c r="AD273" s="1">
        <f>(Table2[[#This Row],[Day High]]/Table2[[#This Row],[Close Price]])-1</f>
        <v>7.1577799981833001E-2</v>
      </c>
      <c r="AE273" s="1">
        <f>(Table2[[#This Row],[Close Price]]/Table2[[#This Row],[Current Week Low]])-1</f>
        <v>2.5715084319388959E-2</v>
      </c>
      <c r="AF273" s="1">
        <f>(Table2[[#This Row],[Current Week High]]/Table2[[#This Row],[Close Price]])-1</f>
        <v>7.1577799981833001E-2</v>
      </c>
      <c r="AG273" s="1">
        <f>(Table2[[#This Row],[Close Price]]/Table2[[#This Row],[Current Month Low]])-1</f>
        <v>2.5715084319388959E-2</v>
      </c>
      <c r="AH273" s="1">
        <f>(Table2[[#This Row],[Current Month High]]/Table2[[#This Row],[Close Price]])-1</f>
        <v>0.2515214824234715</v>
      </c>
      <c r="AI273">
        <v>25.152148242347099</v>
      </c>
      <c r="AJ273">
        <v>77.793927648578801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0.02</v>
      </c>
      <c r="AM273" t="s">
        <v>3182</v>
      </c>
      <c r="AN273">
        <v>-10.42</v>
      </c>
      <c r="AO273" t="s">
        <v>3181</v>
      </c>
      <c r="AP273">
        <v>2.4101012483142999E-2</v>
      </c>
      <c r="AQ273">
        <f>(Table2[[#This Row],[Sharpe Ratio]]-AVERAGE(Table2[Sharpe Ratio]))/_xlfn.STDEV.P(Table2[Sharpe Ratio])</f>
        <v>-0.49050440632719411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0.51815440016444736</v>
      </c>
      <c r="AS273">
        <f>_xlfn.RANK.AVG(Table2[[#This Row],[1Y Return vs Nifty Z-Score]],Table2[1Y Return vs Nifty Z-Score])</f>
        <v>281</v>
      </c>
      <c r="AT273">
        <f>_xlfn.RANK.AVG(Table2[[#This Row],[6M Return vs Nifty Z-Score]],Table2[6M Return vs Nifty Z-Score])</f>
        <v>148</v>
      </c>
      <c r="AU273">
        <f>_xlfn.RANK.AVG(Table2[[#This Row],[Sharpe Ratio Z-Score]],Table2[Sharpe Ratio Z-Score])</f>
        <v>460</v>
      </c>
      <c r="AV273">
        <f>(Table2[[#This Row],[Rank 1Y]]+Table2[[#This Row],[Rank 6M]]+Table2[[#This Row],[Rank Sharpe]])/3</f>
        <v>296.33333333333331</v>
      </c>
    </row>
    <row r="274" spans="1:48" x14ac:dyDescent="0.3">
      <c r="A274" t="s">
        <v>1616</v>
      </c>
      <c r="B274" t="s">
        <v>1617</v>
      </c>
      <c r="C274" t="s">
        <v>3150</v>
      </c>
      <c r="D274" t="s">
        <v>398</v>
      </c>
      <c r="E274">
        <v>5885.9596431999998</v>
      </c>
      <c r="F274">
        <v>119.98</v>
      </c>
      <c r="G274">
        <v>26.5971500119532</v>
      </c>
      <c r="H274">
        <f>(Table2[[#This Row],[1Y Return vs Nifty]]-AVERAGE(Table2[1Y Return vs Nifty]))/_xlfn.STDEV.P(Table2[1Y Return vs Nifty])</f>
        <v>4.4927576343874204E-2</v>
      </c>
      <c r="I274">
        <v>-4.9737305089412596</v>
      </c>
      <c r="J274">
        <f>(Table2[[#This Row],[1M Return vs Nifty]]-AVERAGE(Table2[1M Return vs Nifty]))/_xlfn.STDEV.P(Table2[1M Return vs Nifty])</f>
        <v>-0.43463090673645932</v>
      </c>
      <c r="K274">
        <v>11.979768820360301</v>
      </c>
      <c r="L274">
        <f>(Table2[[#This Row],[6M Return vs Nifty]]-AVERAGE(Table2[6M Return vs Nifty]))/_xlfn.STDEV.P(Table2[6M Return vs Nifty])</f>
        <v>2.7341320631225605E-2</v>
      </c>
      <c r="M274">
        <v>-0.528353107881956</v>
      </c>
      <c r="N274">
        <f>(Table2[[#This Row],[1W Return vs Nifty]]-AVERAGE(Table2[1W Return vs Nifty]))/_xlfn.STDEV.P(Table2[1W Return vs Nifty])</f>
        <v>0.10143061799508812</v>
      </c>
      <c r="O274">
        <v>124.52</v>
      </c>
      <c r="P274">
        <v>128.66041487331199</v>
      </c>
      <c r="Q274">
        <v>115.81024063098801</v>
      </c>
      <c r="R274">
        <v>40.170410812035797</v>
      </c>
      <c r="S274" s="1">
        <f>(Table2[[#This Row],[Close Price]]-Table2[[#This Row],[20D EMA]])/Table2[[#This Row],[20D EMA]]</f>
        <v>-3.646000642467067E-2</v>
      </c>
      <c r="T274" s="1">
        <f>(Table2[[#This Row],[Close Price]]-Table2[[#This Row],[50D EMA]])/Table2[[#This Row],[50D EMA]]</f>
        <v>-6.7467642490188842E-2</v>
      </c>
      <c r="U274" s="1">
        <f>(Table2[[#This Row],[Close Price]]-Table2[[#This Row],[200D EMA]])/Table2[[#This Row],[200D EMA]]</f>
        <v>3.6005100639573948E-2</v>
      </c>
      <c r="V274">
        <v>0.35397055472054501</v>
      </c>
      <c r="W274">
        <v>119.35</v>
      </c>
      <c r="X274">
        <v>122.33</v>
      </c>
      <c r="Y274">
        <v>119.35</v>
      </c>
      <c r="Z274">
        <v>122.33</v>
      </c>
      <c r="AA274">
        <v>113.36</v>
      </c>
      <c r="AB274">
        <v>130.69999999999999</v>
      </c>
      <c r="AC274" s="1">
        <f>(Table2[[#This Row],[Close Price]]/Table2[[#This Row],[Day Low]])-1</f>
        <v>5.278592375366653E-3</v>
      </c>
      <c r="AD274" s="1">
        <f>(Table2[[#This Row],[Day High]]/Table2[[#This Row],[Close Price]])-1</f>
        <v>1.9586597766294345E-2</v>
      </c>
      <c r="AE274" s="1">
        <f>(Table2[[#This Row],[Close Price]]/Table2[[#This Row],[Current Week Low]])-1</f>
        <v>5.278592375366653E-3</v>
      </c>
      <c r="AF274" s="1">
        <f>(Table2[[#This Row],[Current Week High]]/Table2[[#This Row],[Close Price]])-1</f>
        <v>1.9586597766294345E-2</v>
      </c>
      <c r="AG274" s="1">
        <f>(Table2[[#This Row],[Close Price]]/Table2[[#This Row],[Current Month Low]])-1</f>
        <v>5.8398023994354231E-2</v>
      </c>
      <c r="AH274" s="1">
        <f>(Table2[[#This Row],[Current Month High]]/Table2[[#This Row],[Close Price]])-1</f>
        <v>8.9348224704117296E-2</v>
      </c>
      <c r="AI274">
        <v>41.648608101350199</v>
      </c>
      <c r="AJ274">
        <v>84.442736356648695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-0.18</v>
      </c>
      <c r="AM274" t="s">
        <v>3181</v>
      </c>
      <c r="AN274">
        <v>-5.59</v>
      </c>
      <c r="AO274" t="s">
        <v>3181</v>
      </c>
      <c r="AP274">
        <v>7.6762672001320004E-2</v>
      </c>
      <c r="AQ274">
        <f>(Table2[[#This Row],[Sharpe Ratio]]-AVERAGE(Table2[Sharpe Ratio]))/_xlfn.STDEV.P(Table2[Sharpe Ratio])</f>
        <v>0.12586281539634106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273</v>
      </c>
      <c r="AT274">
        <f>_xlfn.RANK.AVG(Table2[[#This Row],[6M Return vs Nifty Z-Score]],Table2[6M Return vs Nifty Z-Score])</f>
        <v>310</v>
      </c>
      <c r="AU274">
        <f>_xlfn.RANK.AVG(Table2[[#This Row],[Sharpe Ratio Z-Score]],Table2[Sharpe Ratio Z-Score])</f>
        <v>306</v>
      </c>
      <c r="AV274">
        <f>(Table2[[#This Row],[Rank 1Y]]+Table2[[#This Row],[Rank 6M]]+Table2[[#This Row],[Rank Sharpe]])/3</f>
        <v>296.33333333333331</v>
      </c>
    </row>
    <row r="275" spans="1:48" x14ac:dyDescent="0.3">
      <c r="A275" t="s">
        <v>185</v>
      </c>
      <c r="B275" t="s">
        <v>186</v>
      </c>
      <c r="C275" t="s">
        <v>3141</v>
      </c>
      <c r="D275" t="s">
        <v>86</v>
      </c>
      <c r="E275">
        <v>147720.54725780999</v>
      </c>
      <c r="F275">
        <v>462.3</v>
      </c>
      <c r="G275">
        <v>54.213057913575398</v>
      </c>
      <c r="H275">
        <f>(Table2[[#This Row],[1Y Return vs Nifty]]-AVERAGE(Table2[1Y Return vs Nifty]))/_xlfn.STDEV.P(Table2[1Y Return vs Nifty])</f>
        <v>0.51616571838984837</v>
      </c>
      <c r="I275">
        <v>4.8107654517601803</v>
      </c>
      <c r="J275">
        <f>(Table2[[#This Row],[1M Return vs Nifty]]-AVERAGE(Table2[1M Return vs Nifty]))/_xlfn.STDEV.P(Table2[1M Return vs Nifty])</f>
        <v>0.67287891585502102</v>
      </c>
      <c r="K275">
        <v>-4.4705002906236802</v>
      </c>
      <c r="L275">
        <f>(Table2[[#This Row],[6M Return vs Nifty]]-AVERAGE(Table2[6M Return vs Nifty]))/_xlfn.STDEV.P(Table2[6M Return vs Nifty])</f>
        <v>-0.48450169694095219</v>
      </c>
      <c r="M275">
        <v>-2.91908624117454</v>
      </c>
      <c r="N275">
        <f>(Table2[[#This Row],[1W Return vs Nifty]]-AVERAGE(Table2[1W Return vs Nifty]))/_xlfn.STDEV.P(Table2[1W Return vs Nifty])</f>
        <v>-0.4316591815592894</v>
      </c>
      <c r="O275">
        <v>458.4</v>
      </c>
      <c r="P275">
        <v>447.506347040685</v>
      </c>
      <c r="Q275">
        <v>405.27119234303899</v>
      </c>
      <c r="R275">
        <v>51.292732878235398</v>
      </c>
      <c r="S275" s="1">
        <f>(Table2[[#This Row],[Close Price]]-Table2[[#This Row],[20D EMA]])/Table2[[#This Row],[20D EMA]]</f>
        <v>8.5078534031414361E-3</v>
      </c>
      <c r="T275" s="1">
        <f>(Table2[[#This Row],[Close Price]]-Table2[[#This Row],[50D EMA]])/Table2[[#This Row],[50D EMA]]</f>
        <v>3.3057973494999497E-2</v>
      </c>
      <c r="U275" s="1">
        <f>(Table2[[#This Row],[Close Price]]-Table2[[#This Row],[200D EMA]])/Table2[[#This Row],[200D EMA]]</f>
        <v>0.14071764471403481</v>
      </c>
      <c r="V275">
        <v>0.99770071354914203</v>
      </c>
      <c r="W275">
        <v>458.35</v>
      </c>
      <c r="X275">
        <v>464.8</v>
      </c>
      <c r="Y275">
        <v>458.35</v>
      </c>
      <c r="Z275">
        <v>464.8</v>
      </c>
      <c r="AA275">
        <v>438.7</v>
      </c>
      <c r="AB275">
        <v>491.2</v>
      </c>
      <c r="AC275" s="1">
        <f>(Table2[[#This Row],[Close Price]]/Table2[[#This Row],[Day Low]])-1</f>
        <v>8.6178684411475359E-3</v>
      </c>
      <c r="AD275" s="1">
        <f>(Table2[[#This Row],[Day High]]/Table2[[#This Row],[Close Price]])-1</f>
        <v>5.4077438892494722E-3</v>
      </c>
      <c r="AE275" s="1">
        <f>(Table2[[#This Row],[Close Price]]/Table2[[#This Row],[Current Week Low]])-1</f>
        <v>8.6178684411475359E-3</v>
      </c>
      <c r="AF275" s="1">
        <f>(Table2[[#This Row],[Current Week High]]/Table2[[#This Row],[Close Price]])-1</f>
        <v>5.4077438892494722E-3</v>
      </c>
      <c r="AG275" s="1">
        <f>(Table2[[#This Row],[Close Price]]/Table2[[#This Row],[Current Month Low]])-1</f>
        <v>5.3795304308183356E-2</v>
      </c>
      <c r="AH275" s="1">
        <f>(Table2[[#This Row],[Current Month High]]/Table2[[#This Row],[Close Price]])-1</f>
        <v>6.2513519359723047E-2</v>
      </c>
      <c r="AI275">
        <v>7.0408825438027201</v>
      </c>
      <c r="AJ275">
        <v>100.30329289428001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0.12</v>
      </c>
      <c r="AM275" t="s">
        <v>3182</v>
      </c>
      <c r="AN275">
        <v>-1.24</v>
      </c>
      <c r="AO275" t="s">
        <v>3181</v>
      </c>
      <c r="AP275">
        <v>9.7818865531073995E-2</v>
      </c>
      <c r="AQ275">
        <f>(Table2[[#This Row],[Sharpe Ratio]]-AVERAGE(Table2[Sharpe Ratio]))/_xlfn.STDEV.P(Table2[Sharpe Ratio])</f>
        <v>0.37231056551951869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0.64519432126414644</v>
      </c>
      <c r="AS275">
        <f>_xlfn.RANK.AVG(Table2[[#This Row],[1Y Return vs Nifty Z-Score]],Table2[1Y Return vs Nifty Z-Score])</f>
        <v>163</v>
      </c>
      <c r="AT275">
        <f>_xlfn.RANK.AVG(Table2[[#This Row],[6M Return vs Nifty Z-Score]],Table2[6M Return vs Nifty Z-Score])</f>
        <v>482</v>
      </c>
      <c r="AU275">
        <f>_xlfn.RANK.AVG(Table2[[#This Row],[Sharpe Ratio Z-Score]],Table2[Sharpe Ratio Z-Score])</f>
        <v>246</v>
      </c>
      <c r="AV275">
        <f>(Table2[[#This Row],[Rank 1Y]]+Table2[[#This Row],[Rank 6M]]+Table2[[#This Row],[Rank Sharpe]])/3</f>
        <v>297</v>
      </c>
    </row>
    <row r="276" spans="1:48" x14ac:dyDescent="0.3">
      <c r="A276" t="s">
        <v>650</v>
      </c>
      <c r="B276" t="s">
        <v>651</v>
      </c>
      <c r="C276" t="s">
        <v>3138</v>
      </c>
      <c r="D276" t="s">
        <v>197</v>
      </c>
      <c r="E276">
        <v>29506.891550009899</v>
      </c>
      <c r="F276">
        <v>9055.2999999999993</v>
      </c>
      <c r="G276">
        <v>16.7870062306344</v>
      </c>
      <c r="H276">
        <f>(Table2[[#This Row],[1Y Return vs Nifty]]-AVERAGE(Table2[1Y Return vs Nifty]))/_xlfn.STDEV.P(Table2[1Y Return vs Nifty])</f>
        <v>-0.12247282002118544</v>
      </c>
      <c r="I276">
        <v>2.7472835892898502</v>
      </c>
      <c r="J276">
        <f>(Table2[[#This Row],[1M Return vs Nifty]]-AVERAGE(Table2[1M Return vs Nifty]))/_xlfn.STDEV.P(Table2[1M Return vs Nifty])</f>
        <v>0.43931282920078102</v>
      </c>
      <c r="K276">
        <v>27.976727656325401</v>
      </c>
      <c r="L276">
        <f>(Table2[[#This Row],[6M Return vs Nifty]]-AVERAGE(Table2[6M Return vs Nifty]))/_xlfn.STDEV.P(Table2[6M Return vs Nifty])</f>
        <v>0.52507978480693573</v>
      </c>
      <c r="M276">
        <v>3.94518182044254</v>
      </c>
      <c r="N276">
        <f>(Table2[[#This Row],[1W Return vs Nifty]]-AVERAGE(Table2[1W Return vs Nifty]))/_xlfn.STDEV.P(Table2[1W Return vs Nifty])</f>
        <v>1.0989471559265322</v>
      </c>
      <c r="O276">
        <v>8786.2900000000009</v>
      </c>
      <c r="P276">
        <v>8545.8165012842001</v>
      </c>
      <c r="Q276">
        <v>7487.0846363941901</v>
      </c>
      <c r="R276">
        <v>73.085514825133998</v>
      </c>
      <c r="S276" s="1">
        <f>(Table2[[#This Row],[Close Price]]-Table2[[#This Row],[20D EMA]])/Table2[[#This Row],[20D EMA]]</f>
        <v>3.061701810434192E-2</v>
      </c>
      <c r="T276" s="1">
        <f>(Table2[[#This Row],[Close Price]]-Table2[[#This Row],[50D EMA]])/Table2[[#This Row],[50D EMA]]</f>
        <v>5.9617884217293679E-2</v>
      </c>
      <c r="U276" s="1">
        <f>(Table2[[#This Row],[Close Price]]-Table2[[#This Row],[200D EMA]])/Table2[[#This Row],[200D EMA]]</f>
        <v>0.20945607533041966</v>
      </c>
      <c r="V276">
        <v>0.82480152592249401</v>
      </c>
      <c r="W276">
        <v>9000.1</v>
      </c>
      <c r="X276">
        <v>9178.85</v>
      </c>
      <c r="Y276">
        <v>9000.1</v>
      </c>
      <c r="Z276">
        <v>9178.85</v>
      </c>
      <c r="AA276">
        <v>8315</v>
      </c>
      <c r="AB276">
        <v>9178.85</v>
      </c>
      <c r="AC276" s="1">
        <f>(Table2[[#This Row],[Close Price]]/Table2[[#This Row],[Day Low]])-1</f>
        <v>6.1332651859422604E-3</v>
      </c>
      <c r="AD276" s="1">
        <f>(Table2[[#This Row],[Day High]]/Table2[[#This Row],[Close Price]])-1</f>
        <v>1.3643943326008046E-2</v>
      </c>
      <c r="AE276" s="1">
        <f>(Table2[[#This Row],[Close Price]]/Table2[[#This Row],[Current Week Low]])-1</f>
        <v>6.1332651859422604E-3</v>
      </c>
      <c r="AF276" s="1">
        <f>(Table2[[#This Row],[Current Week High]]/Table2[[#This Row],[Close Price]])-1</f>
        <v>1.3643943326008046E-2</v>
      </c>
      <c r="AG276" s="1">
        <f>(Table2[[#This Row],[Close Price]]/Table2[[#This Row],[Current Month Low]])-1</f>
        <v>8.9031870114251177E-2</v>
      </c>
      <c r="AH276" s="1">
        <f>(Table2[[#This Row],[Current Month High]]/Table2[[#This Row],[Close Price]])-1</f>
        <v>1.3643943326008046E-2</v>
      </c>
      <c r="AI276">
        <v>5.5735315229755003</v>
      </c>
      <c r="AJ276">
        <v>52.035325425407699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0.16</v>
      </c>
      <c r="AM276" t="s">
        <v>3182</v>
      </c>
      <c r="AN276">
        <v>6.08</v>
      </c>
      <c r="AO276" t="s">
        <v>3182</v>
      </c>
      <c r="AP276">
        <v>4.3987308938789001E-2</v>
      </c>
      <c r="AQ276">
        <f>(Table2[[#This Row],[Sharpe Ratio]]-AVERAGE(Table2[Sharpe Ratio]))/_xlfn.STDEV.P(Table2[Sharpe Ratio])</f>
        <v>-0.25774946831567319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1.6831174815973904</v>
      </c>
      <c r="AS276">
        <f>_xlfn.RANK.AVG(Table2[[#This Row],[1Y Return vs Nifty Z-Score]],Table2[1Y Return vs Nifty Z-Score])</f>
        <v>327</v>
      </c>
      <c r="AT276">
        <f>_xlfn.RANK.AVG(Table2[[#This Row],[6M Return vs Nifty Z-Score]],Table2[6M Return vs Nifty Z-Score])</f>
        <v>163</v>
      </c>
      <c r="AU276">
        <f>_xlfn.RANK.AVG(Table2[[#This Row],[Sharpe Ratio Z-Score]],Table2[Sharpe Ratio Z-Score])</f>
        <v>404</v>
      </c>
      <c r="AV276">
        <f>(Table2[[#This Row],[Rank 1Y]]+Table2[[#This Row],[Rank 6M]]+Table2[[#This Row],[Rank Sharpe]])/3</f>
        <v>298</v>
      </c>
    </row>
    <row r="277" spans="1:48" x14ac:dyDescent="0.3">
      <c r="A277" t="s">
        <v>888</v>
      </c>
      <c r="B277" t="s">
        <v>889</v>
      </c>
      <c r="C277" t="s">
        <v>3134</v>
      </c>
      <c r="D277" t="s">
        <v>179</v>
      </c>
      <c r="E277">
        <v>17699.496150929899</v>
      </c>
      <c r="F277">
        <v>1791.85</v>
      </c>
      <c r="G277">
        <v>30.6210698905242</v>
      </c>
      <c r="H277">
        <f>(Table2[[#This Row],[1Y Return vs Nifty]]-AVERAGE(Table2[1Y Return vs Nifty]))/_xlfn.STDEV.P(Table2[1Y Return vs Nifty])</f>
        <v>0.11359178735133751</v>
      </c>
      <c r="I277">
        <v>2.9660137210806599</v>
      </c>
      <c r="J277">
        <f>(Table2[[#This Row],[1M Return vs Nifty]]-AVERAGE(Table2[1M Return vs Nifty]))/_xlfn.STDEV.P(Table2[1M Return vs Nifty])</f>
        <v>0.46407095373044605</v>
      </c>
      <c r="K277">
        <v>11.660809246518999</v>
      </c>
      <c r="L277">
        <f>(Table2[[#This Row],[6M Return vs Nifty]]-AVERAGE(Table2[6M Return vs Nifty]))/_xlfn.STDEV.P(Table2[6M Return vs Nifty])</f>
        <v>1.7417031268113652E-2</v>
      </c>
      <c r="M277">
        <v>-5.8189123892199301</v>
      </c>
      <c r="N277">
        <f>(Table2[[#This Row],[1W Return vs Nifty]]-AVERAGE(Table2[1W Return vs Nifty]))/_xlfn.STDEV.P(Table2[1W Return vs Nifty])</f>
        <v>-1.0782674200434603</v>
      </c>
      <c r="O277">
        <v>1866.55</v>
      </c>
      <c r="P277">
        <v>1827.38661462399</v>
      </c>
      <c r="Q277">
        <v>1566.4758229791701</v>
      </c>
      <c r="R277">
        <v>32.661761161234899</v>
      </c>
      <c r="S277" s="1">
        <f>(Table2[[#This Row],[Close Price]]-Table2[[#This Row],[20D EMA]])/Table2[[#This Row],[20D EMA]]</f>
        <v>-4.0020358415258118E-2</v>
      </c>
      <c r="T277" s="1">
        <f>(Table2[[#This Row],[Close Price]]-Table2[[#This Row],[50D EMA]])/Table2[[#This Row],[50D EMA]]</f>
        <v>-1.9446686508263738E-2</v>
      </c>
      <c r="U277" s="1">
        <f>(Table2[[#This Row],[Close Price]]-Table2[[#This Row],[200D EMA]])/Table2[[#This Row],[200D EMA]]</f>
        <v>0.14387338362631513</v>
      </c>
      <c r="V277">
        <v>0.844841036898897</v>
      </c>
      <c r="W277">
        <v>1786.1</v>
      </c>
      <c r="X277">
        <v>1842.7</v>
      </c>
      <c r="Y277">
        <v>1786.1</v>
      </c>
      <c r="Z277">
        <v>1842.7</v>
      </c>
      <c r="AA277">
        <v>1786.1</v>
      </c>
      <c r="AB277">
        <v>1958</v>
      </c>
      <c r="AC277" s="1">
        <f>(Table2[[#This Row],[Close Price]]/Table2[[#This Row],[Day Low]])-1</f>
        <v>3.2193046301998152E-3</v>
      </c>
      <c r="AD277" s="1">
        <f>(Table2[[#This Row],[Day High]]/Table2[[#This Row],[Close Price]])-1</f>
        <v>2.8378491503195047E-2</v>
      </c>
      <c r="AE277" s="1">
        <f>(Table2[[#This Row],[Close Price]]/Table2[[#This Row],[Current Week Low]])-1</f>
        <v>3.2193046301998152E-3</v>
      </c>
      <c r="AF277" s="1">
        <f>(Table2[[#This Row],[Current Week High]]/Table2[[#This Row],[Close Price]])-1</f>
        <v>2.8378491503195047E-2</v>
      </c>
      <c r="AG277" s="1">
        <f>(Table2[[#This Row],[Close Price]]/Table2[[#This Row],[Current Month Low]])-1</f>
        <v>3.2193046301998152E-3</v>
      </c>
      <c r="AH277" s="1">
        <f>(Table2[[#This Row],[Current Month High]]/Table2[[#This Row],[Close Price]])-1</f>
        <v>9.2725395540921518E-2</v>
      </c>
      <c r="AI277">
        <v>10.9467868404163</v>
      </c>
      <c r="AJ277">
        <v>83.075351213282204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0.05</v>
      </c>
      <c r="AM277" t="s">
        <v>3182</v>
      </c>
      <c r="AN277">
        <v>-8.0399999999999991</v>
      </c>
      <c r="AO277" t="s">
        <v>3181</v>
      </c>
      <c r="AP277">
        <v>6.9483255130190005E-2</v>
      </c>
      <c r="AQ277">
        <f>(Table2[[#This Row],[Sharpe Ratio]]-AVERAGE(Table2[Sharpe Ratio]))/_xlfn.STDEV.P(Table2[Sharpe Ratio])</f>
        <v>4.0662424947628763E-2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-0.44252522274593431</v>
      </c>
      <c r="AS277">
        <f>_xlfn.RANK.AVG(Table2[[#This Row],[1Y Return vs Nifty Z-Score]],Table2[1Y Return vs Nifty Z-Score])</f>
        <v>253</v>
      </c>
      <c r="AT277">
        <f>_xlfn.RANK.AVG(Table2[[#This Row],[6M Return vs Nifty Z-Score]],Table2[6M Return vs Nifty Z-Score])</f>
        <v>312</v>
      </c>
      <c r="AU277">
        <f>_xlfn.RANK.AVG(Table2[[#This Row],[Sharpe Ratio Z-Score]],Table2[Sharpe Ratio Z-Score])</f>
        <v>329</v>
      </c>
      <c r="AV277">
        <f>(Table2[[#This Row],[Rank 1Y]]+Table2[[#This Row],[Rank 6M]]+Table2[[#This Row],[Rank Sharpe]])/3</f>
        <v>298</v>
      </c>
    </row>
    <row r="278" spans="1:48" x14ac:dyDescent="0.3">
      <c r="A278" t="s">
        <v>207</v>
      </c>
      <c r="B278" t="s">
        <v>208</v>
      </c>
      <c r="C278" t="s">
        <v>3136</v>
      </c>
      <c r="D278" t="s">
        <v>54</v>
      </c>
      <c r="E278">
        <v>127150.51632345001</v>
      </c>
      <c r="F278">
        <v>1512.9</v>
      </c>
      <c r="G278">
        <v>-5.77357554035693</v>
      </c>
      <c r="H278">
        <f>(Table2[[#This Row],[1Y Return vs Nifty]]-AVERAGE(Table2[1Y Return vs Nifty]))/_xlfn.STDEV.P(Table2[1Y Return vs Nifty])</f>
        <v>-0.50744682395801499</v>
      </c>
      <c r="I278">
        <v>-4.1945973142926301</v>
      </c>
      <c r="J278">
        <f>(Table2[[#This Row],[1M Return vs Nifty]]-AVERAGE(Table2[1M Return vs Nifty]))/_xlfn.STDEV.P(Table2[1M Return vs Nifty])</f>
        <v>-0.34644060346011385</v>
      </c>
      <c r="K278">
        <v>18.647989254794201</v>
      </c>
      <c r="L278">
        <f>(Table2[[#This Row],[6M Return vs Nifty]]-AVERAGE(Table2[6M Return vs Nifty]))/_xlfn.STDEV.P(Table2[6M Return vs Nifty])</f>
        <v>0.23482011906122593</v>
      </c>
      <c r="M278">
        <v>-1.47280849491612</v>
      </c>
      <c r="N278">
        <f>(Table2[[#This Row],[1W Return vs Nifty]]-AVERAGE(Table2[1W Return vs Nifty]))/_xlfn.STDEV.P(Table2[1W Return vs Nifty])</f>
        <v>-0.10916567397527017</v>
      </c>
      <c r="O278">
        <v>1539.17</v>
      </c>
      <c r="P278">
        <v>1500.5165810646399</v>
      </c>
      <c r="Q278">
        <v>1336.50037042707</v>
      </c>
      <c r="R278">
        <v>42.395042748866302</v>
      </c>
      <c r="S278" s="1">
        <f>(Table2[[#This Row],[Close Price]]-Table2[[#This Row],[20D EMA]])/Table2[[#This Row],[20D EMA]]</f>
        <v>-1.7067640351618067E-2</v>
      </c>
      <c r="T278" s="1">
        <f>(Table2[[#This Row],[Close Price]]-Table2[[#This Row],[50D EMA]])/Table2[[#This Row],[50D EMA]]</f>
        <v>8.252770473601791E-3</v>
      </c>
      <c r="U278" s="1">
        <f>(Table2[[#This Row],[Close Price]]-Table2[[#This Row],[200D EMA]])/Table2[[#This Row],[200D EMA]]</f>
        <v>0.13198621824291953</v>
      </c>
      <c r="V278">
        <v>0.78047504051155403</v>
      </c>
      <c r="W278">
        <v>1503</v>
      </c>
      <c r="X278">
        <v>1533.55</v>
      </c>
      <c r="Y278">
        <v>1503</v>
      </c>
      <c r="Z278">
        <v>1533.55</v>
      </c>
      <c r="AA278">
        <v>1462</v>
      </c>
      <c r="AB278">
        <v>1623</v>
      </c>
      <c r="AC278" s="1">
        <f>(Table2[[#This Row],[Close Price]]/Table2[[#This Row],[Day Low]])-1</f>
        <v>6.5868263473054522E-3</v>
      </c>
      <c r="AD278" s="1">
        <f>(Table2[[#This Row],[Day High]]/Table2[[#This Row],[Close Price]])-1</f>
        <v>1.3649282834291565E-2</v>
      </c>
      <c r="AE278" s="1">
        <f>(Table2[[#This Row],[Close Price]]/Table2[[#This Row],[Current Week Low]])-1</f>
        <v>6.5868263473054522E-3</v>
      </c>
      <c r="AF278" s="1">
        <f>(Table2[[#This Row],[Current Week High]]/Table2[[#This Row],[Close Price]])-1</f>
        <v>1.3649282834291565E-2</v>
      </c>
      <c r="AG278" s="1">
        <f>(Table2[[#This Row],[Close Price]]/Table2[[#This Row],[Current Month Low]])-1</f>
        <v>3.4815321477428274E-2</v>
      </c>
      <c r="AH278" s="1">
        <f>(Table2[[#This Row],[Current Month High]]/Table2[[#This Row],[Close Price]])-1</f>
        <v>7.2774142375570117E-2</v>
      </c>
      <c r="AI278">
        <v>9.1942626743340501</v>
      </c>
      <c r="AJ278">
        <v>49.614319620253099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7.0000000000000007E-2</v>
      </c>
      <c r="AM278" t="s">
        <v>3182</v>
      </c>
      <c r="AN278">
        <v>-6.51</v>
      </c>
      <c r="AO278" t="s">
        <v>3181</v>
      </c>
      <c r="AP278">
        <v>0.125132584699924</v>
      </c>
      <c r="AQ278">
        <f>(Table2[[#This Row],[Sharpe Ratio]]-AVERAGE(Table2[Sharpe Ratio]))/_xlfn.STDEV.P(Table2[Sharpe Ratio])</f>
        <v>0.69199819695904785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-3.6234785373125231E-2</v>
      </c>
      <c r="AS278">
        <f>_xlfn.RANK.AVG(Table2[[#This Row],[1Y Return vs Nifty Z-Score]],Table2[1Y Return vs Nifty Z-Score])</f>
        <v>488</v>
      </c>
      <c r="AT278">
        <f>_xlfn.RANK.AVG(Table2[[#This Row],[6M Return vs Nifty Z-Score]],Table2[6M Return vs Nifty Z-Score])</f>
        <v>239</v>
      </c>
      <c r="AU278">
        <f>_xlfn.RANK.AVG(Table2[[#This Row],[Sharpe Ratio Z-Score]],Table2[Sharpe Ratio Z-Score])</f>
        <v>168</v>
      </c>
      <c r="AV278">
        <f>(Table2[[#This Row],[Rank 1Y]]+Table2[[#This Row],[Rank 6M]]+Table2[[#This Row],[Rank Sharpe]])/3</f>
        <v>298.33333333333331</v>
      </c>
    </row>
    <row r="279" spans="1:48" x14ac:dyDescent="0.3">
      <c r="A279" t="s">
        <v>497</v>
      </c>
      <c r="B279" t="s">
        <v>498</v>
      </c>
      <c r="C279" t="s">
        <v>3147</v>
      </c>
      <c r="D279" t="s">
        <v>499</v>
      </c>
      <c r="E279">
        <v>43615.034301899999</v>
      </c>
      <c r="F279">
        <v>3965.7</v>
      </c>
      <c r="G279">
        <v>-9.3947115821991201</v>
      </c>
      <c r="H279">
        <f>(Table2[[#This Row],[1Y Return vs Nifty]]-AVERAGE(Table2[1Y Return vs Nifty]))/_xlfn.STDEV.P(Table2[1Y Return vs Nifty])</f>
        <v>-0.56923792735147583</v>
      </c>
      <c r="I279">
        <v>4.0227870565732502</v>
      </c>
      <c r="J279">
        <f>(Table2[[#This Row],[1M Return vs Nifty]]-AVERAGE(Table2[1M Return vs Nifty]))/_xlfn.STDEV.P(Table2[1M Return vs Nifty])</f>
        <v>0.58368742186652178</v>
      </c>
      <c r="K279">
        <v>20.639487818080902</v>
      </c>
      <c r="L279">
        <f>(Table2[[#This Row],[6M Return vs Nifty]]-AVERAGE(Table2[6M Return vs Nifty]))/_xlfn.STDEV.P(Table2[6M Return vs Nifty])</f>
        <v>0.29678473661527577</v>
      </c>
      <c r="M279">
        <v>-3.2746753105402702</v>
      </c>
      <c r="N279">
        <f>(Table2[[#This Row],[1W Return vs Nifty]]-AVERAGE(Table2[1W Return vs Nifty]))/_xlfn.STDEV.P(Table2[1W Return vs Nifty])</f>
        <v>-0.51094904585745815</v>
      </c>
      <c r="O279">
        <v>4012.16</v>
      </c>
      <c r="P279">
        <v>3960.10434867701</v>
      </c>
      <c r="Q279">
        <v>3596.3497718474</v>
      </c>
      <c r="R279">
        <v>44.514948850153303</v>
      </c>
      <c r="S279" s="1">
        <f>(Table2[[#This Row],[Close Price]]-Table2[[#This Row],[20D EMA]])/Table2[[#This Row],[20D EMA]]</f>
        <v>-1.1579797415855807E-2</v>
      </c>
      <c r="T279" s="1">
        <f>(Table2[[#This Row],[Close Price]]-Table2[[#This Row],[50D EMA]])/Table2[[#This Row],[50D EMA]]</f>
        <v>1.4130060297171828E-3</v>
      </c>
      <c r="U279" s="1">
        <f>(Table2[[#This Row],[Close Price]]-Table2[[#This Row],[200D EMA]])/Table2[[#This Row],[200D EMA]]</f>
        <v>0.10270141993526653</v>
      </c>
      <c r="V279">
        <v>0.84478198318905795</v>
      </c>
      <c r="W279">
        <v>3894.35</v>
      </c>
      <c r="X279">
        <v>4000</v>
      </c>
      <c r="Y279">
        <v>3894.35</v>
      </c>
      <c r="Z279">
        <v>4000</v>
      </c>
      <c r="AA279">
        <v>3797.05</v>
      </c>
      <c r="AB279">
        <v>4340.95</v>
      </c>
      <c r="AC279" s="1">
        <f>(Table2[[#This Row],[Close Price]]/Table2[[#This Row],[Day Low]])-1</f>
        <v>1.8321414356696319E-2</v>
      </c>
      <c r="AD279" s="1">
        <f>(Table2[[#This Row],[Day High]]/Table2[[#This Row],[Close Price]])-1</f>
        <v>8.649166603626135E-3</v>
      </c>
      <c r="AE279" s="1">
        <f>(Table2[[#This Row],[Close Price]]/Table2[[#This Row],[Current Week Low]])-1</f>
        <v>1.8321414356696319E-2</v>
      </c>
      <c r="AF279" s="1">
        <f>(Table2[[#This Row],[Current Week High]]/Table2[[#This Row],[Close Price]])-1</f>
        <v>8.649166603626135E-3</v>
      </c>
      <c r="AG279" s="1">
        <f>(Table2[[#This Row],[Close Price]]/Table2[[#This Row],[Current Month Low]])-1</f>
        <v>4.4416059835925115E-2</v>
      </c>
      <c r="AH279" s="1">
        <f>(Table2[[#This Row],[Current Month High]]/Table2[[#This Row],[Close Price]])-1</f>
        <v>9.4623899942002598E-2</v>
      </c>
      <c r="AI279">
        <v>11.4557329097006</v>
      </c>
      <c r="AJ279">
        <v>49.739465337562201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-0.05</v>
      </c>
      <c r="AM279" t="s">
        <v>3181</v>
      </c>
      <c r="AN279">
        <v>-9.35</v>
      </c>
      <c r="AO279" t="s">
        <v>3181</v>
      </c>
      <c r="AP279">
        <v>0.125962514506815</v>
      </c>
      <c r="AQ279">
        <f>(Table2[[#This Row],[Sharpe Ratio]]-AVERAGE(Table2[Sharpe Ratio]))/_xlfn.STDEV.P(Table2[Sharpe Ratio])</f>
        <v>0.70171193431520529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0.50199711958806881</v>
      </c>
      <c r="AS279">
        <f>_xlfn.RANK.AVG(Table2[[#This Row],[1Y Return vs Nifty Z-Score]],Table2[1Y Return vs Nifty Z-Score])</f>
        <v>509</v>
      </c>
      <c r="AT279">
        <f>_xlfn.RANK.AVG(Table2[[#This Row],[6M Return vs Nifty Z-Score]],Table2[6M Return vs Nifty Z-Score])</f>
        <v>225</v>
      </c>
      <c r="AU279">
        <f>_xlfn.RANK.AVG(Table2[[#This Row],[Sharpe Ratio Z-Score]],Table2[Sharpe Ratio Z-Score])</f>
        <v>165</v>
      </c>
      <c r="AV279">
        <f>(Table2[[#This Row],[Rank 1Y]]+Table2[[#This Row],[Rank 6M]]+Table2[[#This Row],[Rank Sharpe]])/3</f>
        <v>299.66666666666669</v>
      </c>
    </row>
    <row r="280" spans="1:48" x14ac:dyDescent="0.3">
      <c r="A280" t="s">
        <v>837</v>
      </c>
      <c r="B280" t="s">
        <v>838</v>
      </c>
      <c r="C280" t="s">
        <v>3148</v>
      </c>
      <c r="D280" t="s">
        <v>284</v>
      </c>
      <c r="E280">
        <v>19360.596716429998</v>
      </c>
      <c r="F280">
        <v>887.1</v>
      </c>
      <c r="G280">
        <v>22.5487121534529</v>
      </c>
      <c r="H280">
        <f>(Table2[[#This Row],[1Y Return vs Nifty]]-AVERAGE(Table2[1Y Return vs Nifty]))/_xlfn.STDEV.P(Table2[1Y Return vs Nifty])</f>
        <v>-2.4155009730226881E-2</v>
      </c>
      <c r="I280">
        <v>-4.4674351647567598E-2</v>
      </c>
      <c r="J280">
        <f>(Table2[[#This Row],[1M Return vs Nifty]]-AVERAGE(Table2[1M Return vs Nifty]))/_xlfn.STDEV.P(Table2[1M Return vs Nifty])</f>
        <v>0.12329033235784677</v>
      </c>
      <c r="K280">
        <v>-8.2882721843322802</v>
      </c>
      <c r="L280">
        <f>(Table2[[#This Row],[6M Return vs Nifty]]-AVERAGE(Table2[6M Return vs Nifty]))/_xlfn.STDEV.P(Table2[6M Return vs Nifty])</f>
        <v>-0.6032900202987318</v>
      </c>
      <c r="M280">
        <v>2.1305792207705698</v>
      </c>
      <c r="N280">
        <f>(Table2[[#This Row],[1W Return vs Nifty]]-AVERAGE(Table2[1W Return vs Nifty]))/_xlfn.STDEV.P(Table2[1W Return vs Nifty])</f>
        <v>0.69432393694025962</v>
      </c>
      <c r="O280">
        <v>876.05</v>
      </c>
      <c r="P280">
        <v>858.55234528962706</v>
      </c>
      <c r="Q280">
        <v>787.02816828646598</v>
      </c>
      <c r="R280">
        <v>54.951410841060301</v>
      </c>
      <c r="S280" s="1">
        <f>(Table2[[#This Row],[Close Price]]-Table2[[#This Row],[20D EMA]])/Table2[[#This Row],[20D EMA]]</f>
        <v>1.2613435306204063E-2</v>
      </c>
      <c r="T280" s="1">
        <f>(Table2[[#This Row],[Close Price]]-Table2[[#This Row],[50D EMA]])/Table2[[#This Row],[50D EMA]]</f>
        <v>3.3250919256114314E-2</v>
      </c>
      <c r="U280" s="1">
        <f>(Table2[[#This Row],[Close Price]]-Table2[[#This Row],[200D EMA]])/Table2[[#This Row],[200D EMA]]</f>
        <v>0.12715152487033915</v>
      </c>
      <c r="V280">
        <v>0.74613680464160603</v>
      </c>
      <c r="W280">
        <v>878.35</v>
      </c>
      <c r="X280">
        <v>904</v>
      </c>
      <c r="Y280">
        <v>878.35</v>
      </c>
      <c r="Z280">
        <v>904</v>
      </c>
      <c r="AA280">
        <v>815.15</v>
      </c>
      <c r="AB280">
        <v>913</v>
      </c>
      <c r="AC280" s="1">
        <f>(Table2[[#This Row],[Close Price]]/Table2[[#This Row],[Day Low]])-1</f>
        <v>9.9618603062561206E-3</v>
      </c>
      <c r="AD280" s="1">
        <f>(Table2[[#This Row],[Day High]]/Table2[[#This Row],[Close Price]])-1</f>
        <v>1.9050839815127896E-2</v>
      </c>
      <c r="AE280" s="1">
        <f>(Table2[[#This Row],[Close Price]]/Table2[[#This Row],[Current Week Low]])-1</f>
        <v>9.9618603062561206E-3</v>
      </c>
      <c r="AF280" s="1">
        <f>(Table2[[#This Row],[Current Week High]]/Table2[[#This Row],[Close Price]])-1</f>
        <v>1.9050839815127896E-2</v>
      </c>
      <c r="AG280" s="1">
        <f>(Table2[[#This Row],[Close Price]]/Table2[[#This Row],[Current Month Low]])-1</f>
        <v>8.8265963319634544E-2</v>
      </c>
      <c r="AH280" s="1">
        <f>(Table2[[#This Row],[Current Month High]]/Table2[[#This Row],[Close Price]])-1</f>
        <v>2.9196257468154574E-2</v>
      </c>
      <c r="AI280">
        <v>7.9923345733288098</v>
      </c>
      <c r="AJ280">
        <v>65.782096804335595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0.02</v>
      </c>
      <c r="AM280" t="s">
        <v>3182</v>
      </c>
      <c r="AN280">
        <v>-0.93</v>
      </c>
      <c r="AO280" t="s">
        <v>3181</v>
      </c>
      <c r="AP280">
        <v>0.17395887775272001</v>
      </c>
      <c r="AQ280">
        <f>(Table2[[#This Row],[Sharpe Ratio]]-AVERAGE(Table2[Sharpe Ratio]))/_xlfn.STDEV.P(Table2[Sharpe Ratio])</f>
        <v>1.2634751855568584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1.4536444248260061</v>
      </c>
      <c r="AS280">
        <f>_xlfn.RANK.AVG(Table2[[#This Row],[1Y Return vs Nifty Z-Score]],Table2[1Y Return vs Nifty Z-Score])</f>
        <v>298</v>
      </c>
      <c r="AT280">
        <f>_xlfn.RANK.AVG(Table2[[#This Row],[6M Return vs Nifty Z-Score]],Table2[6M Return vs Nifty Z-Score])</f>
        <v>517</v>
      </c>
      <c r="AU280">
        <f>_xlfn.RANK.AVG(Table2[[#This Row],[Sharpe Ratio Z-Score]],Table2[Sharpe Ratio Z-Score])</f>
        <v>84</v>
      </c>
      <c r="AV280">
        <f>(Table2[[#This Row],[Rank 1Y]]+Table2[[#This Row],[Rank 6M]]+Table2[[#This Row],[Rank Sharpe]])/3</f>
        <v>299.66666666666669</v>
      </c>
    </row>
    <row r="281" spans="1:48" x14ac:dyDescent="0.3">
      <c r="A281" t="s">
        <v>385</v>
      </c>
      <c r="B281" t="s">
        <v>386</v>
      </c>
      <c r="C281" t="s">
        <v>3142</v>
      </c>
      <c r="D281" t="s">
        <v>182</v>
      </c>
      <c r="E281">
        <v>63195.136817699997</v>
      </c>
      <c r="F281">
        <v>4043.1</v>
      </c>
      <c r="G281">
        <v>3.2686732751624201</v>
      </c>
      <c r="H281">
        <f>(Table2[[#This Row],[1Y Return vs Nifty]]-AVERAGE(Table2[1Y Return vs Nifty]))/_xlfn.STDEV.P(Table2[1Y Return vs Nifty])</f>
        <v>-0.35314979534240148</v>
      </c>
      <c r="I281">
        <v>-2.6036470789790802</v>
      </c>
      <c r="J281">
        <f>(Table2[[#This Row],[1M Return vs Nifty]]-AVERAGE(Table2[1M Return vs Nifty]))/_xlfn.STDEV.P(Table2[1M Return vs Nifty])</f>
        <v>-0.16636050327499732</v>
      </c>
      <c r="K281">
        <v>13.8208147405127</v>
      </c>
      <c r="L281">
        <f>(Table2[[#This Row],[6M Return vs Nifty]]-AVERAGE(Table2[6M Return vs Nifty]))/_xlfn.STDEV.P(Table2[6M Return vs Nifty])</f>
        <v>8.4624669183289827E-2</v>
      </c>
      <c r="M281">
        <v>-1.0296821659570199</v>
      </c>
      <c r="N281">
        <f>(Table2[[#This Row],[1W Return vs Nifty]]-AVERAGE(Table2[1W Return vs Nifty]))/_xlfn.STDEV.P(Table2[1W Return vs Nifty])</f>
        <v>-1.0356600477076485E-2</v>
      </c>
      <c r="O281">
        <v>3890.73</v>
      </c>
      <c r="P281">
        <v>3936.44615563753</v>
      </c>
      <c r="Q281">
        <v>3741.2125510801702</v>
      </c>
      <c r="R281">
        <v>71.4054098312983</v>
      </c>
      <c r="S281" s="1">
        <f>(Table2[[#This Row],[Close Price]]-Table2[[#This Row],[20D EMA]])/Table2[[#This Row],[20D EMA]]</f>
        <v>3.9162316583263267E-2</v>
      </c>
      <c r="T281" s="1">
        <f>(Table2[[#This Row],[Close Price]]-Table2[[#This Row],[50D EMA]])/Table2[[#This Row],[50D EMA]]</f>
        <v>2.7093942136037361E-2</v>
      </c>
      <c r="U281" s="1">
        <f>(Table2[[#This Row],[Close Price]]-Table2[[#This Row],[200D EMA]])/Table2[[#This Row],[200D EMA]]</f>
        <v>8.0692407821808504E-2</v>
      </c>
      <c r="V281">
        <v>0.67257379921500904</v>
      </c>
      <c r="W281">
        <v>3898.35</v>
      </c>
      <c r="X281">
        <v>4080</v>
      </c>
      <c r="Y281">
        <v>3898.35</v>
      </c>
      <c r="Z281">
        <v>4080</v>
      </c>
      <c r="AA281">
        <v>3715.45</v>
      </c>
      <c r="AB281">
        <v>4080</v>
      </c>
      <c r="AC281" s="1">
        <f>(Table2[[#This Row],[Close Price]]/Table2[[#This Row],[Day Low]])-1</f>
        <v>3.7131093924352543E-2</v>
      </c>
      <c r="AD281" s="1">
        <f>(Table2[[#This Row],[Day High]]/Table2[[#This Row],[Close Price]])-1</f>
        <v>9.126660235957651E-3</v>
      </c>
      <c r="AE281" s="1">
        <f>(Table2[[#This Row],[Close Price]]/Table2[[#This Row],[Current Week Low]])-1</f>
        <v>3.7131093924352543E-2</v>
      </c>
      <c r="AF281" s="1">
        <f>(Table2[[#This Row],[Current Week High]]/Table2[[#This Row],[Close Price]])-1</f>
        <v>9.126660235957651E-3</v>
      </c>
      <c r="AG281" s="1">
        <f>(Table2[[#This Row],[Close Price]]/Table2[[#This Row],[Current Month Low]])-1</f>
        <v>8.8185818676068894E-2</v>
      </c>
      <c r="AH281" s="1">
        <f>(Table2[[#This Row],[Current Month High]]/Table2[[#This Row],[Close Price]])-1</f>
        <v>9.126660235957651E-3</v>
      </c>
      <c r="AI281">
        <v>22.455541539907401</v>
      </c>
      <c r="AJ281">
        <v>54.777582114692599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-0.03</v>
      </c>
      <c r="AM281" t="s">
        <v>3181</v>
      </c>
      <c r="AN281">
        <v>3.37</v>
      </c>
      <c r="AO281" t="s">
        <v>3182</v>
      </c>
      <c r="AP281">
        <v>0.114379818976815</v>
      </c>
      <c r="AQ281">
        <f>(Table2[[#This Row],[Sharpe Ratio]]-AVERAGE(Table2[Sharpe Ratio]))/_xlfn.STDEV.P(Table2[Sharpe Ratio])</f>
        <v>0.56614473173907853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417</v>
      </c>
      <c r="AT281">
        <f>_xlfn.RANK.AVG(Table2[[#This Row],[6M Return vs Nifty Z-Score]],Table2[6M Return vs Nifty Z-Score])</f>
        <v>288</v>
      </c>
      <c r="AU281">
        <f>_xlfn.RANK.AVG(Table2[[#This Row],[Sharpe Ratio Z-Score]],Table2[Sharpe Ratio Z-Score])</f>
        <v>195</v>
      </c>
      <c r="AV281">
        <f>(Table2[[#This Row],[Rank 1Y]]+Table2[[#This Row],[Rank 6M]]+Table2[[#This Row],[Rank Sharpe]])/3</f>
        <v>300</v>
      </c>
    </row>
    <row r="282" spans="1:48" x14ac:dyDescent="0.3">
      <c r="A282" t="s">
        <v>128</v>
      </c>
      <c r="B282" t="s">
        <v>129</v>
      </c>
      <c r="C282" t="s">
        <v>3143</v>
      </c>
      <c r="D282" t="s">
        <v>130</v>
      </c>
      <c r="E282">
        <v>219801.09437999999</v>
      </c>
      <c r="F282">
        <v>520.20000000000005</v>
      </c>
      <c r="G282">
        <v>34.379619484077899</v>
      </c>
      <c r="H282">
        <f>(Table2[[#This Row],[1Y Return vs Nifty]]-AVERAGE(Table2[1Y Return vs Nifty]))/_xlfn.STDEV.P(Table2[1Y Return vs Nifty])</f>
        <v>0.17772771703228257</v>
      </c>
      <c r="I282">
        <v>0.73302996302429502</v>
      </c>
      <c r="J282">
        <f>(Table2[[#This Row],[1M Return vs Nifty]]-AVERAGE(Table2[1M Return vs Nifty]))/_xlfn.STDEV.P(Table2[1M Return vs Nifty])</f>
        <v>0.21131890031170555</v>
      </c>
      <c r="K282">
        <v>16.151238683974199</v>
      </c>
      <c r="L282">
        <f>(Table2[[#This Row],[6M Return vs Nifty]]-AVERAGE(Table2[6M Return vs Nifty]))/_xlfn.STDEV.P(Table2[6M Return vs Nifty])</f>
        <v>0.15713480354013984</v>
      </c>
      <c r="M282">
        <v>-4.4995613199409004</v>
      </c>
      <c r="N282">
        <f>(Table2[[#This Row],[1W Return vs Nifty]]-AVERAGE(Table2[1W Return vs Nifty]))/_xlfn.STDEV.P(Table2[1W Return vs Nifty])</f>
        <v>-0.78407624191929925</v>
      </c>
      <c r="O282">
        <v>510.13</v>
      </c>
      <c r="P282">
        <v>527.64495610302004</v>
      </c>
      <c r="Q282">
        <v>492.58806701319298</v>
      </c>
      <c r="R282">
        <v>59.648766225119502</v>
      </c>
      <c r="S282" s="1">
        <f>(Table2[[#This Row],[Close Price]]-Table2[[#This Row],[20D EMA]])/Table2[[#This Row],[20D EMA]]</f>
        <v>1.9740066257620703E-2</v>
      </c>
      <c r="T282" s="1">
        <f>(Table2[[#This Row],[Close Price]]-Table2[[#This Row],[50D EMA]])/Table2[[#This Row],[50D EMA]]</f>
        <v>-1.4109783514288725E-2</v>
      </c>
      <c r="U282" s="1">
        <f>(Table2[[#This Row],[Close Price]]-Table2[[#This Row],[200D EMA]])/Table2[[#This Row],[200D EMA]]</f>
        <v>5.6054815038926904E-2</v>
      </c>
      <c r="V282">
        <v>0.70444368806444602</v>
      </c>
      <c r="W282">
        <v>506.6</v>
      </c>
      <c r="X282">
        <v>522.79999999999995</v>
      </c>
      <c r="Y282">
        <v>506.6</v>
      </c>
      <c r="Z282">
        <v>522.79999999999995</v>
      </c>
      <c r="AA282">
        <v>490.5</v>
      </c>
      <c r="AB282">
        <v>533.54999999999995</v>
      </c>
      <c r="AC282" s="1">
        <f>(Table2[[#This Row],[Close Price]]/Table2[[#This Row],[Day Low]])-1</f>
        <v>2.6845637583892579E-2</v>
      </c>
      <c r="AD282" s="1">
        <f>(Table2[[#This Row],[Day High]]/Table2[[#This Row],[Close Price]])-1</f>
        <v>4.9980776624374279E-3</v>
      </c>
      <c r="AE282" s="1">
        <f>(Table2[[#This Row],[Close Price]]/Table2[[#This Row],[Current Week Low]])-1</f>
        <v>2.6845637583892579E-2</v>
      </c>
      <c r="AF282" s="1">
        <f>(Table2[[#This Row],[Current Week High]]/Table2[[#This Row],[Close Price]])-1</f>
        <v>4.9980776624374279E-3</v>
      </c>
      <c r="AG282" s="1">
        <f>(Table2[[#This Row],[Close Price]]/Table2[[#This Row],[Current Month Low]])-1</f>
        <v>6.05504587155965E-2</v>
      </c>
      <c r="AH282" s="1">
        <f>(Table2[[#This Row],[Current Month High]]/Table2[[#This Row],[Close Price]])-1</f>
        <v>2.5663206459054066E-2</v>
      </c>
      <c r="AI282">
        <v>55.267204921184103</v>
      </c>
      <c r="AJ282">
        <v>82.782853127196006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-0.21</v>
      </c>
      <c r="AM282" t="s">
        <v>3181</v>
      </c>
      <c r="AN282">
        <v>1.76</v>
      </c>
      <c r="AO282" t="s">
        <v>3182</v>
      </c>
      <c r="AP282">
        <v>4.5012090236079001E-2</v>
      </c>
      <c r="AQ282">
        <f>(Table2[[#This Row],[Sharpe Ratio]]-AVERAGE(Table2[Sharpe Ratio]))/_xlfn.STDEV.P(Table2[Sharpe Ratio])</f>
        <v>-0.24575513302764726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236</v>
      </c>
      <c r="AT282">
        <f>_xlfn.RANK.AVG(Table2[[#This Row],[6M Return vs Nifty Z-Score]],Table2[6M Return vs Nifty Z-Score])</f>
        <v>265</v>
      </c>
      <c r="AU282">
        <f>_xlfn.RANK.AVG(Table2[[#This Row],[Sharpe Ratio Z-Score]],Table2[Sharpe Ratio Z-Score])</f>
        <v>402</v>
      </c>
      <c r="AV282">
        <f>(Table2[[#This Row],[Rank 1Y]]+Table2[[#This Row],[Rank 6M]]+Table2[[#This Row],[Rank Sharpe]])/3</f>
        <v>301</v>
      </c>
    </row>
    <row r="283" spans="1:48" x14ac:dyDescent="0.3">
      <c r="A283" t="s">
        <v>843</v>
      </c>
      <c r="B283" t="s">
        <v>844</v>
      </c>
      <c r="C283" t="s">
        <v>3145</v>
      </c>
      <c r="D283" t="s">
        <v>215</v>
      </c>
      <c r="E283">
        <v>19181.154463669998</v>
      </c>
      <c r="F283">
        <v>440.9</v>
      </c>
      <c r="G283">
        <v>19.255042507054998</v>
      </c>
      <c r="H283">
        <f>(Table2[[#This Row],[1Y Return vs Nifty]]-AVERAGE(Table2[1Y Return vs Nifty]))/_xlfn.STDEV.P(Table2[1Y Return vs Nifty])</f>
        <v>-8.0358223117630856E-2</v>
      </c>
      <c r="I283">
        <v>-5.0501437491540404</v>
      </c>
      <c r="J283">
        <f>(Table2[[#This Row],[1M Return vs Nifty]]-AVERAGE(Table2[1M Return vs Nifty]))/_xlfn.STDEV.P(Table2[1M Return vs Nifty])</f>
        <v>-0.44328014267580657</v>
      </c>
      <c r="K283">
        <v>17.4666296247531</v>
      </c>
      <c r="L283">
        <f>(Table2[[#This Row],[6M Return vs Nifty]]-AVERAGE(Table2[6M Return vs Nifty]))/_xlfn.STDEV.P(Table2[6M Return vs Nifty])</f>
        <v>0.19806262446957545</v>
      </c>
      <c r="M283">
        <v>-2.4852982832001498</v>
      </c>
      <c r="N283">
        <f>(Table2[[#This Row],[1W Return vs Nifty]]-AVERAGE(Table2[1W Return vs Nifty]))/_xlfn.STDEV.P(Table2[1W Return vs Nifty])</f>
        <v>-0.33493239413773002</v>
      </c>
      <c r="O283">
        <v>447</v>
      </c>
      <c r="P283">
        <v>451.330278341709</v>
      </c>
      <c r="Q283">
        <v>398.179472157747</v>
      </c>
      <c r="R283">
        <v>43.581840610441802</v>
      </c>
      <c r="S283" s="1">
        <f>(Table2[[#This Row],[Close Price]]-Table2[[#This Row],[20D EMA]])/Table2[[#This Row],[20D EMA]]</f>
        <v>-1.3646532438478798E-2</v>
      </c>
      <c r="T283" s="1">
        <f>(Table2[[#This Row],[Close Price]]-Table2[[#This Row],[50D EMA]])/Table2[[#This Row],[50D EMA]]</f>
        <v>-2.3110078898389584E-2</v>
      </c>
      <c r="U283" s="1">
        <f>(Table2[[#This Row],[Close Price]]-Table2[[#This Row],[200D EMA]])/Table2[[#This Row],[200D EMA]]</f>
        <v>0.10728962899757012</v>
      </c>
      <c r="V283">
        <v>0.69765568404948197</v>
      </c>
      <c r="W283">
        <v>436</v>
      </c>
      <c r="X283">
        <v>442.5</v>
      </c>
      <c r="Y283">
        <v>436</v>
      </c>
      <c r="Z283">
        <v>442.5</v>
      </c>
      <c r="AA283">
        <v>419.65</v>
      </c>
      <c r="AB283">
        <v>451.2</v>
      </c>
      <c r="AC283" s="1">
        <f>(Table2[[#This Row],[Close Price]]/Table2[[#This Row],[Day Low]])-1</f>
        <v>1.1238532110091626E-2</v>
      </c>
      <c r="AD283" s="1">
        <f>(Table2[[#This Row],[Day High]]/Table2[[#This Row],[Close Price]])-1</f>
        <v>3.6289408029031023E-3</v>
      </c>
      <c r="AE283" s="1">
        <f>(Table2[[#This Row],[Close Price]]/Table2[[#This Row],[Current Week Low]])-1</f>
        <v>1.1238532110091626E-2</v>
      </c>
      <c r="AF283" s="1">
        <f>(Table2[[#This Row],[Current Week High]]/Table2[[#This Row],[Close Price]])-1</f>
        <v>3.6289408029031023E-3</v>
      </c>
      <c r="AG283" s="1">
        <f>(Table2[[#This Row],[Close Price]]/Table2[[#This Row],[Current Month Low]])-1</f>
        <v>5.0637435958536869E-2</v>
      </c>
      <c r="AH283" s="1">
        <f>(Table2[[#This Row],[Current Month High]]/Table2[[#This Row],[Close Price]])-1</f>
        <v>2.3361306418689054E-2</v>
      </c>
      <c r="AI283">
        <v>30.9707416647766</v>
      </c>
      <c r="AJ283">
        <v>55.740021193924299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-0.04</v>
      </c>
      <c r="AM283" t="s">
        <v>3181</v>
      </c>
      <c r="AN283">
        <v>-2.65</v>
      </c>
      <c r="AO283" t="s">
        <v>3181</v>
      </c>
      <c r="AP283">
        <v>6.6611393626582999E-2</v>
      </c>
      <c r="AQ283">
        <f>(Table2[[#This Row],[Sharpe Ratio]]-AVERAGE(Table2[Sharpe Ratio]))/_xlfn.STDEV.P(Table2[Sharpe Ratio])</f>
        <v>7.0493312405829397E-3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311</v>
      </c>
      <c r="AT283">
        <f>_xlfn.RANK.AVG(Table2[[#This Row],[6M Return vs Nifty Z-Score]],Table2[6M Return vs Nifty Z-Score])</f>
        <v>250</v>
      </c>
      <c r="AU283">
        <f>_xlfn.RANK.AVG(Table2[[#This Row],[Sharpe Ratio Z-Score]],Table2[Sharpe Ratio Z-Score])</f>
        <v>344</v>
      </c>
      <c r="AV283">
        <f>(Table2[[#This Row],[Rank 1Y]]+Table2[[#This Row],[Rank 6M]]+Table2[[#This Row],[Rank Sharpe]])/3</f>
        <v>301.66666666666669</v>
      </c>
    </row>
    <row r="284" spans="1:48" x14ac:dyDescent="0.3">
      <c r="A284" t="s">
        <v>1812</v>
      </c>
      <c r="B284" t="s">
        <v>1813</v>
      </c>
      <c r="C284" t="s">
        <v>3142</v>
      </c>
      <c r="D284" t="s">
        <v>182</v>
      </c>
      <c r="E284">
        <v>4406.0225549999996</v>
      </c>
      <c r="F284">
        <v>675.4</v>
      </c>
      <c r="G284">
        <v>42.049820148833902</v>
      </c>
      <c r="H284">
        <f>(Table2[[#This Row],[1Y Return vs Nifty]]-AVERAGE(Table2[1Y Return vs Nifty]))/_xlfn.STDEV.P(Table2[1Y Return vs Nifty])</f>
        <v>0.30861210161436958</v>
      </c>
      <c r="I284">
        <v>-13.3699593071583</v>
      </c>
      <c r="J284">
        <f>(Table2[[#This Row],[1M Return vs Nifty]]-AVERAGE(Table2[1M Return vs Nifty]))/_xlfn.STDEV.P(Table2[1M Return vs Nifty])</f>
        <v>-1.3850023825998112</v>
      </c>
      <c r="K284">
        <v>10.0005904699815</v>
      </c>
      <c r="L284">
        <f>(Table2[[#This Row],[6M Return vs Nifty]]-AVERAGE(Table2[6M Return vs Nifty]))/_xlfn.STDEV.P(Table2[6M Return vs Nifty])</f>
        <v>-3.4239958820002511E-2</v>
      </c>
      <c r="M284">
        <v>-6.7113015255034396</v>
      </c>
      <c r="N284">
        <f>(Table2[[#This Row],[1W Return vs Nifty]]-AVERAGE(Table2[1W Return vs Nifty]))/_xlfn.STDEV.P(Table2[1W Return vs Nifty])</f>
        <v>-1.2772538895749632</v>
      </c>
      <c r="O284">
        <v>721.13</v>
      </c>
      <c r="P284">
        <v>726.05141761868299</v>
      </c>
      <c r="Q284">
        <v>640.54976077539698</v>
      </c>
      <c r="R284">
        <v>30.091067941319402</v>
      </c>
      <c r="S284" s="1">
        <f>(Table2[[#This Row],[Close Price]]-Table2[[#This Row],[20D EMA]])/Table2[[#This Row],[20D EMA]]</f>
        <v>-6.3414363568288681E-2</v>
      </c>
      <c r="T284" s="1">
        <f>(Table2[[#This Row],[Close Price]]-Table2[[#This Row],[50D EMA]])/Table2[[#This Row],[50D EMA]]</f>
        <v>-6.9762852037133241E-2</v>
      </c>
      <c r="U284" s="1">
        <f>(Table2[[#This Row],[Close Price]]-Table2[[#This Row],[200D EMA]])/Table2[[#This Row],[200D EMA]]</f>
        <v>5.4406763312839522E-2</v>
      </c>
      <c r="V284">
        <v>0.425299465072077</v>
      </c>
      <c r="W284">
        <v>668.2</v>
      </c>
      <c r="X284">
        <v>684.7</v>
      </c>
      <c r="Y284">
        <v>668.2</v>
      </c>
      <c r="Z284">
        <v>684.7</v>
      </c>
      <c r="AA284">
        <v>643.1</v>
      </c>
      <c r="AB284">
        <v>774.9</v>
      </c>
      <c r="AC284" s="1">
        <f>(Table2[[#This Row],[Close Price]]/Table2[[#This Row],[Day Low]])-1</f>
        <v>1.0775217000897896E-2</v>
      </c>
      <c r="AD284" s="1">
        <f>(Table2[[#This Row],[Day High]]/Table2[[#This Row],[Close Price]])-1</f>
        <v>1.3769618004145778E-2</v>
      </c>
      <c r="AE284" s="1">
        <f>(Table2[[#This Row],[Close Price]]/Table2[[#This Row],[Current Week Low]])-1</f>
        <v>1.0775217000897896E-2</v>
      </c>
      <c r="AF284" s="1">
        <f>(Table2[[#This Row],[Current Week High]]/Table2[[#This Row],[Close Price]])-1</f>
        <v>1.3769618004145778E-2</v>
      </c>
      <c r="AG284" s="1">
        <f>(Table2[[#This Row],[Close Price]]/Table2[[#This Row],[Current Month Low]])-1</f>
        <v>5.0225470377857073E-2</v>
      </c>
      <c r="AH284" s="1">
        <f>(Table2[[#This Row],[Current Month High]]/Table2[[#This Row],[Close Price]])-1</f>
        <v>0.14732010660349415</v>
      </c>
      <c r="AI284">
        <v>22.505182114302599</v>
      </c>
      <c r="AJ284">
        <v>92.613717382004793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-0.05</v>
      </c>
      <c r="AM284" t="s">
        <v>3181</v>
      </c>
      <c r="AN284">
        <v>-12.17</v>
      </c>
      <c r="AO284" t="s">
        <v>3181</v>
      </c>
      <c r="AP284">
        <v>5.6184722541028999E-2</v>
      </c>
      <c r="AQ284">
        <f>(Table2[[#This Row],[Sharpe Ratio]]-AVERAGE(Table2[Sharpe Ratio]))/_xlfn.STDEV.P(Table2[Sharpe Ratio])</f>
        <v>-0.11498742847470429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214</v>
      </c>
      <c r="AT284">
        <f>_xlfn.RANK.AVG(Table2[[#This Row],[6M Return vs Nifty Z-Score]],Table2[6M Return vs Nifty Z-Score])</f>
        <v>325</v>
      </c>
      <c r="AU284">
        <f>_xlfn.RANK.AVG(Table2[[#This Row],[Sharpe Ratio Z-Score]],Table2[Sharpe Ratio Z-Score])</f>
        <v>370</v>
      </c>
      <c r="AV284">
        <f>(Table2[[#This Row],[Rank 1Y]]+Table2[[#This Row],[Rank 6M]]+Table2[[#This Row],[Rank Sharpe]])/3</f>
        <v>303</v>
      </c>
    </row>
    <row r="285" spans="1:48" x14ac:dyDescent="0.3">
      <c r="A285" t="s">
        <v>940</v>
      </c>
      <c r="B285" t="s">
        <v>941</v>
      </c>
      <c r="C285" t="s">
        <v>3147</v>
      </c>
      <c r="D285" t="s">
        <v>274</v>
      </c>
      <c r="E285">
        <v>15909.795296300001</v>
      </c>
      <c r="F285">
        <v>914.15</v>
      </c>
      <c r="G285">
        <v>18.1659749355717</v>
      </c>
      <c r="H285">
        <f>(Table2[[#This Row],[1Y Return vs Nifty]]-AVERAGE(Table2[1Y Return vs Nifty]))/_xlfn.STDEV.P(Table2[1Y Return vs Nifty])</f>
        <v>-9.8942083578657511E-2</v>
      </c>
      <c r="I285">
        <v>2.2436286739020899</v>
      </c>
      <c r="J285">
        <f>(Table2[[#This Row],[1M Return vs Nifty]]-AVERAGE(Table2[1M Return vs Nifty]))/_xlfn.STDEV.P(Table2[1M Return vs Nifty])</f>
        <v>0.38230398906953761</v>
      </c>
      <c r="K285">
        <v>-5.5607431447651798</v>
      </c>
      <c r="L285">
        <f>(Table2[[#This Row],[6M Return vs Nifty]]-AVERAGE(Table2[6M Return vs Nifty]))/_xlfn.STDEV.P(Table2[6M Return vs Nifty])</f>
        <v>-0.5184241324090556</v>
      </c>
      <c r="M285">
        <v>3.2369265230749402</v>
      </c>
      <c r="N285">
        <f>(Table2[[#This Row],[1W Return vs Nifty]]-AVERAGE(Table2[1W Return vs Nifty]))/_xlfn.STDEV.P(Table2[1W Return vs Nifty])</f>
        <v>0.94101916754121684</v>
      </c>
      <c r="O285">
        <v>895.44</v>
      </c>
      <c r="P285">
        <v>905.85385340679898</v>
      </c>
      <c r="Q285">
        <v>843.93498469064002</v>
      </c>
      <c r="R285">
        <v>64.939681760306996</v>
      </c>
      <c r="S285" s="1">
        <f>(Table2[[#This Row],[Close Price]]-Table2[[#This Row],[20D EMA]])/Table2[[#This Row],[20D EMA]]</f>
        <v>2.0894755650853126E-2</v>
      </c>
      <c r="T285" s="1">
        <f>(Table2[[#This Row],[Close Price]]-Table2[[#This Row],[50D EMA]])/Table2[[#This Row],[50D EMA]]</f>
        <v>9.1583720287773448E-3</v>
      </c>
      <c r="U285" s="1">
        <f>(Table2[[#This Row],[Close Price]]-Table2[[#This Row],[200D EMA]])/Table2[[#This Row],[200D EMA]]</f>
        <v>8.3199555158977756E-2</v>
      </c>
      <c r="V285">
        <v>1.2397162930743799</v>
      </c>
      <c r="W285">
        <v>910.05</v>
      </c>
      <c r="X285">
        <v>958</v>
      </c>
      <c r="Y285">
        <v>910.05</v>
      </c>
      <c r="Z285">
        <v>958</v>
      </c>
      <c r="AA285">
        <v>836.05</v>
      </c>
      <c r="AB285">
        <v>958</v>
      </c>
      <c r="AC285" s="1">
        <f>(Table2[[#This Row],[Close Price]]/Table2[[#This Row],[Day Low]])-1</f>
        <v>4.5052469644524251E-3</v>
      </c>
      <c r="AD285" s="1">
        <f>(Table2[[#This Row],[Day High]]/Table2[[#This Row],[Close Price]])-1</f>
        <v>4.796805775857349E-2</v>
      </c>
      <c r="AE285" s="1">
        <f>(Table2[[#This Row],[Close Price]]/Table2[[#This Row],[Current Week Low]])-1</f>
        <v>4.5052469644524251E-3</v>
      </c>
      <c r="AF285" s="1">
        <f>(Table2[[#This Row],[Current Week High]]/Table2[[#This Row],[Close Price]])-1</f>
        <v>4.796805775857349E-2</v>
      </c>
      <c r="AG285" s="1">
        <f>(Table2[[#This Row],[Close Price]]/Table2[[#This Row],[Current Month Low]])-1</f>
        <v>9.3415465582202151E-2</v>
      </c>
      <c r="AH285" s="1">
        <f>(Table2[[#This Row],[Current Month High]]/Table2[[#This Row],[Close Price]])-1</f>
        <v>4.796805775857349E-2</v>
      </c>
      <c r="AI285">
        <v>15.954712027566501</v>
      </c>
      <c r="AJ285">
        <v>63.550649443589599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-0.08</v>
      </c>
      <c r="AM285" t="s">
        <v>3181</v>
      </c>
      <c r="AN285">
        <v>1.1200000000000001</v>
      </c>
      <c r="AO285" t="s">
        <v>3182</v>
      </c>
      <c r="AP285">
        <v>0.16166883510919799</v>
      </c>
      <c r="AQ285">
        <f>(Table2[[#This Row],[Sharpe Ratio]]-AVERAGE(Table2[Sharpe Ratio]))/_xlfn.STDEV.P(Table2[Sharpe Ratio])</f>
        <v>1.1196289887533426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320</v>
      </c>
      <c r="AT285">
        <f>_xlfn.RANK.AVG(Table2[[#This Row],[6M Return vs Nifty Z-Score]],Table2[6M Return vs Nifty Z-Score])</f>
        <v>494</v>
      </c>
      <c r="AU285">
        <f>_xlfn.RANK.AVG(Table2[[#This Row],[Sharpe Ratio Z-Score]],Table2[Sharpe Ratio Z-Score])</f>
        <v>99</v>
      </c>
      <c r="AV285">
        <f>(Table2[[#This Row],[Rank 1Y]]+Table2[[#This Row],[Rank 6M]]+Table2[[#This Row],[Rank Sharpe]])/3</f>
        <v>304.33333333333331</v>
      </c>
    </row>
    <row r="286" spans="1:48" x14ac:dyDescent="0.3">
      <c r="A286" t="s">
        <v>510</v>
      </c>
      <c r="B286" t="s">
        <v>511</v>
      </c>
      <c r="C286" t="s">
        <v>3140</v>
      </c>
      <c r="D286" t="s">
        <v>51</v>
      </c>
      <c r="E286">
        <v>42678.123551959899</v>
      </c>
      <c r="F286">
        <v>1682.2</v>
      </c>
      <c r="G286">
        <v>47.314923142882598</v>
      </c>
      <c r="H286">
        <f>(Table2[[#This Row],[1Y Return vs Nifty]]-AVERAGE(Table2[1Y Return vs Nifty]))/_xlfn.STDEV.P(Table2[1Y Return vs Nifty])</f>
        <v>0.39845587432084134</v>
      </c>
      <c r="I286">
        <v>13.092914039826701</v>
      </c>
      <c r="J286">
        <f>(Table2[[#This Row],[1M Return vs Nifty]]-AVERAGE(Table2[1M Return vs Nifty]))/_xlfn.STDEV.P(Table2[1M Return vs Nifty])</f>
        <v>1.6103376209622238</v>
      </c>
      <c r="K286">
        <v>15.121512459367199</v>
      </c>
      <c r="L286">
        <f>(Table2[[#This Row],[6M Return vs Nifty]]-AVERAGE(Table2[6M Return vs Nifty]))/_xlfn.STDEV.P(Table2[6M Return vs Nifty])</f>
        <v>0.12509531685939418</v>
      </c>
      <c r="M286">
        <v>8.8500012814414095</v>
      </c>
      <c r="N286">
        <f>(Table2[[#This Row],[1W Return vs Nifty]]-AVERAGE(Table2[1W Return vs Nifty]))/_xlfn.STDEV.P(Table2[1W Return vs Nifty])</f>
        <v>2.1926322631861814</v>
      </c>
      <c r="O286">
        <v>1524.91</v>
      </c>
      <c r="P286">
        <v>1442.8301516608899</v>
      </c>
      <c r="Q286">
        <v>1268.3749934396201</v>
      </c>
      <c r="R286">
        <v>82.860006329791602</v>
      </c>
      <c r="S286" s="1">
        <f>(Table2[[#This Row],[Close Price]]-Table2[[#This Row],[20D EMA]])/Table2[[#This Row],[20D EMA]]</f>
        <v>0.10314707097468044</v>
      </c>
      <c r="T286" s="1">
        <f>(Table2[[#This Row],[Close Price]]-Table2[[#This Row],[50D EMA]])/Table2[[#This Row],[50D EMA]]</f>
        <v>0.16590299839767247</v>
      </c>
      <c r="U286" s="1">
        <f>(Table2[[#This Row],[Close Price]]-Table2[[#This Row],[200D EMA]])/Table2[[#This Row],[200D EMA]]</f>
        <v>0.32626392723035008</v>
      </c>
      <c r="V286">
        <v>1.27159556533495</v>
      </c>
      <c r="W286">
        <v>1660.15</v>
      </c>
      <c r="X286">
        <v>1707.7</v>
      </c>
      <c r="Y286">
        <v>1660.15</v>
      </c>
      <c r="Z286">
        <v>1707.7</v>
      </c>
      <c r="AA286">
        <v>1453.1</v>
      </c>
      <c r="AB286">
        <v>1707.7</v>
      </c>
      <c r="AC286" s="1">
        <f>(Table2[[#This Row],[Close Price]]/Table2[[#This Row],[Day Low]])-1</f>
        <v>1.3281932355510007E-2</v>
      </c>
      <c r="AD286" s="1">
        <f>(Table2[[#This Row],[Day High]]/Table2[[#This Row],[Close Price]])-1</f>
        <v>1.5158720722862951E-2</v>
      </c>
      <c r="AE286" s="1">
        <f>(Table2[[#This Row],[Close Price]]/Table2[[#This Row],[Current Week Low]])-1</f>
        <v>1.3281932355510007E-2</v>
      </c>
      <c r="AF286" s="1">
        <f>(Table2[[#This Row],[Current Week High]]/Table2[[#This Row],[Close Price]])-1</f>
        <v>1.5158720722862951E-2</v>
      </c>
      <c r="AG286" s="1">
        <f>(Table2[[#This Row],[Close Price]]/Table2[[#This Row],[Current Month Low]])-1</f>
        <v>0.15766292753423716</v>
      </c>
      <c r="AH286" s="1">
        <f>(Table2[[#This Row],[Current Month High]]/Table2[[#This Row],[Close Price]])-1</f>
        <v>1.5158720722862951E-2</v>
      </c>
      <c r="AI286">
        <v>1.51587207228629</v>
      </c>
      <c r="AJ286">
        <v>80.280784481834701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0.19</v>
      </c>
      <c r="AM286" t="s">
        <v>3182</v>
      </c>
      <c r="AN286">
        <v>12.26</v>
      </c>
      <c r="AO286" t="s">
        <v>3182</v>
      </c>
      <c r="AP286">
        <v>2.8780237638407001E-2</v>
      </c>
      <c r="AQ286">
        <f>(Table2[[#This Row],[Sharpe Ratio]]-AVERAGE(Table2[Sharpe Ratio]))/_xlfn.STDEV.P(Table2[Sharpe Ratio])</f>
        <v>-0.43573740818932782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3.890783667139313</v>
      </c>
      <c r="AS286">
        <f>_xlfn.RANK.AVG(Table2[[#This Row],[1Y Return vs Nifty Z-Score]],Table2[1Y Return vs Nifty Z-Score])</f>
        <v>190</v>
      </c>
      <c r="AT286">
        <f>_xlfn.RANK.AVG(Table2[[#This Row],[6M Return vs Nifty Z-Score]],Table2[6M Return vs Nifty Z-Score])</f>
        <v>276</v>
      </c>
      <c r="AU286">
        <f>_xlfn.RANK.AVG(Table2[[#This Row],[Sharpe Ratio Z-Score]],Table2[Sharpe Ratio Z-Score])</f>
        <v>449</v>
      </c>
      <c r="AV286">
        <f>(Table2[[#This Row],[Rank 1Y]]+Table2[[#This Row],[Rank 6M]]+Table2[[#This Row],[Rank Sharpe]])/3</f>
        <v>305</v>
      </c>
    </row>
    <row r="287" spans="1:48" x14ac:dyDescent="0.3">
      <c r="A287" t="s">
        <v>1822</v>
      </c>
      <c r="B287" t="s">
        <v>1823</v>
      </c>
      <c r="C287" t="s">
        <v>3148</v>
      </c>
      <c r="D287" t="s">
        <v>1477</v>
      </c>
      <c r="E287">
        <v>4341.8090443459996</v>
      </c>
      <c r="F287">
        <v>80.06</v>
      </c>
      <c r="G287">
        <v>32.577036393037197</v>
      </c>
      <c r="H287">
        <f>(Table2[[#This Row],[1Y Return vs Nifty]]-AVERAGE(Table2[1Y Return vs Nifty]))/_xlfn.STDEV.P(Table2[1Y Return vs Nifty])</f>
        <v>0.14696842026277054</v>
      </c>
      <c r="I287">
        <v>-12.585709981450799</v>
      </c>
      <c r="J287">
        <f>(Table2[[#This Row],[1M Return vs Nifty]]-AVERAGE(Table2[1M Return vs Nifty]))/_xlfn.STDEV.P(Table2[1M Return vs Nifty])</f>
        <v>-1.296232983024165</v>
      </c>
      <c r="K287">
        <v>-11.695857403127601</v>
      </c>
      <c r="L287">
        <f>(Table2[[#This Row],[6M Return vs Nifty]]-AVERAGE(Table2[6M Return vs Nifty]))/_xlfn.STDEV.P(Table2[6M Return vs Nifty])</f>
        <v>-0.70931556244976945</v>
      </c>
      <c r="M287">
        <v>-2.3478353305184001</v>
      </c>
      <c r="N287">
        <f>(Table2[[#This Row],[1W Return vs Nifty]]-AVERAGE(Table2[1W Return vs Nifty]))/_xlfn.STDEV.P(Table2[1W Return vs Nifty])</f>
        <v>-0.30428066774016954</v>
      </c>
      <c r="O287">
        <v>82.63</v>
      </c>
      <c r="P287">
        <v>84.669894839068405</v>
      </c>
      <c r="Q287">
        <v>77.753621567681904</v>
      </c>
      <c r="R287">
        <v>43.766256661228198</v>
      </c>
      <c r="S287" s="1">
        <f>(Table2[[#This Row],[Close Price]]-Table2[[#This Row],[20D EMA]])/Table2[[#This Row],[20D EMA]]</f>
        <v>-3.1102505143410304E-2</v>
      </c>
      <c r="T287" s="1">
        <f>(Table2[[#This Row],[Close Price]]-Table2[[#This Row],[50D EMA]])/Table2[[#This Row],[50D EMA]]</f>
        <v>-5.444550094021499E-2</v>
      </c>
      <c r="U287" s="1">
        <f>(Table2[[#This Row],[Close Price]]-Table2[[#This Row],[200D EMA]])/Table2[[#This Row],[200D EMA]]</f>
        <v>2.9662649608037533E-2</v>
      </c>
      <c r="V287">
        <v>0.47644828628344699</v>
      </c>
      <c r="W287">
        <v>79.540000000000006</v>
      </c>
      <c r="X287">
        <v>83.3</v>
      </c>
      <c r="Y287">
        <v>79.540000000000006</v>
      </c>
      <c r="Z287">
        <v>83.3</v>
      </c>
      <c r="AA287">
        <v>74.58</v>
      </c>
      <c r="AB287">
        <v>85.57</v>
      </c>
      <c r="AC287" s="1">
        <f>(Table2[[#This Row],[Close Price]]/Table2[[#This Row],[Day Low]])-1</f>
        <v>6.5375911491072358E-3</v>
      </c>
      <c r="AD287" s="1">
        <f>(Table2[[#This Row],[Day High]]/Table2[[#This Row],[Close Price]])-1</f>
        <v>4.046964776417683E-2</v>
      </c>
      <c r="AE287" s="1">
        <f>(Table2[[#This Row],[Close Price]]/Table2[[#This Row],[Current Week Low]])-1</f>
        <v>6.5375911491072358E-3</v>
      </c>
      <c r="AF287" s="1">
        <f>(Table2[[#This Row],[Current Week High]]/Table2[[#This Row],[Close Price]])-1</f>
        <v>4.046964776417683E-2</v>
      </c>
      <c r="AG287" s="1">
        <f>(Table2[[#This Row],[Close Price]]/Table2[[#This Row],[Current Month Low]])-1</f>
        <v>7.3478144274604418E-2</v>
      </c>
      <c r="AH287" s="1">
        <f>(Table2[[#This Row],[Current Month High]]/Table2[[#This Row],[Close Price]])-1</f>
        <v>6.882338246315256E-2</v>
      </c>
      <c r="AI287">
        <v>28.965775668248799</v>
      </c>
      <c r="AJ287">
        <v>86.620046620046594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0</v>
      </c>
      <c r="AM287" t="s">
        <v>3183</v>
      </c>
      <c r="AN287">
        <v>-5.34</v>
      </c>
      <c r="AO287" t="s">
        <v>3181</v>
      </c>
      <c r="AP287">
        <v>0.15085828566338599</v>
      </c>
      <c r="AQ287">
        <f>(Table2[[#This Row],[Sharpe Ratio]]-AVERAGE(Table2[Sharpe Ratio]))/_xlfn.STDEV.P(Table2[Sharpe Ratio])</f>
        <v>0.99309920620974246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242</v>
      </c>
      <c r="AT287">
        <f>_xlfn.RANK.AVG(Table2[[#This Row],[6M Return vs Nifty Z-Score]],Table2[6M Return vs Nifty Z-Score])</f>
        <v>560</v>
      </c>
      <c r="AU287">
        <f>_xlfn.RANK.AVG(Table2[[#This Row],[Sharpe Ratio Z-Score]],Table2[Sharpe Ratio Z-Score])</f>
        <v>116</v>
      </c>
      <c r="AV287">
        <f>(Table2[[#This Row],[Rank 1Y]]+Table2[[#This Row],[Rank 6M]]+Table2[[#This Row],[Rank Sharpe]])/3</f>
        <v>306</v>
      </c>
    </row>
    <row r="288" spans="1:48" x14ac:dyDescent="0.3">
      <c r="A288" t="s">
        <v>211</v>
      </c>
      <c r="B288" t="s">
        <v>212</v>
      </c>
      <c r="C288" t="s">
        <v>3141</v>
      </c>
      <c r="D288" t="s">
        <v>57</v>
      </c>
      <c r="E288">
        <v>122668.35191616</v>
      </c>
      <c r="F288">
        <v>703.2</v>
      </c>
      <c r="G288">
        <v>48.050814659037599</v>
      </c>
      <c r="H288">
        <f>(Table2[[#This Row],[1Y Return vs Nifty]]-AVERAGE(Table2[1Y Return vs Nifty]))/_xlfn.STDEV.P(Table2[1Y Return vs Nifty])</f>
        <v>0.41101313486992896</v>
      </c>
      <c r="I288">
        <v>-8.2106074204555295</v>
      </c>
      <c r="J288">
        <f>(Table2[[#This Row],[1M Return vs Nifty]]-AVERAGE(Table2[1M Return vs Nifty]))/_xlfn.STDEV.P(Table2[1M Return vs Nifty])</f>
        <v>-0.80101390576062492</v>
      </c>
      <c r="K288">
        <v>3.7896888219824798</v>
      </c>
      <c r="L288">
        <f>(Table2[[#This Row],[6M Return vs Nifty]]-AVERAGE(Table2[6M Return vs Nifty]))/_xlfn.STDEV.P(Table2[6M Return vs Nifty])</f>
        <v>-0.22748948075233255</v>
      </c>
      <c r="M288">
        <v>-0.29599393530704199</v>
      </c>
      <c r="N288">
        <f>(Table2[[#This Row],[1W Return vs Nifty]]-AVERAGE(Table2[1W Return vs Nifty]))/_xlfn.STDEV.P(Table2[1W Return vs Nifty])</f>
        <v>0.15324246725907814</v>
      </c>
      <c r="O288">
        <v>726.99</v>
      </c>
      <c r="P288">
        <v>721.53426278972199</v>
      </c>
      <c r="Q288">
        <v>621.636405724827</v>
      </c>
      <c r="R288">
        <v>39.141060168821099</v>
      </c>
      <c r="S288" s="1">
        <f>(Table2[[#This Row],[Close Price]]-Table2[[#This Row],[20D EMA]])/Table2[[#This Row],[20D EMA]]</f>
        <v>-3.2723971443898763E-2</v>
      </c>
      <c r="T288" s="1">
        <f>(Table2[[#This Row],[Close Price]]-Table2[[#This Row],[50D EMA]])/Table2[[#This Row],[50D EMA]]</f>
        <v>-2.5410106955745682E-2</v>
      </c>
      <c r="U288" s="1">
        <f>(Table2[[#This Row],[Close Price]]-Table2[[#This Row],[200D EMA]])/Table2[[#This Row],[200D EMA]]</f>
        <v>0.13120787895308356</v>
      </c>
      <c r="V288">
        <v>0.83140538819551701</v>
      </c>
      <c r="W288">
        <v>700</v>
      </c>
      <c r="X288">
        <v>718.4</v>
      </c>
      <c r="Y288">
        <v>700</v>
      </c>
      <c r="Z288">
        <v>718.4</v>
      </c>
      <c r="AA288">
        <v>662.2</v>
      </c>
      <c r="AB288">
        <v>741.45</v>
      </c>
      <c r="AC288" s="1">
        <f>(Table2[[#This Row],[Close Price]]/Table2[[#This Row],[Day Low]])-1</f>
        <v>4.5714285714286707E-3</v>
      </c>
      <c r="AD288" s="1">
        <f>(Table2[[#This Row],[Day High]]/Table2[[#This Row],[Close Price]])-1</f>
        <v>2.1615472127417323E-2</v>
      </c>
      <c r="AE288" s="1">
        <f>(Table2[[#This Row],[Close Price]]/Table2[[#This Row],[Current Week Low]])-1</f>
        <v>4.5714285714286707E-3</v>
      </c>
      <c r="AF288" s="1">
        <f>(Table2[[#This Row],[Current Week High]]/Table2[[#This Row],[Close Price]])-1</f>
        <v>2.1615472127417323E-2</v>
      </c>
      <c r="AG288" s="1">
        <f>(Table2[[#This Row],[Close Price]]/Table2[[#This Row],[Current Month Low]])-1</f>
        <v>6.1914829356689793E-2</v>
      </c>
      <c r="AH288" s="1">
        <f>(Table2[[#This Row],[Current Month High]]/Table2[[#This Row],[Close Price]])-1</f>
        <v>5.4394197952218448E-2</v>
      </c>
      <c r="AI288">
        <v>14.462457337883899</v>
      </c>
      <c r="AJ288">
        <v>102.359712230215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0.08</v>
      </c>
      <c r="AM288" t="s">
        <v>3182</v>
      </c>
      <c r="AN288">
        <v>-10.29</v>
      </c>
      <c r="AO288" t="s">
        <v>3181</v>
      </c>
      <c r="AP288">
        <v>6.3682498486080999E-2</v>
      </c>
      <c r="AQ288">
        <f>(Table2[[#This Row],[Sharpe Ratio]]-AVERAGE(Table2[Sharpe Ratio]))/_xlfn.STDEV.P(Table2[Sharpe Ratio])</f>
        <v>-2.7231300569883682E-2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-0.49147908495383402</v>
      </c>
      <c r="AS288">
        <f>_xlfn.RANK.AVG(Table2[[#This Row],[1Y Return vs Nifty Z-Score]],Table2[1Y Return vs Nifty Z-Score])</f>
        <v>184</v>
      </c>
      <c r="AT288">
        <f>_xlfn.RANK.AVG(Table2[[#This Row],[6M Return vs Nifty Z-Score]],Table2[6M Return vs Nifty Z-Score])</f>
        <v>387</v>
      </c>
      <c r="AU288">
        <f>_xlfn.RANK.AVG(Table2[[#This Row],[Sharpe Ratio Z-Score]],Table2[Sharpe Ratio Z-Score])</f>
        <v>350</v>
      </c>
      <c r="AV288">
        <f>(Table2[[#This Row],[Rank 1Y]]+Table2[[#This Row],[Rank 6M]]+Table2[[#This Row],[Rank Sharpe]])/3</f>
        <v>307</v>
      </c>
    </row>
    <row r="289" spans="1:48" x14ac:dyDescent="0.3">
      <c r="A289" t="s">
        <v>979</v>
      </c>
      <c r="B289" t="s">
        <v>980</v>
      </c>
      <c r="C289" t="s">
        <v>3138</v>
      </c>
      <c r="D289" t="s">
        <v>981</v>
      </c>
      <c r="E289">
        <v>14882.955361050001</v>
      </c>
      <c r="F289">
        <v>774.1</v>
      </c>
      <c r="G289">
        <v>32.089252956000998</v>
      </c>
      <c r="H289">
        <f>(Table2[[#This Row],[1Y Return vs Nifty]]-AVERAGE(Table2[1Y Return vs Nifty]))/_xlfn.STDEV.P(Table2[1Y Return vs Nifty])</f>
        <v>0.13864487857771751</v>
      </c>
      <c r="I289">
        <v>-6.7516516045044401</v>
      </c>
      <c r="J289">
        <f>(Table2[[#This Row],[1M Return vs Nifty]]-AVERAGE(Table2[1M Return vs Nifty]))/_xlfn.STDEV.P(Table2[1M Return vs Nifty])</f>
        <v>-0.63587429066112988</v>
      </c>
      <c r="K289">
        <v>38.625028153877999</v>
      </c>
      <c r="L289">
        <f>(Table2[[#This Row],[6M Return vs Nifty]]-AVERAGE(Table2[6M Return vs Nifty]))/_xlfn.STDEV.P(Table2[6M Return vs Nifty])</f>
        <v>0.85639705517568976</v>
      </c>
      <c r="M289">
        <v>0.42428168771880398</v>
      </c>
      <c r="N289">
        <f>(Table2[[#This Row],[1W Return vs Nifty]]-AVERAGE(Table2[1W Return vs Nifty]))/_xlfn.STDEV.P(Table2[1W Return vs Nifty])</f>
        <v>0.31385076860216293</v>
      </c>
      <c r="O289">
        <v>765.17</v>
      </c>
      <c r="P289">
        <v>770.70248393071597</v>
      </c>
      <c r="Q289">
        <v>668.47687398991604</v>
      </c>
      <c r="R289">
        <v>58.6476841990239</v>
      </c>
      <c r="S289" s="1">
        <f>(Table2[[#This Row],[Close Price]]-Table2[[#This Row],[20D EMA]])/Table2[[#This Row],[20D EMA]]</f>
        <v>1.167060914568013E-2</v>
      </c>
      <c r="T289" s="1">
        <f>(Table2[[#This Row],[Close Price]]-Table2[[#This Row],[50D EMA]])/Table2[[#This Row],[50D EMA]]</f>
        <v>4.408336731907405E-3</v>
      </c>
      <c r="U289" s="1">
        <f>(Table2[[#This Row],[Close Price]]-Table2[[#This Row],[200D EMA]])/Table2[[#This Row],[200D EMA]]</f>
        <v>0.15800565452572007</v>
      </c>
      <c r="V289">
        <v>0.77862273972905105</v>
      </c>
      <c r="W289">
        <v>753.1</v>
      </c>
      <c r="X289">
        <v>791.9</v>
      </c>
      <c r="Y289">
        <v>753.1</v>
      </c>
      <c r="Z289">
        <v>791.9</v>
      </c>
      <c r="AA289">
        <v>703</v>
      </c>
      <c r="AB289">
        <v>791.9</v>
      </c>
      <c r="AC289" s="1">
        <f>(Table2[[#This Row],[Close Price]]/Table2[[#This Row],[Day Low]])-1</f>
        <v>2.7884743062010386E-2</v>
      </c>
      <c r="AD289" s="1">
        <f>(Table2[[#This Row],[Day High]]/Table2[[#This Row],[Close Price]])-1</f>
        <v>2.2994445162123789E-2</v>
      </c>
      <c r="AE289" s="1">
        <f>(Table2[[#This Row],[Close Price]]/Table2[[#This Row],[Current Week Low]])-1</f>
        <v>2.7884743062010386E-2</v>
      </c>
      <c r="AF289" s="1">
        <f>(Table2[[#This Row],[Current Week High]]/Table2[[#This Row],[Close Price]])-1</f>
        <v>2.2994445162123789E-2</v>
      </c>
      <c r="AG289" s="1">
        <f>(Table2[[#This Row],[Close Price]]/Table2[[#This Row],[Current Month Low]])-1</f>
        <v>0.10113798008534847</v>
      </c>
      <c r="AH289" s="1">
        <f>(Table2[[#This Row],[Current Month High]]/Table2[[#This Row],[Close Price]])-1</f>
        <v>2.2994445162123789E-2</v>
      </c>
      <c r="AI289">
        <v>13.254101537268999</v>
      </c>
      <c r="AJ289">
        <v>73.428923490534302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-0.09</v>
      </c>
      <c r="AM289" t="s">
        <v>3181</v>
      </c>
      <c r="AN289">
        <v>0.08</v>
      </c>
      <c r="AO289" t="s">
        <v>3182</v>
      </c>
      <c r="AP289">
        <v>-2.002268351661E-3</v>
      </c>
      <c r="AQ289">
        <f>(Table2[[#This Row],[Sharpe Ratio]]-AVERAGE(Table2[Sharpe Ratio]))/_xlfn.STDEV.P(Table2[Sharpe Ratio])</f>
        <v>-0.79602471907890104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244</v>
      </c>
      <c r="AT289">
        <f>_xlfn.RANK.AVG(Table2[[#This Row],[6M Return vs Nifty Z-Score]],Table2[6M Return vs Nifty Z-Score])</f>
        <v>102</v>
      </c>
      <c r="AU289">
        <f>_xlfn.RANK.AVG(Table2[[#This Row],[Sharpe Ratio Z-Score]],Table2[Sharpe Ratio Z-Score])</f>
        <v>578</v>
      </c>
      <c r="AV289">
        <f>(Table2[[#This Row],[Rank 1Y]]+Table2[[#This Row],[Rank 6M]]+Table2[[#This Row],[Rank Sharpe]])/3</f>
        <v>308</v>
      </c>
    </row>
    <row r="290" spans="1:48" x14ac:dyDescent="0.3">
      <c r="A290" t="s">
        <v>1450</v>
      </c>
      <c r="B290" t="s">
        <v>1451</v>
      </c>
      <c r="C290" t="s">
        <v>3150</v>
      </c>
      <c r="D290" t="s">
        <v>398</v>
      </c>
      <c r="E290">
        <v>7441.2377289039996</v>
      </c>
      <c r="F290">
        <v>91.28</v>
      </c>
      <c r="G290">
        <v>7.2096268821620804</v>
      </c>
      <c r="H290">
        <f>(Table2[[#This Row],[1Y Return vs Nifty]]-AVERAGE(Table2[1Y Return vs Nifty]))/_xlfn.STDEV.P(Table2[1Y Return vs Nifty])</f>
        <v>-0.28590132166311283</v>
      </c>
      <c r="I290">
        <v>7.9917258034538197</v>
      </c>
      <c r="J290">
        <f>(Table2[[#This Row],[1M Return vs Nifty]]-AVERAGE(Table2[1M Return vs Nifty]))/_xlfn.STDEV.P(Table2[1M Return vs Nifty])</f>
        <v>1.03293270390137</v>
      </c>
      <c r="K290">
        <v>20.419324317335899</v>
      </c>
      <c r="L290">
        <f>(Table2[[#This Row],[6M Return vs Nifty]]-AVERAGE(Table2[6M Return vs Nifty]))/_xlfn.STDEV.P(Table2[6M Return vs Nifty])</f>
        <v>0.28993444439085658</v>
      </c>
      <c r="M290">
        <v>7.3348104904644797</v>
      </c>
      <c r="N290">
        <f>(Table2[[#This Row],[1W Return vs Nifty]]-AVERAGE(Table2[1W Return vs Nifty]))/_xlfn.STDEV.P(Table2[1W Return vs Nifty])</f>
        <v>1.8547724059732196</v>
      </c>
      <c r="O290">
        <v>86.59</v>
      </c>
      <c r="P290">
        <v>85.482107434611393</v>
      </c>
      <c r="Q290">
        <v>78.642306710534001</v>
      </c>
      <c r="R290">
        <v>66.292480850329198</v>
      </c>
      <c r="S290" s="1">
        <f>(Table2[[#This Row],[Close Price]]-Table2[[#This Row],[20D EMA]])/Table2[[#This Row],[20D EMA]]</f>
        <v>5.4163298302344356E-2</v>
      </c>
      <c r="T290" s="1">
        <f>(Table2[[#This Row],[Close Price]]-Table2[[#This Row],[50D EMA]])/Table2[[#This Row],[50D EMA]]</f>
        <v>6.7825802842116908E-2</v>
      </c>
      <c r="U290" s="1">
        <f>(Table2[[#This Row],[Close Price]]-Table2[[#This Row],[200D EMA]])/Table2[[#This Row],[200D EMA]]</f>
        <v>0.16069840545220429</v>
      </c>
      <c r="V290">
        <v>0.88240925691482697</v>
      </c>
      <c r="W290">
        <v>91.05</v>
      </c>
      <c r="X290">
        <v>93.95</v>
      </c>
      <c r="Y290">
        <v>91.05</v>
      </c>
      <c r="Z290">
        <v>93.95</v>
      </c>
      <c r="AA290">
        <v>78.81</v>
      </c>
      <c r="AB290">
        <v>93.95</v>
      </c>
      <c r="AC290" s="1">
        <f>(Table2[[#This Row],[Close Price]]/Table2[[#This Row],[Day Low]])-1</f>
        <v>2.5260845689181188E-3</v>
      </c>
      <c r="AD290" s="1">
        <f>(Table2[[#This Row],[Day High]]/Table2[[#This Row],[Close Price]])-1</f>
        <v>2.9250657318141915E-2</v>
      </c>
      <c r="AE290" s="1">
        <f>(Table2[[#This Row],[Close Price]]/Table2[[#This Row],[Current Week Low]])-1</f>
        <v>2.5260845689181188E-3</v>
      </c>
      <c r="AF290" s="1">
        <f>(Table2[[#This Row],[Current Week High]]/Table2[[#This Row],[Close Price]])-1</f>
        <v>2.9250657318141915E-2</v>
      </c>
      <c r="AG290" s="1">
        <f>(Table2[[#This Row],[Close Price]]/Table2[[#This Row],[Current Month Low]])-1</f>
        <v>0.15822865118639773</v>
      </c>
      <c r="AH290" s="1">
        <f>(Table2[[#This Row],[Current Month High]]/Table2[[#This Row],[Close Price]])-1</f>
        <v>2.9250657318141915E-2</v>
      </c>
      <c r="AI290">
        <v>7.7453987730061202</v>
      </c>
      <c r="AJ290">
        <v>55.6351236146632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0.08</v>
      </c>
      <c r="AM290" t="s">
        <v>3182</v>
      </c>
      <c r="AN290">
        <v>7.86</v>
      </c>
      <c r="AO290" t="s">
        <v>3182</v>
      </c>
      <c r="AP290">
        <v>7.4744805793502997E-2</v>
      </c>
      <c r="AQ290">
        <f>(Table2[[#This Row],[Sharpe Ratio]]-AVERAGE(Table2[Sharpe Ratio]))/_xlfn.STDEV.P(Table2[Sharpe Ratio])</f>
        <v>0.10224512845480675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2.9939833610571402</v>
      </c>
      <c r="AS290">
        <f>_xlfn.RANK.AVG(Table2[[#This Row],[1Y Return vs Nifty Z-Score]],Table2[1Y Return vs Nifty Z-Score])</f>
        <v>386</v>
      </c>
      <c r="AT290">
        <f>_xlfn.RANK.AVG(Table2[[#This Row],[6M Return vs Nifty Z-Score]],Table2[6M Return vs Nifty Z-Score])</f>
        <v>226</v>
      </c>
      <c r="AU290">
        <f>_xlfn.RANK.AVG(Table2[[#This Row],[Sharpe Ratio Z-Score]],Table2[Sharpe Ratio Z-Score])</f>
        <v>312</v>
      </c>
      <c r="AV290">
        <f>(Table2[[#This Row],[Rank 1Y]]+Table2[[#This Row],[Rank 6M]]+Table2[[#This Row],[Rank Sharpe]])/3</f>
        <v>308</v>
      </c>
    </row>
    <row r="291" spans="1:48" x14ac:dyDescent="0.3">
      <c r="A291" t="s">
        <v>183</v>
      </c>
      <c r="B291" t="s">
        <v>184</v>
      </c>
      <c r="C291" t="s">
        <v>3134</v>
      </c>
      <c r="D291" t="s">
        <v>18</v>
      </c>
      <c r="E291">
        <v>147834.57450359999</v>
      </c>
      <c r="F291">
        <v>340.75</v>
      </c>
      <c r="G291">
        <v>69.032936687480699</v>
      </c>
      <c r="H291">
        <f>(Table2[[#This Row],[1Y Return vs Nifty]]-AVERAGE(Table2[1Y Return vs Nifty]))/_xlfn.STDEV.P(Table2[1Y Return vs Nifty])</f>
        <v>0.7690522852063415</v>
      </c>
      <c r="I291">
        <v>-1.0870421748135799</v>
      </c>
      <c r="J291">
        <f>(Table2[[#This Row],[1M Return vs Nifty]]-AVERAGE(Table2[1M Return vs Nifty]))/_xlfn.STDEV.P(Table2[1M Return vs Nifty])</f>
        <v>5.304428173682982E-3</v>
      </c>
      <c r="K291">
        <v>4.0130735603735603</v>
      </c>
      <c r="L291">
        <f>(Table2[[#This Row],[6M Return vs Nifty]]-AVERAGE(Table2[6M Return vs Nifty]))/_xlfn.STDEV.P(Table2[6M Return vs Nifty])</f>
        <v>-0.22053896110999324</v>
      </c>
      <c r="M291">
        <v>-2.61167554711467</v>
      </c>
      <c r="N291">
        <f>(Table2[[#This Row],[1W Return vs Nifty]]-AVERAGE(Table2[1W Return vs Nifty]))/_xlfn.STDEV.P(Table2[1W Return vs Nifty])</f>
        <v>-0.36311221452430653</v>
      </c>
      <c r="O291">
        <v>343.21</v>
      </c>
      <c r="P291">
        <v>340.19972497801098</v>
      </c>
      <c r="Q291">
        <v>303.470882955197</v>
      </c>
      <c r="R291">
        <v>47.136472733718499</v>
      </c>
      <c r="S291" s="1">
        <f>(Table2[[#This Row],[Close Price]]-Table2[[#This Row],[20D EMA]])/Table2[[#This Row],[20D EMA]]</f>
        <v>-7.1676233209987464E-3</v>
      </c>
      <c r="T291" s="1">
        <f>(Table2[[#This Row],[Close Price]]-Table2[[#This Row],[50D EMA]])/Table2[[#This Row],[50D EMA]]</f>
        <v>1.6175057814188135E-3</v>
      </c>
      <c r="U291" s="1">
        <f>(Table2[[#This Row],[Close Price]]-Table2[[#This Row],[200D EMA]])/Table2[[#This Row],[200D EMA]]</f>
        <v>0.12284248387120129</v>
      </c>
      <c r="V291">
        <v>0.81706234008509204</v>
      </c>
      <c r="W291">
        <v>337.25</v>
      </c>
      <c r="X291">
        <v>344.6</v>
      </c>
      <c r="Y291">
        <v>337.25</v>
      </c>
      <c r="Z291">
        <v>344.6</v>
      </c>
      <c r="AA291">
        <v>328.25</v>
      </c>
      <c r="AB291">
        <v>373.35</v>
      </c>
      <c r="AC291" s="1">
        <f>(Table2[[#This Row],[Close Price]]/Table2[[#This Row],[Day Low]])-1</f>
        <v>1.0378057820607856E-2</v>
      </c>
      <c r="AD291" s="1">
        <f>(Table2[[#This Row],[Day High]]/Table2[[#This Row],[Close Price]])-1</f>
        <v>1.1298606016140855E-2</v>
      </c>
      <c r="AE291" s="1">
        <f>(Table2[[#This Row],[Close Price]]/Table2[[#This Row],[Current Week Low]])-1</f>
        <v>1.0378057820607856E-2</v>
      </c>
      <c r="AF291" s="1">
        <f>(Table2[[#This Row],[Current Week High]]/Table2[[#This Row],[Close Price]])-1</f>
        <v>1.1298606016140855E-2</v>
      </c>
      <c r="AG291" s="1">
        <f>(Table2[[#This Row],[Close Price]]/Table2[[#This Row],[Current Month Low]])-1</f>
        <v>3.8080731150038183E-2</v>
      </c>
      <c r="AH291" s="1">
        <f>(Table2[[#This Row],[Current Month High]]/Table2[[#This Row],[Close Price]])-1</f>
        <v>9.5671313279530601E-2</v>
      </c>
      <c r="AI291">
        <v>10.344827586206801</v>
      </c>
      <c r="AJ291">
        <v>105.61170613968901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0.08</v>
      </c>
      <c r="AM291" t="s">
        <v>3182</v>
      </c>
      <c r="AN291">
        <v>0.28000000000000003</v>
      </c>
      <c r="AO291" t="s">
        <v>3182</v>
      </c>
      <c r="AP291">
        <v>3.8882911758627001E-2</v>
      </c>
      <c r="AQ291">
        <f>(Table2[[#This Row],[Sharpe Ratio]]-AVERAGE(Table2[Sharpe Ratio]))/_xlfn.STDEV.P(Table2[Sharpe Ratio])</f>
        <v>-0.3174928022192306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-0.12678726447350588</v>
      </c>
      <c r="AS291">
        <f>_xlfn.RANK.AVG(Table2[[#This Row],[1Y Return vs Nifty Z-Score]],Table2[1Y Return vs Nifty Z-Score])</f>
        <v>125</v>
      </c>
      <c r="AT291">
        <f>_xlfn.RANK.AVG(Table2[[#This Row],[6M Return vs Nifty Z-Score]],Table2[6M Return vs Nifty Z-Score])</f>
        <v>385</v>
      </c>
      <c r="AU291">
        <f>_xlfn.RANK.AVG(Table2[[#This Row],[Sharpe Ratio Z-Score]],Table2[Sharpe Ratio Z-Score])</f>
        <v>419</v>
      </c>
      <c r="AV291">
        <f>(Table2[[#This Row],[Rank 1Y]]+Table2[[#This Row],[Rank 6M]]+Table2[[#This Row],[Rank Sharpe]])/3</f>
        <v>309.66666666666669</v>
      </c>
    </row>
    <row r="292" spans="1:48" x14ac:dyDescent="0.3">
      <c r="A292" t="s">
        <v>363</v>
      </c>
      <c r="B292" t="s">
        <v>364</v>
      </c>
      <c r="C292" t="s">
        <v>3150</v>
      </c>
      <c r="D292" t="s">
        <v>262</v>
      </c>
      <c r="E292">
        <v>69289.166976349996</v>
      </c>
      <c r="F292">
        <v>8124.5</v>
      </c>
      <c r="G292">
        <v>-0.69421259169471405</v>
      </c>
      <c r="H292">
        <f>(Table2[[#This Row],[1Y Return vs Nifty]]-AVERAGE(Table2[1Y Return vs Nifty]))/_xlfn.STDEV.P(Table2[1Y Return vs Nifty])</f>
        <v>-0.42077252133390541</v>
      </c>
      <c r="I292">
        <v>-7.3981353080572299E-2</v>
      </c>
      <c r="J292">
        <f>(Table2[[#This Row],[1M Return vs Nifty]]-AVERAGE(Table2[1M Return vs Nifty]))/_xlfn.STDEV.P(Table2[1M Return vs Nifty])</f>
        <v>0.11997306470419154</v>
      </c>
      <c r="K292">
        <v>7.8829536366357802</v>
      </c>
      <c r="L292">
        <f>(Table2[[#This Row],[6M Return vs Nifty]]-AVERAGE(Table2[6M Return vs Nifty]))/_xlfn.STDEV.P(Table2[6M Return vs Nifty])</f>
        <v>-0.10012931416057483</v>
      </c>
      <c r="M292">
        <v>5.7811352657212801E-2</v>
      </c>
      <c r="N292">
        <f>(Table2[[#This Row],[1W Return vs Nifty]]-AVERAGE(Table2[1W Return vs Nifty]))/_xlfn.STDEV.P(Table2[1W Return vs Nifty])</f>
        <v>0.23213458090222011</v>
      </c>
      <c r="O292">
        <v>8154.01</v>
      </c>
      <c r="P292">
        <v>8030.3853139842004</v>
      </c>
      <c r="Q292">
        <v>7395.3684207835904</v>
      </c>
      <c r="R292">
        <v>45.7974613351534</v>
      </c>
      <c r="S292" s="1">
        <f>(Table2[[#This Row],[Close Price]]-Table2[[#This Row],[20D EMA]])/Table2[[#This Row],[20D EMA]]</f>
        <v>-3.6190782204093713E-3</v>
      </c>
      <c r="T292" s="1">
        <f>(Table2[[#This Row],[Close Price]]-Table2[[#This Row],[50D EMA]])/Table2[[#This Row],[50D EMA]]</f>
        <v>1.1719821943276781E-2</v>
      </c>
      <c r="U292" s="1">
        <f>(Table2[[#This Row],[Close Price]]-Table2[[#This Row],[200D EMA]])/Table2[[#This Row],[200D EMA]]</f>
        <v>9.8593002772829147E-2</v>
      </c>
      <c r="V292">
        <v>0.53303917929878997</v>
      </c>
      <c r="W292">
        <v>8079.25</v>
      </c>
      <c r="X292">
        <v>8265.85</v>
      </c>
      <c r="Y292">
        <v>8079.25</v>
      </c>
      <c r="Z292">
        <v>8265.85</v>
      </c>
      <c r="AA292">
        <v>7808</v>
      </c>
      <c r="AB292">
        <v>8560</v>
      </c>
      <c r="AC292" s="1">
        <f>(Table2[[#This Row],[Close Price]]/Table2[[#This Row],[Day Low]])-1</f>
        <v>5.6007673979638906E-3</v>
      </c>
      <c r="AD292" s="1">
        <f>(Table2[[#This Row],[Day High]]/Table2[[#This Row],[Close Price]])-1</f>
        <v>1.7397993722690686E-2</v>
      </c>
      <c r="AE292" s="1">
        <f>(Table2[[#This Row],[Close Price]]/Table2[[#This Row],[Current Week Low]])-1</f>
        <v>5.6007673979638906E-3</v>
      </c>
      <c r="AF292" s="1">
        <f>(Table2[[#This Row],[Current Week High]]/Table2[[#This Row],[Close Price]])-1</f>
        <v>1.7397993722690686E-2</v>
      </c>
      <c r="AG292" s="1">
        <f>(Table2[[#This Row],[Close Price]]/Table2[[#This Row],[Current Month Low]])-1</f>
        <v>4.0535348360655643E-2</v>
      </c>
      <c r="AH292" s="1">
        <f>(Table2[[#This Row],[Current Month High]]/Table2[[#This Row],[Close Price]])-1</f>
        <v>5.3603298664533172E-2</v>
      </c>
      <c r="AI292">
        <v>22.2850636962274</v>
      </c>
      <c r="AJ292">
        <v>52.572769953051598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0.04</v>
      </c>
      <c r="AM292" t="s">
        <v>3182</v>
      </c>
      <c r="AN292">
        <v>-6.42</v>
      </c>
      <c r="AO292" t="s">
        <v>3181</v>
      </c>
      <c r="AP292">
        <v>0.13970065389163999</v>
      </c>
      <c r="AQ292">
        <f>(Table2[[#This Row],[Sharpe Ratio]]-AVERAGE(Table2[Sharpe Ratio]))/_xlfn.STDEV.P(Table2[Sharpe Ratio])</f>
        <v>0.86250707221534084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0.69371288232727224</v>
      </c>
      <c r="AS292">
        <f>_xlfn.RANK.AVG(Table2[[#This Row],[1Y Return vs Nifty Z-Score]],Table2[1Y Return vs Nifty Z-Score])</f>
        <v>450</v>
      </c>
      <c r="AT292">
        <f>_xlfn.RANK.AVG(Table2[[#This Row],[6M Return vs Nifty Z-Score]],Table2[6M Return vs Nifty Z-Score])</f>
        <v>347</v>
      </c>
      <c r="AU292">
        <f>_xlfn.RANK.AVG(Table2[[#This Row],[Sharpe Ratio Z-Score]],Table2[Sharpe Ratio Z-Score])</f>
        <v>132</v>
      </c>
      <c r="AV292">
        <f>(Table2[[#This Row],[Rank 1Y]]+Table2[[#This Row],[Rank 6M]]+Table2[[#This Row],[Rank Sharpe]])/3</f>
        <v>309.66666666666669</v>
      </c>
    </row>
    <row r="293" spans="1:48" x14ac:dyDescent="0.3">
      <c r="A293" t="s">
        <v>688</v>
      </c>
      <c r="B293" t="s">
        <v>689</v>
      </c>
      <c r="C293" t="s">
        <v>3148</v>
      </c>
      <c r="D293" t="s">
        <v>284</v>
      </c>
      <c r="E293">
        <v>26781.221094150002</v>
      </c>
      <c r="F293">
        <v>428.25</v>
      </c>
      <c r="G293">
        <v>59.785370815894503</v>
      </c>
      <c r="H293">
        <f>(Table2[[#This Row],[1Y Return vs Nifty]]-AVERAGE(Table2[1Y Return vs Nifty]))/_xlfn.STDEV.P(Table2[1Y Return vs Nifty])</f>
        <v>0.6112517241928086</v>
      </c>
      <c r="I293">
        <v>12.932596794707401</v>
      </c>
      <c r="J293">
        <f>(Table2[[#This Row],[1M Return vs Nifty]]-AVERAGE(Table2[1M Return vs Nifty]))/_xlfn.STDEV.P(Table2[1M Return vs Nifty])</f>
        <v>1.5921912673418068</v>
      </c>
      <c r="K293">
        <v>-18.8987935707923</v>
      </c>
      <c r="L293">
        <f>(Table2[[#This Row],[6M Return vs Nifty]]-AVERAGE(Table2[6M Return vs Nifty]))/_xlfn.STDEV.P(Table2[6M Return vs Nifty])</f>
        <v>-0.93343180994480834</v>
      </c>
      <c r="M293">
        <v>7.5716466825100204</v>
      </c>
      <c r="N293">
        <f>(Table2[[#This Row],[1W Return vs Nifty]]-AVERAGE(Table2[1W Return vs Nifty]))/_xlfn.STDEV.P(Table2[1W Return vs Nifty])</f>
        <v>1.9075825487643965</v>
      </c>
      <c r="O293">
        <v>396.29</v>
      </c>
      <c r="P293">
        <v>394.30030408740998</v>
      </c>
      <c r="Q293">
        <v>380.42067222312897</v>
      </c>
      <c r="R293">
        <v>83.252361176959795</v>
      </c>
      <c r="S293" s="1">
        <f>(Table2[[#This Row],[Close Price]]-Table2[[#This Row],[20D EMA]])/Table2[[#This Row],[20D EMA]]</f>
        <v>8.0648010295490624E-2</v>
      </c>
      <c r="T293" s="1">
        <f>(Table2[[#This Row],[Close Price]]-Table2[[#This Row],[50D EMA]])/Table2[[#This Row],[50D EMA]]</f>
        <v>8.6101115217663948E-2</v>
      </c>
      <c r="U293" s="1">
        <f>(Table2[[#This Row],[Close Price]]-Table2[[#This Row],[200D EMA]])/Table2[[#This Row],[200D EMA]]</f>
        <v>0.1257274676934948</v>
      </c>
      <c r="V293">
        <v>1.2535525258851401</v>
      </c>
      <c r="W293">
        <v>423.9</v>
      </c>
      <c r="X293">
        <v>430.6</v>
      </c>
      <c r="Y293">
        <v>423.9</v>
      </c>
      <c r="Z293">
        <v>430.6</v>
      </c>
      <c r="AA293">
        <v>369.2</v>
      </c>
      <c r="AB293">
        <v>441.6</v>
      </c>
      <c r="AC293" s="1">
        <f>(Table2[[#This Row],[Close Price]]/Table2[[#This Row],[Day Low]])-1</f>
        <v>1.0261854210898758E-2</v>
      </c>
      <c r="AD293" s="1">
        <f>(Table2[[#This Row],[Day High]]/Table2[[#This Row],[Close Price]])-1</f>
        <v>5.4874489200233967E-3</v>
      </c>
      <c r="AE293" s="1">
        <f>(Table2[[#This Row],[Close Price]]/Table2[[#This Row],[Current Week Low]])-1</f>
        <v>1.0261854210898758E-2</v>
      </c>
      <c r="AF293" s="1">
        <f>(Table2[[#This Row],[Current Week High]]/Table2[[#This Row],[Close Price]])-1</f>
        <v>5.4874489200233967E-3</v>
      </c>
      <c r="AG293" s="1">
        <f>(Table2[[#This Row],[Close Price]]/Table2[[#This Row],[Current Month Low]])-1</f>
        <v>0.15994041170097506</v>
      </c>
      <c r="AH293" s="1">
        <f>(Table2[[#This Row],[Current Month High]]/Table2[[#This Row],[Close Price]])-1</f>
        <v>3.1173380035026232E-2</v>
      </c>
      <c r="AI293">
        <v>17.2679509632224</v>
      </c>
      <c r="AJ293">
        <v>108.343468742398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-0.03</v>
      </c>
      <c r="AM293" t="s">
        <v>3181</v>
      </c>
      <c r="AN293">
        <v>14.98</v>
      </c>
      <c r="AO293" t="s">
        <v>3182</v>
      </c>
      <c r="AP293">
        <v>0.133232364269285</v>
      </c>
      <c r="AQ293">
        <f>(Table2[[#This Row],[Sharpe Ratio]]-AVERAGE(Table2[Sharpe Ratio]))/_xlfn.STDEV.P(Table2[Sharpe Ratio])</f>
        <v>0.78680034857025705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3.9643940789244612</v>
      </c>
      <c r="AS293">
        <f>_xlfn.RANK.AVG(Table2[[#This Row],[1Y Return vs Nifty Z-Score]],Table2[1Y Return vs Nifty Z-Score])</f>
        <v>147</v>
      </c>
      <c r="AT293">
        <f>_xlfn.RANK.AVG(Table2[[#This Row],[6M Return vs Nifty Z-Score]],Table2[6M Return vs Nifty Z-Score])</f>
        <v>636</v>
      </c>
      <c r="AU293">
        <f>_xlfn.RANK.AVG(Table2[[#This Row],[Sharpe Ratio Z-Score]],Table2[Sharpe Ratio Z-Score])</f>
        <v>146</v>
      </c>
      <c r="AV293">
        <f>(Table2[[#This Row],[Rank 1Y]]+Table2[[#This Row],[Rank 6M]]+Table2[[#This Row],[Rank Sharpe]])/3</f>
        <v>309.66666666666669</v>
      </c>
    </row>
    <row r="294" spans="1:48" x14ac:dyDescent="0.3">
      <c r="A294" t="s">
        <v>1156</v>
      </c>
      <c r="B294" t="s">
        <v>1157</v>
      </c>
      <c r="C294" t="s">
        <v>3136</v>
      </c>
      <c r="D294" t="s">
        <v>591</v>
      </c>
      <c r="E294">
        <v>10830.297083670001</v>
      </c>
      <c r="F294">
        <v>1214.55</v>
      </c>
      <c r="G294">
        <v>6.3390718975492</v>
      </c>
      <c r="H294">
        <f>(Table2[[#This Row],[1Y Return vs Nifty]]-AVERAGE(Table2[1Y Return vs Nifty]))/_xlfn.STDEV.P(Table2[1Y Return vs Nifty])</f>
        <v>-0.30075648105020425</v>
      </c>
      <c r="I294">
        <v>1.6424248770126799</v>
      </c>
      <c r="J294">
        <f>(Table2[[#This Row],[1M Return vs Nifty]]-AVERAGE(Table2[1M Return vs Nifty]))/_xlfn.STDEV.P(Table2[1M Return vs Nifty])</f>
        <v>0.31425356387557785</v>
      </c>
      <c r="K294">
        <v>23.802676619963101</v>
      </c>
      <c r="L294">
        <f>(Table2[[#This Row],[6M Return vs Nifty]]-AVERAGE(Table2[6M Return vs Nifty]))/_xlfn.STDEV.P(Table2[6M Return vs Nifty])</f>
        <v>0.39520598982291172</v>
      </c>
      <c r="M294">
        <v>-3.0404809572628002</v>
      </c>
      <c r="N294">
        <f>(Table2[[#This Row],[1W Return vs Nifty]]-AVERAGE(Table2[1W Return vs Nifty]))/_xlfn.STDEV.P(Table2[1W Return vs Nifty])</f>
        <v>-0.45872798483359084</v>
      </c>
      <c r="O294">
        <v>1223.1600000000001</v>
      </c>
      <c r="P294">
        <v>1162.6360416979801</v>
      </c>
      <c r="Q294">
        <v>1018.03698429069</v>
      </c>
      <c r="R294">
        <v>45.080651104387698</v>
      </c>
      <c r="S294" s="1">
        <f>(Table2[[#This Row],[Close Price]]-Table2[[#This Row],[20D EMA]])/Table2[[#This Row],[20D EMA]]</f>
        <v>-7.0391445109389836E-3</v>
      </c>
      <c r="T294" s="1">
        <f>(Table2[[#This Row],[Close Price]]-Table2[[#This Row],[50D EMA]])/Table2[[#This Row],[50D EMA]]</f>
        <v>4.4651943033007777E-2</v>
      </c>
      <c r="U294" s="1">
        <f>(Table2[[#This Row],[Close Price]]-Table2[[#This Row],[200D EMA]])/Table2[[#This Row],[200D EMA]]</f>
        <v>0.19303131295001913</v>
      </c>
      <c r="V294">
        <v>1.4066082822394499</v>
      </c>
      <c r="W294">
        <v>1188</v>
      </c>
      <c r="X294">
        <v>1229.95</v>
      </c>
      <c r="Y294">
        <v>1188</v>
      </c>
      <c r="Z294">
        <v>1229.95</v>
      </c>
      <c r="AA294">
        <v>1155</v>
      </c>
      <c r="AB294">
        <v>1383.3</v>
      </c>
      <c r="AC294" s="1">
        <f>(Table2[[#This Row],[Close Price]]/Table2[[#This Row],[Day Low]])-1</f>
        <v>2.2348484848484729E-2</v>
      </c>
      <c r="AD294" s="1">
        <f>(Table2[[#This Row],[Day High]]/Table2[[#This Row],[Close Price]])-1</f>
        <v>1.2679593264995237E-2</v>
      </c>
      <c r="AE294" s="1">
        <f>(Table2[[#This Row],[Close Price]]/Table2[[#This Row],[Current Week Low]])-1</f>
        <v>2.2348484848484729E-2</v>
      </c>
      <c r="AF294" s="1">
        <f>(Table2[[#This Row],[Current Week High]]/Table2[[#This Row],[Close Price]])-1</f>
        <v>1.2679593264995237E-2</v>
      </c>
      <c r="AG294" s="1">
        <f>(Table2[[#This Row],[Close Price]]/Table2[[#This Row],[Current Month Low]])-1</f>
        <v>5.1558441558441581E-2</v>
      </c>
      <c r="AH294" s="1">
        <f>(Table2[[#This Row],[Current Month High]]/Table2[[#This Row],[Close Price]])-1</f>
        <v>0.13894034827713964</v>
      </c>
      <c r="AI294">
        <v>13.894034827713901</v>
      </c>
      <c r="AJ294">
        <v>56.3831841885019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0.14000000000000001</v>
      </c>
      <c r="AM294" t="s">
        <v>3182</v>
      </c>
      <c r="AN294">
        <v>-6.78</v>
      </c>
      <c r="AO294" t="s">
        <v>3181</v>
      </c>
      <c r="AP294">
        <v>6.5088212058385997E-2</v>
      </c>
      <c r="AQ294">
        <f>(Table2[[#This Row],[Sharpe Ratio]]-AVERAGE(Table2[Sharpe Ratio]))/_xlfn.STDEV.P(Table2[Sharpe Ratio])</f>
        <v>-1.0778424283263177E-2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-6.0803336468568725E-2</v>
      </c>
      <c r="AS294">
        <f>_xlfn.RANK.AVG(Table2[[#This Row],[1Y Return vs Nifty Z-Score]],Table2[1Y Return vs Nifty Z-Score])</f>
        <v>392</v>
      </c>
      <c r="AT294">
        <f>_xlfn.RANK.AVG(Table2[[#This Row],[6M Return vs Nifty Z-Score]],Table2[6M Return vs Nifty Z-Score])</f>
        <v>193</v>
      </c>
      <c r="AU294">
        <f>_xlfn.RANK.AVG(Table2[[#This Row],[Sharpe Ratio Z-Score]],Table2[Sharpe Ratio Z-Score])</f>
        <v>347</v>
      </c>
      <c r="AV294">
        <f>(Table2[[#This Row],[Rank 1Y]]+Table2[[#This Row],[Rank 6M]]+Table2[[#This Row],[Rank Sharpe]])/3</f>
        <v>310.66666666666669</v>
      </c>
    </row>
    <row r="295" spans="1:48" x14ac:dyDescent="0.3">
      <c r="A295" t="s">
        <v>959</v>
      </c>
      <c r="B295" t="s">
        <v>960</v>
      </c>
      <c r="C295" t="s">
        <v>3147</v>
      </c>
      <c r="D295" t="s">
        <v>760</v>
      </c>
      <c r="E295">
        <v>15525.694267499999</v>
      </c>
      <c r="F295">
        <v>3728.15</v>
      </c>
      <c r="G295">
        <v>27.0810947883942</v>
      </c>
      <c r="H295">
        <f>(Table2[[#This Row],[1Y Return vs Nifty]]-AVERAGE(Table2[1Y Return vs Nifty]))/_xlfn.STDEV.P(Table2[1Y Return vs Nifty])</f>
        <v>5.3185615084274079E-2</v>
      </c>
      <c r="I295">
        <v>-2.49228377854093</v>
      </c>
      <c r="J295">
        <f>(Table2[[#This Row],[1M Return vs Nifty]]-AVERAGE(Table2[1M Return vs Nifty]))/_xlfn.STDEV.P(Table2[1M Return vs Nifty])</f>
        <v>-0.15375526028580042</v>
      </c>
      <c r="K295">
        <v>-2.77536096175155</v>
      </c>
      <c r="L295">
        <f>(Table2[[#This Row],[6M Return vs Nifty]]-AVERAGE(Table2[6M Return vs Nifty]))/_xlfn.STDEV.P(Table2[6M Return vs Nifty])</f>
        <v>-0.43175816895113633</v>
      </c>
      <c r="M295">
        <v>0.67400210832959395</v>
      </c>
      <c r="N295">
        <f>(Table2[[#This Row],[1W Return vs Nifty]]-AVERAGE(Table2[1W Return vs Nifty]))/_xlfn.STDEV.P(Table2[1W Return vs Nifty])</f>
        <v>0.36953385891207957</v>
      </c>
      <c r="O295">
        <v>3731.4</v>
      </c>
      <c r="P295">
        <v>3874.6234355422998</v>
      </c>
      <c r="Q295">
        <v>3635.3167625189799</v>
      </c>
      <c r="R295">
        <v>52.441859072805102</v>
      </c>
      <c r="S295" s="1">
        <f>(Table2[[#This Row],[Close Price]]-Table2[[#This Row],[20D EMA]])/Table2[[#This Row],[20D EMA]]</f>
        <v>-8.7098676100123276E-4</v>
      </c>
      <c r="T295" s="1">
        <f>(Table2[[#This Row],[Close Price]]-Table2[[#This Row],[50D EMA]])/Table2[[#This Row],[50D EMA]]</f>
        <v>-3.7803269912292534E-2</v>
      </c>
      <c r="U295" s="1">
        <f>(Table2[[#This Row],[Close Price]]-Table2[[#This Row],[200D EMA]])/Table2[[#This Row],[200D EMA]]</f>
        <v>2.5536492015813855E-2</v>
      </c>
      <c r="V295">
        <v>0.54171407769291402</v>
      </c>
      <c r="W295">
        <v>3715.75</v>
      </c>
      <c r="X295">
        <v>3814</v>
      </c>
      <c r="Y295">
        <v>3715.75</v>
      </c>
      <c r="Z295">
        <v>3814</v>
      </c>
      <c r="AA295">
        <v>3424.4</v>
      </c>
      <c r="AB295">
        <v>3905</v>
      </c>
      <c r="AC295" s="1">
        <f>(Table2[[#This Row],[Close Price]]/Table2[[#This Row],[Day Low]])-1</f>
        <v>3.3371459328535025E-3</v>
      </c>
      <c r="AD295" s="1">
        <f>(Table2[[#This Row],[Day High]]/Table2[[#This Row],[Close Price]])-1</f>
        <v>2.3027506940439535E-2</v>
      </c>
      <c r="AE295" s="1">
        <f>(Table2[[#This Row],[Close Price]]/Table2[[#This Row],[Current Week Low]])-1</f>
        <v>3.3371459328535025E-3</v>
      </c>
      <c r="AF295" s="1">
        <f>(Table2[[#This Row],[Current Week High]]/Table2[[#This Row],[Close Price]])-1</f>
        <v>2.3027506940439535E-2</v>
      </c>
      <c r="AG295" s="1">
        <f>(Table2[[#This Row],[Close Price]]/Table2[[#This Row],[Current Month Low]])-1</f>
        <v>8.8701670365611385E-2</v>
      </c>
      <c r="AH295" s="1">
        <f>(Table2[[#This Row],[Current Month High]]/Table2[[#This Row],[Close Price]])-1</f>
        <v>4.7436396067754849E-2</v>
      </c>
      <c r="AI295">
        <v>47.2043775062698</v>
      </c>
      <c r="AJ295">
        <v>95.698275635810106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-0.17</v>
      </c>
      <c r="AM295" t="s">
        <v>3181</v>
      </c>
      <c r="AN295">
        <v>-0.47</v>
      </c>
      <c r="AO295" t="s">
        <v>3181</v>
      </c>
      <c r="AP295">
        <v>0.11212605507713</v>
      </c>
      <c r="AQ295">
        <f>(Table2[[#This Row],[Sharpe Ratio]]-AVERAGE(Table2[Sharpe Ratio]))/_xlfn.STDEV.P(Table2[Sharpe Ratio])</f>
        <v>0.53976603030848358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271</v>
      </c>
      <c r="AT295">
        <f>_xlfn.RANK.AVG(Table2[[#This Row],[6M Return vs Nifty Z-Score]],Table2[6M Return vs Nifty Z-Score])</f>
        <v>463</v>
      </c>
      <c r="AU295">
        <f>_xlfn.RANK.AVG(Table2[[#This Row],[Sharpe Ratio Z-Score]],Table2[Sharpe Ratio Z-Score])</f>
        <v>201</v>
      </c>
      <c r="AV295">
        <f>(Table2[[#This Row],[Rank 1Y]]+Table2[[#This Row],[Rank 6M]]+Table2[[#This Row],[Rank Sharpe]])/3</f>
        <v>311.66666666666669</v>
      </c>
    </row>
    <row r="296" spans="1:48" x14ac:dyDescent="0.3">
      <c r="A296" t="s">
        <v>1531</v>
      </c>
      <c r="B296" t="s">
        <v>1532</v>
      </c>
      <c r="C296" t="s">
        <v>3147</v>
      </c>
      <c r="D296" t="s">
        <v>611</v>
      </c>
      <c r="E296">
        <v>6520.8880892249999</v>
      </c>
      <c r="F296">
        <v>371.55</v>
      </c>
      <c r="G296">
        <v>-5.9603079782723301</v>
      </c>
      <c r="H296">
        <f>(Table2[[#This Row],[1Y Return vs Nifty]]-AVERAGE(Table2[1Y Return vs Nifty]))/_xlfn.STDEV.P(Table2[1Y Return vs Nifty])</f>
        <v>-0.51063322823689805</v>
      </c>
      <c r="I296">
        <v>2.5083898355123799</v>
      </c>
      <c r="J296">
        <f>(Table2[[#This Row],[1M Return vs Nifty]]-AVERAGE(Table2[1M Return vs Nifty]))/_xlfn.STDEV.P(Table2[1M Return vs Nifty])</f>
        <v>0.41227237868325317</v>
      </c>
      <c r="K296">
        <v>16.958206833589902</v>
      </c>
      <c r="L296">
        <f>(Table2[[#This Row],[6M Return vs Nifty]]-AVERAGE(Table2[6M Return vs Nifty]))/_xlfn.STDEV.P(Table2[6M Return vs Nifty])</f>
        <v>0.18224326893953849</v>
      </c>
      <c r="M296">
        <v>2.2652699514279302</v>
      </c>
      <c r="N296">
        <f>(Table2[[#This Row],[1W Return vs Nifty]]-AVERAGE(Table2[1W Return vs Nifty]))/_xlfn.STDEV.P(Table2[1W Return vs Nifty])</f>
        <v>0.72435750848702485</v>
      </c>
      <c r="O296">
        <v>357.91</v>
      </c>
      <c r="P296">
        <v>360.54425808233299</v>
      </c>
      <c r="Q296">
        <v>335.11408748240802</v>
      </c>
      <c r="R296">
        <v>62.097711457009297</v>
      </c>
      <c r="S296" s="1">
        <f>(Table2[[#This Row],[Close Price]]-Table2[[#This Row],[20D EMA]])/Table2[[#This Row],[20D EMA]]</f>
        <v>3.8110139420524672E-2</v>
      </c>
      <c r="T296" s="1">
        <f>(Table2[[#This Row],[Close Price]]-Table2[[#This Row],[50D EMA]])/Table2[[#This Row],[50D EMA]]</f>
        <v>3.0525356238383861E-2</v>
      </c>
      <c r="U296" s="1">
        <f>(Table2[[#This Row],[Close Price]]-Table2[[#This Row],[200D EMA]])/Table2[[#This Row],[200D EMA]]</f>
        <v>0.10872688997147788</v>
      </c>
      <c r="V296">
        <v>0.73030213235698005</v>
      </c>
      <c r="W296">
        <v>361.75</v>
      </c>
      <c r="X296">
        <v>375</v>
      </c>
      <c r="Y296">
        <v>361.75</v>
      </c>
      <c r="Z296">
        <v>375</v>
      </c>
      <c r="AA296">
        <v>324.05</v>
      </c>
      <c r="AB296">
        <v>375</v>
      </c>
      <c r="AC296" s="1">
        <f>(Table2[[#This Row],[Close Price]]/Table2[[#This Row],[Day Low]])-1</f>
        <v>2.709053213545265E-2</v>
      </c>
      <c r="AD296" s="1">
        <f>(Table2[[#This Row],[Day High]]/Table2[[#This Row],[Close Price]])-1</f>
        <v>9.285425918449608E-3</v>
      </c>
      <c r="AE296" s="1">
        <f>(Table2[[#This Row],[Close Price]]/Table2[[#This Row],[Current Week Low]])-1</f>
        <v>2.709053213545265E-2</v>
      </c>
      <c r="AF296" s="1">
        <f>(Table2[[#This Row],[Current Week High]]/Table2[[#This Row],[Close Price]])-1</f>
        <v>9.285425918449608E-3</v>
      </c>
      <c r="AG296" s="1">
        <f>(Table2[[#This Row],[Close Price]]/Table2[[#This Row],[Current Month Low]])-1</f>
        <v>0.14658231754358897</v>
      </c>
      <c r="AH296" s="1">
        <f>(Table2[[#This Row],[Current Month High]]/Table2[[#This Row],[Close Price]])-1</f>
        <v>9.285425918449608E-3</v>
      </c>
      <c r="AI296">
        <v>17.965280581348399</v>
      </c>
      <c r="AJ296">
        <v>49.186910258984099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-0.08</v>
      </c>
      <c r="AM296" t="s">
        <v>3181</v>
      </c>
      <c r="AN296">
        <v>-1.34</v>
      </c>
      <c r="AO296" t="s">
        <v>3181</v>
      </c>
      <c r="AP296">
        <v>0.11560003398442401</v>
      </c>
      <c r="AQ296">
        <f>(Table2[[#This Row],[Sharpe Ratio]]-AVERAGE(Table2[Sharpe Ratio]))/_xlfn.STDEV.P(Table2[Sharpe Ratio])</f>
        <v>0.58042647942850956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490</v>
      </c>
      <c r="AT296">
        <f>_xlfn.RANK.AVG(Table2[[#This Row],[6M Return vs Nifty Z-Score]],Table2[6M Return vs Nifty Z-Score])</f>
        <v>255</v>
      </c>
      <c r="AU296">
        <f>_xlfn.RANK.AVG(Table2[[#This Row],[Sharpe Ratio Z-Score]],Table2[Sharpe Ratio Z-Score])</f>
        <v>192</v>
      </c>
      <c r="AV296">
        <f>(Table2[[#This Row],[Rank 1Y]]+Table2[[#This Row],[Rank 6M]]+Table2[[#This Row],[Rank Sharpe]])/3</f>
        <v>312.33333333333331</v>
      </c>
    </row>
    <row r="297" spans="1:48" x14ac:dyDescent="0.3">
      <c r="A297" t="s">
        <v>295</v>
      </c>
      <c r="B297" t="s">
        <v>296</v>
      </c>
      <c r="C297" t="s">
        <v>3146</v>
      </c>
      <c r="D297" t="s">
        <v>48</v>
      </c>
      <c r="E297">
        <v>93922.091093039999</v>
      </c>
      <c r="F297">
        <v>88.95</v>
      </c>
      <c r="G297">
        <v>24.180892510589299</v>
      </c>
      <c r="H297">
        <f>(Table2[[#This Row],[1Y Return vs Nifty]]-AVERAGE(Table2[1Y Return vs Nifty]))/_xlfn.STDEV.P(Table2[1Y Return vs Nifty])</f>
        <v>3.6965330008998541E-3</v>
      </c>
      <c r="I297">
        <v>-8.1128536580605903</v>
      </c>
      <c r="J297">
        <f>(Table2[[#This Row],[1M Return vs Nifty]]-AVERAGE(Table2[1M Return vs Nifty]))/_xlfn.STDEV.P(Table2[1M Return vs Nifty])</f>
        <v>-0.78994913017254165</v>
      </c>
      <c r="K297">
        <v>-1.2921854288110299</v>
      </c>
      <c r="L297">
        <f>(Table2[[#This Row],[6M Return vs Nifty]]-AVERAGE(Table2[6M Return vs Nifty]))/_xlfn.STDEV.P(Table2[6M Return vs Nifty])</f>
        <v>-0.38560980291239433</v>
      </c>
      <c r="M297">
        <v>-3.2913979736067098</v>
      </c>
      <c r="N297">
        <f>(Table2[[#This Row],[1W Return vs Nifty]]-AVERAGE(Table2[1W Return vs Nifty]))/_xlfn.STDEV.P(Table2[1W Return vs Nifty])</f>
        <v>-0.51467789412494591</v>
      </c>
      <c r="O297">
        <v>91</v>
      </c>
      <c r="P297">
        <v>92.705419645250203</v>
      </c>
      <c r="Q297">
        <v>85.845665455330803</v>
      </c>
      <c r="R297">
        <v>43.021222423602701</v>
      </c>
      <c r="S297" s="1">
        <f>(Table2[[#This Row],[Close Price]]-Table2[[#This Row],[20D EMA]])/Table2[[#This Row],[20D EMA]]</f>
        <v>-2.2527472527472496E-2</v>
      </c>
      <c r="T297" s="1">
        <f>(Table2[[#This Row],[Close Price]]-Table2[[#This Row],[50D EMA]])/Table2[[#This Row],[50D EMA]]</f>
        <v>-4.0509170441391879E-2</v>
      </c>
      <c r="U297" s="1">
        <f>(Table2[[#This Row],[Close Price]]-Table2[[#This Row],[200D EMA]])/Table2[[#This Row],[200D EMA]]</f>
        <v>3.616180884851454E-2</v>
      </c>
      <c r="V297">
        <v>0.88488000129918098</v>
      </c>
      <c r="W297">
        <v>88.21</v>
      </c>
      <c r="X297">
        <v>89.25</v>
      </c>
      <c r="Y297">
        <v>88.21</v>
      </c>
      <c r="Z297">
        <v>89.25</v>
      </c>
      <c r="AA297">
        <v>84.57</v>
      </c>
      <c r="AB297">
        <v>94.93</v>
      </c>
      <c r="AC297" s="1">
        <f>(Table2[[#This Row],[Close Price]]/Table2[[#This Row],[Day Low]])-1</f>
        <v>8.3890715338397204E-3</v>
      </c>
      <c r="AD297" s="1">
        <f>(Table2[[#This Row],[Day High]]/Table2[[#This Row],[Close Price]])-1</f>
        <v>3.3726812816188279E-3</v>
      </c>
      <c r="AE297" s="1">
        <f>(Table2[[#This Row],[Close Price]]/Table2[[#This Row],[Current Week Low]])-1</f>
        <v>8.3890715338397204E-3</v>
      </c>
      <c r="AF297" s="1">
        <f>(Table2[[#This Row],[Current Week High]]/Table2[[#This Row],[Close Price]])-1</f>
        <v>3.3726812816188279E-3</v>
      </c>
      <c r="AG297" s="1">
        <f>(Table2[[#This Row],[Close Price]]/Table2[[#This Row],[Current Month Low]])-1</f>
        <v>5.1791415395530338E-2</v>
      </c>
      <c r="AH297" s="1">
        <f>(Table2[[#This Row],[Current Month High]]/Table2[[#This Row],[Close Price]])-1</f>
        <v>6.7228780213603123E-2</v>
      </c>
      <c r="AI297">
        <v>16.638560989319799</v>
      </c>
      <c r="AJ297">
        <v>71.057692307692307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-0.06</v>
      </c>
      <c r="AM297" t="s">
        <v>3181</v>
      </c>
      <c r="AN297">
        <v>-5.89</v>
      </c>
      <c r="AO297" t="s">
        <v>3181</v>
      </c>
      <c r="AP297">
        <v>0.11364651481617501</v>
      </c>
      <c r="AQ297">
        <f>(Table2[[#This Row],[Sharpe Ratio]]-AVERAGE(Table2[Sharpe Ratio]))/_xlfn.STDEV.P(Table2[Sharpe Ratio])</f>
        <v>0.55756192876045296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290</v>
      </c>
      <c r="AT297">
        <f>_xlfn.RANK.AVG(Table2[[#This Row],[6M Return vs Nifty Z-Score]],Table2[6M Return vs Nifty Z-Score])</f>
        <v>450</v>
      </c>
      <c r="AU297">
        <f>_xlfn.RANK.AVG(Table2[[#This Row],[Sharpe Ratio Z-Score]],Table2[Sharpe Ratio Z-Score])</f>
        <v>198</v>
      </c>
      <c r="AV297">
        <f>(Table2[[#This Row],[Rank 1Y]]+Table2[[#This Row],[Rank 6M]]+Table2[[#This Row],[Rank Sharpe]])/3</f>
        <v>312.66666666666669</v>
      </c>
    </row>
    <row r="298" spans="1:48" x14ac:dyDescent="0.3">
      <c r="A298" t="s">
        <v>459</v>
      </c>
      <c r="B298" t="s">
        <v>460</v>
      </c>
      <c r="C298" t="s">
        <v>3135</v>
      </c>
      <c r="D298" t="s">
        <v>21</v>
      </c>
      <c r="E298">
        <v>49567.482747379901</v>
      </c>
      <c r="F298">
        <v>7432.1</v>
      </c>
      <c r="G298">
        <v>20.234550150380102</v>
      </c>
      <c r="H298">
        <f>(Table2[[#This Row],[1Y Return vs Nifty]]-AVERAGE(Table2[1Y Return vs Nifty]))/_xlfn.STDEV.P(Table2[1Y Return vs Nifty])</f>
        <v>-6.3643894419669111E-2</v>
      </c>
      <c r="I298">
        <v>6.2624791206723103</v>
      </c>
      <c r="J298">
        <f>(Table2[[#This Row],[1M Return vs Nifty]]-AVERAGE(Table2[1M Return vs Nifty]))/_xlfn.STDEV.P(Table2[1M Return vs Nifty])</f>
        <v>0.83719879031437316</v>
      </c>
      <c r="K298">
        <v>26.144833521839399</v>
      </c>
      <c r="L298">
        <f>(Table2[[#This Row],[6M Return vs Nifty]]-AVERAGE(Table2[6M Return vs Nifty]))/_xlfn.STDEV.P(Table2[6M Return vs Nifty])</f>
        <v>0.4680811901126995</v>
      </c>
      <c r="M298">
        <v>1.34043430095831</v>
      </c>
      <c r="N298">
        <f>(Table2[[#This Row],[1W Return vs Nifty]]-AVERAGE(Table2[1W Return vs Nifty]))/_xlfn.STDEV.P(Table2[1W Return vs Nifty])</f>
        <v>0.51813605923200456</v>
      </c>
      <c r="O298">
        <v>7081.93</v>
      </c>
      <c r="P298">
        <v>6686.4068766199298</v>
      </c>
      <c r="Q298">
        <v>5956.4665990918602</v>
      </c>
      <c r="R298">
        <v>74.797920395928102</v>
      </c>
      <c r="S298" s="1">
        <f>(Table2[[#This Row],[Close Price]]-Table2[[#This Row],[20D EMA]])/Table2[[#This Row],[20D EMA]]</f>
        <v>4.9445560744034472E-2</v>
      </c>
      <c r="T298" s="1">
        <f>(Table2[[#This Row],[Close Price]]-Table2[[#This Row],[50D EMA]])/Table2[[#This Row],[50D EMA]]</f>
        <v>0.11152374319120535</v>
      </c>
      <c r="U298" s="1">
        <f>(Table2[[#This Row],[Close Price]]-Table2[[#This Row],[200D EMA]])/Table2[[#This Row],[200D EMA]]</f>
        <v>0.24773636792206968</v>
      </c>
      <c r="V298">
        <v>0.86104632407289605</v>
      </c>
      <c r="W298">
        <v>7285</v>
      </c>
      <c r="X298">
        <v>7460</v>
      </c>
      <c r="Y298">
        <v>7285</v>
      </c>
      <c r="Z298">
        <v>7460</v>
      </c>
      <c r="AA298">
        <v>6952</v>
      </c>
      <c r="AB298">
        <v>7460</v>
      </c>
      <c r="AC298" s="1">
        <f>(Table2[[#This Row],[Close Price]]/Table2[[#This Row],[Day Low]])-1</f>
        <v>2.0192175703500403E-2</v>
      </c>
      <c r="AD298" s="1">
        <f>(Table2[[#This Row],[Day High]]/Table2[[#This Row],[Close Price]])-1</f>
        <v>3.7539860873776476E-3</v>
      </c>
      <c r="AE298" s="1">
        <f>(Table2[[#This Row],[Close Price]]/Table2[[#This Row],[Current Week Low]])-1</f>
        <v>2.0192175703500403E-2</v>
      </c>
      <c r="AF298" s="1">
        <f>(Table2[[#This Row],[Current Week High]]/Table2[[#This Row],[Close Price]])-1</f>
        <v>3.7539860873776476E-3</v>
      </c>
      <c r="AG298" s="1">
        <f>(Table2[[#This Row],[Close Price]]/Table2[[#This Row],[Current Month Low]])-1</f>
        <v>6.9059263521288994E-2</v>
      </c>
      <c r="AH298" s="1">
        <f>(Table2[[#This Row],[Current Month High]]/Table2[[#This Row],[Close Price]])-1</f>
        <v>3.7539860873776476E-3</v>
      </c>
      <c r="AI298">
        <v>0.37539860873776398</v>
      </c>
      <c r="AJ298">
        <v>73.353548311854894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</v>
      </c>
      <c r="AM298" t="s">
        <v>3182</v>
      </c>
      <c r="AN298">
        <v>7.61</v>
      </c>
      <c r="AO298" t="s">
        <v>3182</v>
      </c>
      <c r="AP298">
        <v>2.5803065812211999E-2</v>
      </c>
      <c r="AQ298">
        <f>(Table2[[#This Row],[Sharpe Ratio]]-AVERAGE(Table2[Sharpe Ratio]))/_xlfn.STDEV.P(Table2[Sharpe Ratio])</f>
        <v>-0.4705830842256481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1.28918906101376</v>
      </c>
      <c r="AS298">
        <f>_xlfn.RANK.AVG(Table2[[#This Row],[1Y Return vs Nifty Z-Score]],Table2[1Y Return vs Nifty Z-Score])</f>
        <v>308</v>
      </c>
      <c r="AT298">
        <f>_xlfn.RANK.AVG(Table2[[#This Row],[6M Return vs Nifty Z-Score]],Table2[6M Return vs Nifty Z-Score])</f>
        <v>178</v>
      </c>
      <c r="AU298">
        <f>_xlfn.RANK.AVG(Table2[[#This Row],[Sharpe Ratio Z-Score]],Table2[Sharpe Ratio Z-Score])</f>
        <v>457</v>
      </c>
      <c r="AV298">
        <f>(Table2[[#This Row],[Rank 1Y]]+Table2[[#This Row],[Rank 6M]]+Table2[[#This Row],[Rank Sharpe]])/3</f>
        <v>314.33333333333331</v>
      </c>
    </row>
    <row r="299" spans="1:48" x14ac:dyDescent="0.3">
      <c r="A299" t="s">
        <v>780</v>
      </c>
      <c r="B299" t="s">
        <v>781</v>
      </c>
      <c r="C299" t="s">
        <v>3139</v>
      </c>
      <c r="D299" t="s">
        <v>48</v>
      </c>
      <c r="E299">
        <v>20911.4262961399</v>
      </c>
      <c r="F299">
        <v>222.34</v>
      </c>
      <c r="G299">
        <v>24.182833990895599</v>
      </c>
      <c r="H299">
        <f>(Table2[[#This Row],[1Y Return vs Nifty]]-AVERAGE(Table2[1Y Return vs Nifty]))/_xlfn.STDEV.P(Table2[1Y Return vs Nifty])</f>
        <v>3.72966244120719E-3</v>
      </c>
      <c r="I299">
        <v>-6.4804341674214898</v>
      </c>
      <c r="J299">
        <f>(Table2[[#This Row],[1M Return vs Nifty]]-AVERAGE(Table2[1M Return vs Nifty]))/_xlfn.STDEV.P(Table2[1M Return vs Nifty])</f>
        <v>-0.60517511342871155</v>
      </c>
      <c r="K299">
        <v>-9.9191875160474705</v>
      </c>
      <c r="L299">
        <f>(Table2[[#This Row],[6M Return vs Nifty]]-AVERAGE(Table2[6M Return vs Nifty]))/_xlfn.STDEV.P(Table2[6M Return vs Nifty])</f>
        <v>-0.65403524635904264</v>
      </c>
      <c r="M299">
        <v>1.7922351299655399</v>
      </c>
      <c r="N299">
        <f>(Table2[[#This Row],[1W Return vs Nifty]]-AVERAGE(Table2[1W Return vs Nifty]))/_xlfn.STDEV.P(Table2[1W Return vs Nifty])</f>
        <v>0.61887938771980611</v>
      </c>
      <c r="O299">
        <v>227.08</v>
      </c>
      <c r="P299">
        <v>242.432201613838</v>
      </c>
      <c r="Q299">
        <v>232.72651230565501</v>
      </c>
      <c r="R299">
        <v>47.531000320198302</v>
      </c>
      <c r="S299" s="1">
        <f>(Table2[[#This Row],[Close Price]]-Table2[[#This Row],[20D EMA]])/Table2[[#This Row],[20D EMA]]</f>
        <v>-2.0873700898361849E-2</v>
      </c>
      <c r="T299" s="1">
        <f>(Table2[[#This Row],[Close Price]]-Table2[[#This Row],[50D EMA]])/Table2[[#This Row],[50D EMA]]</f>
        <v>-8.2877610647789202E-2</v>
      </c>
      <c r="U299" s="1">
        <f>(Table2[[#This Row],[Close Price]]-Table2[[#This Row],[200D EMA]])/Table2[[#This Row],[200D EMA]]</f>
        <v>-4.4629690888048523E-2</v>
      </c>
      <c r="V299">
        <v>0.46571918726360501</v>
      </c>
      <c r="W299">
        <v>221.61</v>
      </c>
      <c r="X299">
        <v>228.2</v>
      </c>
      <c r="Y299">
        <v>221.61</v>
      </c>
      <c r="Z299">
        <v>228.2</v>
      </c>
      <c r="AA299">
        <v>202.89</v>
      </c>
      <c r="AB299">
        <v>229.4</v>
      </c>
      <c r="AC299" s="1">
        <f>(Table2[[#This Row],[Close Price]]/Table2[[#This Row],[Day Low]])-1</f>
        <v>3.2940751771128873E-3</v>
      </c>
      <c r="AD299" s="1">
        <f>(Table2[[#This Row],[Day High]]/Table2[[#This Row],[Close Price]])-1</f>
        <v>2.6356031303409022E-2</v>
      </c>
      <c r="AE299" s="1">
        <f>(Table2[[#This Row],[Close Price]]/Table2[[#This Row],[Current Week Low]])-1</f>
        <v>3.2940751771128873E-3</v>
      </c>
      <c r="AF299" s="1">
        <f>(Table2[[#This Row],[Current Week High]]/Table2[[#This Row],[Close Price]])-1</f>
        <v>2.6356031303409022E-2</v>
      </c>
      <c r="AG299" s="1">
        <f>(Table2[[#This Row],[Close Price]]/Table2[[#This Row],[Current Month Low]])-1</f>
        <v>9.58647543003599E-2</v>
      </c>
      <c r="AH299" s="1">
        <f>(Table2[[#This Row],[Current Month High]]/Table2[[#This Row],[Close Price]])-1</f>
        <v>3.1753170819465604E-2</v>
      </c>
      <c r="AI299">
        <v>58.136187820455099</v>
      </c>
      <c r="AJ299">
        <v>74.726915520628694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-0.21</v>
      </c>
      <c r="AM299" t="s">
        <v>3181</v>
      </c>
      <c r="AN299">
        <v>-1.73</v>
      </c>
      <c r="AO299" t="s">
        <v>3181</v>
      </c>
      <c r="AP299">
        <v>0.147201693724307</v>
      </c>
      <c r="AQ299">
        <f>(Table2[[#This Row],[Sharpe Ratio]]-AVERAGE(Table2[Sharpe Ratio]))/_xlfn.STDEV.P(Table2[Sharpe Ratio])</f>
        <v>0.9503014016003215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289</v>
      </c>
      <c r="AT299">
        <f>_xlfn.RANK.AVG(Table2[[#This Row],[6M Return vs Nifty Z-Score]],Table2[6M Return vs Nifty Z-Score])</f>
        <v>535</v>
      </c>
      <c r="AU299">
        <f>_xlfn.RANK.AVG(Table2[[#This Row],[Sharpe Ratio Z-Score]],Table2[Sharpe Ratio Z-Score])</f>
        <v>119</v>
      </c>
      <c r="AV299">
        <f>(Table2[[#This Row],[Rank 1Y]]+Table2[[#This Row],[Rank 6M]]+Table2[[#This Row],[Rank Sharpe]])/3</f>
        <v>314.33333333333331</v>
      </c>
    </row>
    <row r="300" spans="1:48" x14ac:dyDescent="0.3">
      <c r="A300" t="s">
        <v>774</v>
      </c>
      <c r="B300" t="s">
        <v>775</v>
      </c>
      <c r="C300" t="s">
        <v>3149</v>
      </c>
      <c r="D300" t="s">
        <v>135</v>
      </c>
      <c r="E300">
        <v>21146.858995499999</v>
      </c>
      <c r="F300">
        <v>1505</v>
      </c>
      <c r="G300">
        <v>167.81682538983199</v>
      </c>
      <c r="H300">
        <f>(Table2[[#This Row],[1Y Return vs Nifty]]-AVERAGE(Table2[1Y Return vs Nifty]))/_xlfn.STDEV.P(Table2[1Y Return vs Nifty])</f>
        <v>2.4547015979865985</v>
      </c>
      <c r="I300">
        <v>1.1434286990851199</v>
      </c>
      <c r="J300">
        <f>(Table2[[#This Row],[1M Return vs Nifty]]-AVERAGE(Table2[1M Return vs Nifty]))/_xlfn.STDEV.P(Table2[1M Return vs Nifty])</f>
        <v>0.25777204753482608</v>
      </c>
      <c r="K300">
        <v>4.8799646523214504</v>
      </c>
      <c r="L300">
        <f>(Table2[[#This Row],[6M Return vs Nifty]]-AVERAGE(Table2[6M Return vs Nifty]))/_xlfn.STDEV.P(Table2[6M Return vs Nifty])</f>
        <v>-0.19356601924408917</v>
      </c>
      <c r="M300">
        <v>-5.1655521741661596</v>
      </c>
      <c r="N300">
        <f>(Table2[[#This Row],[1W Return vs Nifty]]-AVERAGE(Table2[1W Return vs Nifty]))/_xlfn.STDEV.P(Table2[1W Return vs Nifty])</f>
        <v>-0.9325800318404398</v>
      </c>
      <c r="O300">
        <v>1529.15</v>
      </c>
      <c r="P300">
        <v>1501.8053446014601</v>
      </c>
      <c r="Q300">
        <v>1273.6266561566599</v>
      </c>
      <c r="R300">
        <v>38.7971388900527</v>
      </c>
      <c r="S300" s="1">
        <f>(Table2[[#This Row],[Close Price]]-Table2[[#This Row],[20D EMA]])/Table2[[#This Row],[20D EMA]]</f>
        <v>-1.5793087663080855E-2</v>
      </c>
      <c r="T300" s="1">
        <f>(Table2[[#This Row],[Close Price]]-Table2[[#This Row],[50D EMA]])/Table2[[#This Row],[50D EMA]]</f>
        <v>2.1272100342589243E-3</v>
      </c>
      <c r="U300" s="1">
        <f>(Table2[[#This Row],[Close Price]]-Table2[[#This Row],[200D EMA]])/Table2[[#This Row],[200D EMA]]</f>
        <v>0.18166496651502279</v>
      </c>
      <c r="V300">
        <v>0.80736992245703698</v>
      </c>
      <c r="W300">
        <v>1490</v>
      </c>
      <c r="X300">
        <v>1514</v>
      </c>
      <c r="Y300">
        <v>1490</v>
      </c>
      <c r="Z300">
        <v>1514</v>
      </c>
      <c r="AA300">
        <v>1476.15</v>
      </c>
      <c r="AB300">
        <v>1617.85</v>
      </c>
      <c r="AC300" s="1">
        <f>(Table2[[#This Row],[Close Price]]/Table2[[#This Row],[Day Low]])-1</f>
        <v>1.0067114093959662E-2</v>
      </c>
      <c r="AD300" s="1">
        <f>(Table2[[#This Row],[Day High]]/Table2[[#This Row],[Close Price]])-1</f>
        <v>5.9800664451827856E-3</v>
      </c>
      <c r="AE300" s="1">
        <f>(Table2[[#This Row],[Close Price]]/Table2[[#This Row],[Current Week Low]])-1</f>
        <v>1.0067114093959662E-2</v>
      </c>
      <c r="AF300" s="1">
        <f>(Table2[[#This Row],[Current Week High]]/Table2[[#This Row],[Close Price]])-1</f>
        <v>5.9800664451827856E-3</v>
      </c>
      <c r="AG300" s="1">
        <f>(Table2[[#This Row],[Close Price]]/Table2[[#This Row],[Current Month Low]])-1</f>
        <v>1.9544084273278362E-2</v>
      </c>
      <c r="AH300" s="1">
        <f>(Table2[[#This Row],[Current Month High]]/Table2[[#This Row],[Close Price]])-1</f>
        <v>7.4983388704318976E-2</v>
      </c>
      <c r="AI300">
        <v>9.4352159468438401</v>
      </c>
      <c r="AJ300">
        <v>196.785643857227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0.03</v>
      </c>
      <c r="AM300" t="s">
        <v>3182</v>
      </c>
      <c r="AN300">
        <v>-4.7</v>
      </c>
      <c r="AO300" t="s">
        <v>3181</v>
      </c>
      <c r="AQ300">
        <f>(Table2[[#This Row],[Sharpe Ratio]]-AVERAGE(Table2[Sharpe Ratio]))/_xlfn.STDEV.P(Table2[Sharpe Ratio])</f>
        <v>-0.77258959393567861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0.81373800050121714</v>
      </c>
      <c r="AS300">
        <f>_xlfn.RANK.AVG(Table2[[#This Row],[1Y Return vs Nifty Z-Score]],Table2[1Y Return vs Nifty Z-Score])</f>
        <v>21</v>
      </c>
      <c r="AT300">
        <f>_xlfn.RANK.AVG(Table2[[#This Row],[6M Return vs Nifty Z-Score]],Table2[6M Return vs Nifty Z-Score])</f>
        <v>376</v>
      </c>
      <c r="AU300">
        <f>_xlfn.RANK.AVG(Table2[[#This Row],[Sharpe Ratio Z-Score]],Table2[Sharpe Ratio Z-Score])</f>
        <v>547.5</v>
      </c>
      <c r="AV300">
        <f>(Table2[[#This Row],[Rank 1Y]]+Table2[[#This Row],[Rank 6M]]+Table2[[#This Row],[Rank Sharpe]])/3</f>
        <v>314.83333333333331</v>
      </c>
    </row>
    <row r="301" spans="1:48" x14ac:dyDescent="0.3">
      <c r="A301" t="s">
        <v>289</v>
      </c>
      <c r="B301" t="s">
        <v>290</v>
      </c>
      <c r="C301" t="s">
        <v>3136</v>
      </c>
      <c r="D301" t="s">
        <v>222</v>
      </c>
      <c r="E301">
        <v>95743.898223550001</v>
      </c>
      <c r="F301">
        <v>4482.05</v>
      </c>
      <c r="G301">
        <v>29.573908487574698</v>
      </c>
      <c r="H301">
        <f>(Table2[[#This Row],[1Y Return vs Nifty]]-AVERAGE(Table2[1Y Return vs Nifty]))/_xlfn.STDEV.P(Table2[1Y Return vs Nifty])</f>
        <v>9.5723014189648625E-2</v>
      </c>
      <c r="I301">
        <v>1.0431396870573799</v>
      </c>
      <c r="J301">
        <f>(Table2[[#This Row],[1M Return vs Nifty]]-AVERAGE(Table2[1M Return vs Nifty]))/_xlfn.STDEV.P(Table2[1M Return vs Nifty])</f>
        <v>0.24642030633478629</v>
      </c>
      <c r="K301">
        <v>11.3167035175746</v>
      </c>
      <c r="L301">
        <f>(Table2[[#This Row],[6M Return vs Nifty]]-AVERAGE(Table2[6M Return vs Nifty]))/_xlfn.STDEV.P(Table2[6M Return vs Nifty])</f>
        <v>6.7103301510375284E-3</v>
      </c>
      <c r="M301">
        <v>4.4333937860701802</v>
      </c>
      <c r="N301">
        <f>(Table2[[#This Row],[1W Return vs Nifty]]-AVERAGE(Table2[1W Return vs Nifty]))/_xlfn.STDEV.P(Table2[1W Return vs Nifty])</f>
        <v>1.2078095024896758</v>
      </c>
      <c r="O301">
        <v>4365.87</v>
      </c>
      <c r="P301">
        <v>4316.31961708779</v>
      </c>
      <c r="Q301">
        <v>3865.0510749198602</v>
      </c>
      <c r="R301">
        <v>64.095992799864504</v>
      </c>
      <c r="S301" s="1">
        <f>(Table2[[#This Row],[Close Price]]-Table2[[#This Row],[20D EMA]])/Table2[[#This Row],[20D EMA]]</f>
        <v>2.6610961847237845E-2</v>
      </c>
      <c r="T301" s="1">
        <f>(Table2[[#This Row],[Close Price]]-Table2[[#This Row],[50D EMA]])/Table2[[#This Row],[50D EMA]]</f>
        <v>3.8396225862446225E-2</v>
      </c>
      <c r="U301" s="1">
        <f>(Table2[[#This Row],[Close Price]]-Table2[[#This Row],[200D EMA]])/Table2[[#This Row],[200D EMA]]</f>
        <v>0.15963538724851992</v>
      </c>
      <c r="V301">
        <v>0.81663623289911502</v>
      </c>
      <c r="W301">
        <v>4414</v>
      </c>
      <c r="X301">
        <v>4502</v>
      </c>
      <c r="Y301">
        <v>4414</v>
      </c>
      <c r="Z301">
        <v>4502</v>
      </c>
      <c r="AA301">
        <v>4100</v>
      </c>
      <c r="AB301">
        <v>4502</v>
      </c>
      <c r="AC301" s="1">
        <f>(Table2[[#This Row],[Close Price]]/Table2[[#This Row],[Day Low]])-1</f>
        <v>1.5416855459900347E-2</v>
      </c>
      <c r="AD301" s="1">
        <f>(Table2[[#This Row],[Day High]]/Table2[[#This Row],[Close Price]])-1</f>
        <v>4.4510882297161825E-3</v>
      </c>
      <c r="AE301" s="1">
        <f>(Table2[[#This Row],[Close Price]]/Table2[[#This Row],[Current Week Low]])-1</f>
        <v>1.5416855459900347E-2</v>
      </c>
      <c r="AF301" s="1">
        <f>(Table2[[#This Row],[Current Week High]]/Table2[[#This Row],[Close Price]])-1</f>
        <v>4.4510882297161825E-3</v>
      </c>
      <c r="AG301" s="1">
        <f>(Table2[[#This Row],[Close Price]]/Table2[[#This Row],[Current Month Low]])-1</f>
        <v>9.318292682926832E-2</v>
      </c>
      <c r="AH301" s="1">
        <f>(Table2[[#This Row],[Current Month High]]/Table2[[#This Row],[Close Price]])-1</f>
        <v>4.4510882297161825E-3</v>
      </c>
      <c r="AI301">
        <v>1.43126471146015</v>
      </c>
      <c r="AJ301">
        <v>66.581803315245594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7.0000000000000007E-2</v>
      </c>
      <c r="AM301" t="s">
        <v>3182</v>
      </c>
      <c r="AN301">
        <v>0.24</v>
      </c>
      <c r="AO301" t="s">
        <v>3182</v>
      </c>
      <c r="AP301">
        <v>5.3173650083920998E-2</v>
      </c>
      <c r="AQ301">
        <f>(Table2[[#This Row],[Sharpe Ratio]]-AVERAGE(Table2[Sharpe Ratio]))/_xlfn.STDEV.P(Table2[Sharpe Ratio])</f>
        <v>-0.15022988725356817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1.4064332659115801</v>
      </c>
      <c r="AS301">
        <f>_xlfn.RANK.AVG(Table2[[#This Row],[1Y Return vs Nifty Z-Score]],Table2[1Y Return vs Nifty Z-Score])</f>
        <v>259</v>
      </c>
      <c r="AT301">
        <f>_xlfn.RANK.AVG(Table2[[#This Row],[6M Return vs Nifty Z-Score]],Table2[6M Return vs Nifty Z-Score])</f>
        <v>314</v>
      </c>
      <c r="AU301">
        <f>_xlfn.RANK.AVG(Table2[[#This Row],[Sharpe Ratio Z-Score]],Table2[Sharpe Ratio Z-Score])</f>
        <v>380</v>
      </c>
      <c r="AV301">
        <f>(Table2[[#This Row],[Rank 1Y]]+Table2[[#This Row],[Rank 6M]]+Table2[[#This Row],[Rank Sharpe]])/3</f>
        <v>317.66666666666669</v>
      </c>
    </row>
    <row r="302" spans="1:48" x14ac:dyDescent="0.3">
      <c r="A302" t="s">
        <v>1828</v>
      </c>
      <c r="B302" t="s">
        <v>1829</v>
      </c>
      <c r="C302" t="s">
        <v>3147</v>
      </c>
      <c r="D302" t="s">
        <v>274</v>
      </c>
      <c r="E302">
        <v>4318.8104231220004</v>
      </c>
      <c r="F302">
        <v>185.77</v>
      </c>
      <c r="G302">
        <v>11.462714085804</v>
      </c>
      <c r="H302">
        <f>(Table2[[#This Row],[1Y Return vs Nifty]]-AVERAGE(Table2[1Y Return vs Nifty]))/_xlfn.STDEV.P(Table2[1Y Return vs Nifty])</f>
        <v>-0.21332659701732284</v>
      </c>
      <c r="I302">
        <v>-4.9755086203557504</v>
      </c>
      <c r="J302">
        <f>(Table2[[#This Row],[1M Return vs Nifty]]-AVERAGE(Table2[1M Return vs Nifty]))/_xlfn.STDEV.P(Table2[1M Return vs Nifty])</f>
        <v>-0.43483217166263638</v>
      </c>
      <c r="K302">
        <v>29.311388443976899</v>
      </c>
      <c r="L302">
        <f>(Table2[[#This Row],[6M Return vs Nifty]]-AVERAGE(Table2[6M Return vs Nifty]))/_xlfn.STDEV.P(Table2[6M Return vs Nifty])</f>
        <v>0.56660717869805843</v>
      </c>
      <c r="M302">
        <v>-1.54957261536668</v>
      </c>
      <c r="N302">
        <f>(Table2[[#This Row],[1W Return vs Nifty]]-AVERAGE(Table2[1W Return vs Nifty]))/_xlfn.STDEV.P(Table2[1W Return vs Nifty])</f>
        <v>-0.12628267001890556</v>
      </c>
      <c r="O302">
        <v>174.26</v>
      </c>
      <c r="P302">
        <v>170.47940566818701</v>
      </c>
      <c r="Q302">
        <v>154.70821359559901</v>
      </c>
      <c r="R302">
        <v>66.658922339833197</v>
      </c>
      <c r="S302" s="1">
        <f>(Table2[[#This Row],[Close Price]]-Table2[[#This Row],[20D EMA]])/Table2[[#This Row],[20D EMA]]</f>
        <v>6.6050728796051991E-2</v>
      </c>
      <c r="T302" s="1">
        <f>(Table2[[#This Row],[Close Price]]-Table2[[#This Row],[50D EMA]])/Table2[[#This Row],[50D EMA]]</f>
        <v>8.9691738846003968E-2</v>
      </c>
      <c r="U302" s="1">
        <f>(Table2[[#This Row],[Close Price]]-Table2[[#This Row],[200D EMA]])/Table2[[#This Row],[200D EMA]]</f>
        <v>0.20077658246119534</v>
      </c>
      <c r="V302">
        <v>0.84334266398993396</v>
      </c>
      <c r="W302">
        <v>170.55</v>
      </c>
      <c r="X302">
        <v>187</v>
      </c>
      <c r="Y302">
        <v>170.55</v>
      </c>
      <c r="Z302">
        <v>187</v>
      </c>
      <c r="AA302">
        <v>159</v>
      </c>
      <c r="AB302">
        <v>187</v>
      </c>
      <c r="AC302" s="1">
        <f>(Table2[[#This Row],[Close Price]]/Table2[[#This Row],[Day Low]])-1</f>
        <v>8.9240691879214351E-2</v>
      </c>
      <c r="AD302" s="1">
        <f>(Table2[[#This Row],[Day High]]/Table2[[#This Row],[Close Price]])-1</f>
        <v>6.6210905958981048E-3</v>
      </c>
      <c r="AE302" s="1">
        <f>(Table2[[#This Row],[Close Price]]/Table2[[#This Row],[Current Week Low]])-1</f>
        <v>8.9240691879214351E-2</v>
      </c>
      <c r="AF302" s="1">
        <f>(Table2[[#This Row],[Current Week High]]/Table2[[#This Row],[Close Price]])-1</f>
        <v>6.6210905958981048E-3</v>
      </c>
      <c r="AG302" s="1">
        <f>(Table2[[#This Row],[Close Price]]/Table2[[#This Row],[Current Month Low]])-1</f>
        <v>0.16836477987421383</v>
      </c>
      <c r="AH302" s="1">
        <f>(Table2[[#This Row],[Current Month High]]/Table2[[#This Row],[Close Price]])-1</f>
        <v>6.6210905958981048E-3</v>
      </c>
      <c r="AI302">
        <v>3.7304193357377202</v>
      </c>
      <c r="AJ302">
        <v>65.792057117358297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0.11</v>
      </c>
      <c r="AM302" t="s">
        <v>3182</v>
      </c>
      <c r="AN302">
        <v>4.55</v>
      </c>
      <c r="AO302" t="s">
        <v>3182</v>
      </c>
      <c r="AP302">
        <v>3.3836393407795998E-2</v>
      </c>
      <c r="AQ302">
        <f>(Table2[[#This Row],[Sharpe Ratio]]-AVERAGE(Table2[Sharpe Ratio]))/_xlfn.STDEV.P(Table2[Sharpe Ratio])</f>
        <v>-0.3765587056438065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-0.58439296564461285</v>
      </c>
      <c r="AS302">
        <f>_xlfn.RANK.AVG(Table2[[#This Row],[1Y Return vs Nifty Z-Score]],Table2[1Y Return vs Nifty Z-Score])</f>
        <v>368</v>
      </c>
      <c r="AT302">
        <f>_xlfn.RANK.AVG(Table2[[#This Row],[6M Return vs Nifty Z-Score]],Table2[6M Return vs Nifty Z-Score])</f>
        <v>151</v>
      </c>
      <c r="AU302">
        <f>_xlfn.RANK.AVG(Table2[[#This Row],[Sharpe Ratio Z-Score]],Table2[Sharpe Ratio Z-Score])</f>
        <v>435</v>
      </c>
      <c r="AV302">
        <f>(Table2[[#This Row],[Rank 1Y]]+Table2[[#This Row],[Rank 6M]]+Table2[[#This Row],[Rank Sharpe]])/3</f>
        <v>318</v>
      </c>
    </row>
    <row r="303" spans="1:48" x14ac:dyDescent="0.3">
      <c r="A303" t="s">
        <v>1662</v>
      </c>
      <c r="B303" t="s">
        <v>1663</v>
      </c>
      <c r="C303" t="s">
        <v>3140</v>
      </c>
      <c r="D303" t="s">
        <v>268</v>
      </c>
      <c r="E303">
        <v>5460.0748187999998</v>
      </c>
      <c r="F303">
        <v>636</v>
      </c>
      <c r="G303">
        <v>33.1801680867746</v>
      </c>
      <c r="H303">
        <f>(Table2[[#This Row],[1Y Return vs Nifty]]-AVERAGE(Table2[1Y Return vs Nifty]))/_xlfn.STDEV.P(Table2[1Y Return vs Nifty])</f>
        <v>0.15726026580984959</v>
      </c>
      <c r="I303">
        <v>9.0338769151893903</v>
      </c>
      <c r="J303">
        <f>(Table2[[#This Row],[1M Return vs Nifty]]-AVERAGE(Table2[1M Return vs Nifty]))/_xlfn.STDEV.P(Table2[1M Return vs Nifty])</f>
        <v>1.1508940784583719</v>
      </c>
      <c r="K303">
        <v>27.0087179552077</v>
      </c>
      <c r="L303">
        <f>(Table2[[#This Row],[6M Return vs Nifty]]-AVERAGE(Table2[6M Return vs Nifty]))/_xlfn.STDEV.P(Table2[6M Return vs Nifty])</f>
        <v>0.49496058109564822</v>
      </c>
      <c r="M303">
        <v>10.8477542774467</v>
      </c>
      <c r="N303">
        <f>(Table2[[#This Row],[1W Return vs Nifty]]-AVERAGE(Table2[1W Return vs Nifty]))/_xlfn.STDEV.P(Table2[1W Return vs Nifty])</f>
        <v>2.6380946735945301</v>
      </c>
      <c r="O303">
        <v>569.75</v>
      </c>
      <c r="P303">
        <v>533.17782566036101</v>
      </c>
      <c r="Q303">
        <v>458.36728729728998</v>
      </c>
      <c r="R303">
        <v>79.912182949254699</v>
      </c>
      <c r="S303" s="1">
        <f>(Table2[[#This Row],[Close Price]]-Table2[[#This Row],[20D EMA]])/Table2[[#This Row],[20D EMA]]</f>
        <v>0.11627906976744186</v>
      </c>
      <c r="T303" s="1">
        <f>(Table2[[#This Row],[Close Price]]-Table2[[#This Row],[50D EMA]])/Table2[[#This Row],[50D EMA]]</f>
        <v>0.1928478068499751</v>
      </c>
      <c r="U303" s="1">
        <f>(Table2[[#This Row],[Close Price]]-Table2[[#This Row],[200D EMA]])/Table2[[#This Row],[200D EMA]]</f>
        <v>0.38753357324014309</v>
      </c>
      <c r="V303">
        <v>1.00465778991057</v>
      </c>
      <c r="W303">
        <v>616.6</v>
      </c>
      <c r="X303">
        <v>640.29999999999995</v>
      </c>
      <c r="Y303">
        <v>616.6</v>
      </c>
      <c r="Z303">
        <v>640.29999999999995</v>
      </c>
      <c r="AA303">
        <v>525.04999999999995</v>
      </c>
      <c r="AB303">
        <v>640.29999999999995</v>
      </c>
      <c r="AC303" s="1">
        <f>(Table2[[#This Row],[Close Price]]/Table2[[#This Row],[Day Low]])-1</f>
        <v>3.1462860849821528E-2</v>
      </c>
      <c r="AD303" s="1">
        <f>(Table2[[#This Row],[Day High]]/Table2[[#This Row],[Close Price]])-1</f>
        <v>6.7610062893082024E-3</v>
      </c>
      <c r="AE303" s="1">
        <f>(Table2[[#This Row],[Close Price]]/Table2[[#This Row],[Current Week Low]])-1</f>
        <v>3.1462860849821528E-2</v>
      </c>
      <c r="AF303" s="1">
        <f>(Table2[[#This Row],[Current Week High]]/Table2[[#This Row],[Close Price]])-1</f>
        <v>6.7610062893082024E-3</v>
      </c>
      <c r="AG303" s="1">
        <f>(Table2[[#This Row],[Close Price]]/Table2[[#This Row],[Current Month Low]])-1</f>
        <v>0.21131320826587952</v>
      </c>
      <c r="AH303" s="1">
        <f>(Table2[[#This Row],[Current Month High]]/Table2[[#This Row],[Close Price]])-1</f>
        <v>6.7610062893082024E-3</v>
      </c>
      <c r="AI303">
        <v>0.67610062893082001</v>
      </c>
      <c r="AJ303">
        <v>84.829991281604094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0.27</v>
      </c>
      <c r="AM303" t="s">
        <v>3182</v>
      </c>
      <c r="AN303">
        <v>12.03</v>
      </c>
      <c r="AO303" t="s">
        <v>3182</v>
      </c>
      <c r="AQ303">
        <f>(Table2[[#This Row],[Sharpe Ratio]]-AVERAGE(Table2[Sharpe Ratio]))/_xlfn.STDEV.P(Table2[Sharpe Ratio])</f>
        <v>-0.77258959393567861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3.6686200050227211</v>
      </c>
      <c r="AS303">
        <f>_xlfn.RANK.AVG(Table2[[#This Row],[1Y Return vs Nifty Z-Score]],Table2[1Y Return vs Nifty Z-Score])</f>
        <v>239</v>
      </c>
      <c r="AT303">
        <f>_xlfn.RANK.AVG(Table2[[#This Row],[6M Return vs Nifty Z-Score]],Table2[6M Return vs Nifty Z-Score])</f>
        <v>169</v>
      </c>
      <c r="AU303">
        <f>_xlfn.RANK.AVG(Table2[[#This Row],[Sharpe Ratio Z-Score]],Table2[Sharpe Ratio Z-Score])</f>
        <v>547.5</v>
      </c>
      <c r="AV303">
        <f>(Table2[[#This Row],[Rank 1Y]]+Table2[[#This Row],[Rank 6M]]+Table2[[#This Row],[Rank Sharpe]])/3</f>
        <v>318.5</v>
      </c>
    </row>
    <row r="304" spans="1:48" x14ac:dyDescent="0.3">
      <c r="A304" t="s">
        <v>1424</v>
      </c>
      <c r="B304" t="s">
        <v>1425</v>
      </c>
      <c r="C304" t="s">
        <v>3147</v>
      </c>
      <c r="D304" t="s">
        <v>117</v>
      </c>
      <c r="E304">
        <v>7744.0715870000004</v>
      </c>
      <c r="F304">
        <v>713.75</v>
      </c>
      <c r="G304">
        <v>6.97800975889366</v>
      </c>
      <c r="H304">
        <f>(Table2[[#This Row],[1Y Return vs Nifty]]-AVERAGE(Table2[1Y Return vs Nifty]))/_xlfn.STDEV.P(Table2[1Y Return vs Nifty])</f>
        <v>-0.28985363868357306</v>
      </c>
      <c r="I304">
        <v>11.6605492486951</v>
      </c>
      <c r="J304">
        <f>(Table2[[#This Row],[1M Return vs Nifty]]-AVERAGE(Table2[1M Return vs Nifty]))/_xlfn.STDEV.P(Table2[1M Return vs Nifty])</f>
        <v>1.4482078513671515</v>
      </c>
      <c r="K304">
        <v>16.282788198890898</v>
      </c>
      <c r="L304">
        <f>(Table2[[#This Row],[6M Return vs Nifty]]-AVERAGE(Table2[6M Return vs Nifty]))/_xlfn.STDEV.P(Table2[6M Return vs Nifty])</f>
        <v>0.16122790987298158</v>
      </c>
      <c r="M304">
        <v>-1.3951052132459401</v>
      </c>
      <c r="N304">
        <f>(Table2[[#This Row],[1W Return vs Nifty]]-AVERAGE(Table2[1W Return vs Nifty]))/_xlfn.STDEV.P(Table2[1W Return vs Nifty])</f>
        <v>-9.1839262142250203E-2</v>
      </c>
      <c r="O304">
        <v>699.36</v>
      </c>
      <c r="P304">
        <v>674.76178616750099</v>
      </c>
      <c r="Q304">
        <v>615.164584353397</v>
      </c>
      <c r="R304">
        <v>54.331360204034098</v>
      </c>
      <c r="S304" s="1">
        <f>(Table2[[#This Row],[Close Price]]-Table2[[#This Row],[20D EMA]])/Table2[[#This Row],[20D EMA]]</f>
        <v>2.0575955159002495E-2</v>
      </c>
      <c r="T304" s="1">
        <f>(Table2[[#This Row],[Close Price]]-Table2[[#This Row],[50D EMA]])/Table2[[#This Row],[50D EMA]]</f>
        <v>5.7780708142859599E-2</v>
      </c>
      <c r="U304" s="1">
        <f>(Table2[[#This Row],[Close Price]]-Table2[[#This Row],[200D EMA]])/Table2[[#This Row],[200D EMA]]</f>
        <v>0.16025860095672881</v>
      </c>
      <c r="V304">
        <v>0.92840179555246605</v>
      </c>
      <c r="W304">
        <v>707</v>
      </c>
      <c r="X304">
        <v>736.7</v>
      </c>
      <c r="Y304">
        <v>707</v>
      </c>
      <c r="Z304">
        <v>736.7</v>
      </c>
      <c r="AA304">
        <v>663.3</v>
      </c>
      <c r="AB304">
        <v>743.95</v>
      </c>
      <c r="AC304" s="1">
        <f>(Table2[[#This Row],[Close Price]]/Table2[[#This Row],[Day Low]])-1</f>
        <v>9.5473833097594607E-3</v>
      </c>
      <c r="AD304" s="1">
        <f>(Table2[[#This Row],[Day High]]/Table2[[#This Row],[Close Price]])-1</f>
        <v>3.2154115586690013E-2</v>
      </c>
      <c r="AE304" s="1">
        <f>(Table2[[#This Row],[Close Price]]/Table2[[#This Row],[Current Week Low]])-1</f>
        <v>9.5473833097594607E-3</v>
      </c>
      <c r="AF304" s="1">
        <f>(Table2[[#This Row],[Current Week High]]/Table2[[#This Row],[Close Price]])-1</f>
        <v>3.2154115586690013E-2</v>
      </c>
      <c r="AG304" s="1">
        <f>(Table2[[#This Row],[Close Price]]/Table2[[#This Row],[Current Month Low]])-1</f>
        <v>7.6059098447158302E-2</v>
      </c>
      <c r="AH304" s="1">
        <f>(Table2[[#This Row],[Current Month High]]/Table2[[#This Row],[Close Price]])-1</f>
        <v>4.2311733800350249E-2</v>
      </c>
      <c r="AI304">
        <v>17.919439579684699</v>
      </c>
      <c r="AJ304">
        <v>52.657469789327301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</v>
      </c>
      <c r="AM304">
        <v>0</v>
      </c>
      <c r="AN304">
        <v>2.14</v>
      </c>
      <c r="AO304" t="s">
        <v>3182</v>
      </c>
      <c r="AP304">
        <v>7.4817092081064004E-2</v>
      </c>
      <c r="AQ304">
        <f>(Table2[[#This Row],[Sharpe Ratio]]-AVERAGE(Table2[Sharpe Ratio]))/_xlfn.STDEV.P(Table2[Sharpe Ratio])</f>
        <v>0.10309118797211665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1.3308340483864265</v>
      </c>
      <c r="AS304">
        <f>_xlfn.RANK.AVG(Table2[[#This Row],[1Y Return vs Nifty Z-Score]],Table2[1Y Return vs Nifty Z-Score])</f>
        <v>387</v>
      </c>
      <c r="AT304">
        <f>_xlfn.RANK.AVG(Table2[[#This Row],[6M Return vs Nifty Z-Score]],Table2[6M Return vs Nifty Z-Score])</f>
        <v>262</v>
      </c>
      <c r="AU304">
        <f>_xlfn.RANK.AVG(Table2[[#This Row],[Sharpe Ratio Z-Score]],Table2[Sharpe Ratio Z-Score])</f>
        <v>311</v>
      </c>
      <c r="AV304">
        <f>(Table2[[#This Row],[Rank 1Y]]+Table2[[#This Row],[Rank 6M]]+Table2[[#This Row],[Rank Sharpe]])/3</f>
        <v>320</v>
      </c>
    </row>
    <row r="305" spans="1:48" x14ac:dyDescent="0.3">
      <c r="A305" t="s">
        <v>475</v>
      </c>
      <c r="B305" t="s">
        <v>476</v>
      </c>
      <c r="C305" t="s">
        <v>3141</v>
      </c>
      <c r="D305" t="s">
        <v>108</v>
      </c>
      <c r="E305">
        <v>46807.790329424999</v>
      </c>
      <c r="F305">
        <v>119.11</v>
      </c>
      <c r="G305">
        <v>29.810256176278902</v>
      </c>
      <c r="H305">
        <f>(Table2[[#This Row],[1Y Return vs Nifty]]-AVERAGE(Table2[1Y Return vs Nifty]))/_xlfn.STDEV.P(Table2[1Y Return vs Nifty])</f>
        <v>9.97560536283153E-2</v>
      </c>
      <c r="I305">
        <v>-7.3505616022390896</v>
      </c>
      <c r="J305">
        <f>(Table2[[#This Row],[1M Return vs Nifty]]-AVERAGE(Table2[1M Return vs Nifty]))/_xlfn.STDEV.P(Table2[1M Return vs Nifty])</f>
        <v>-0.70366508008998208</v>
      </c>
      <c r="K305">
        <v>-15.681796609306</v>
      </c>
      <c r="L305">
        <f>(Table2[[#This Row],[6M Return vs Nifty]]-AVERAGE(Table2[6M Return vs Nifty]))/_xlfn.STDEV.P(Table2[6M Return vs Nifty])</f>
        <v>-0.83333633909392557</v>
      </c>
      <c r="M305">
        <v>-6.6646767977797303</v>
      </c>
      <c r="N305">
        <f>(Table2[[#This Row],[1W Return vs Nifty]]-AVERAGE(Table2[1W Return vs Nifty]))/_xlfn.STDEV.P(Table2[1W Return vs Nifty])</f>
        <v>-1.2668574273306483</v>
      </c>
      <c r="O305">
        <v>125.5</v>
      </c>
      <c r="P305">
        <v>130.34426476061299</v>
      </c>
      <c r="Q305">
        <v>122.023111987235</v>
      </c>
      <c r="R305">
        <v>32.800629997380398</v>
      </c>
      <c r="S305" s="1">
        <f>(Table2[[#This Row],[Close Price]]-Table2[[#This Row],[20D EMA]])/Table2[[#This Row],[20D EMA]]</f>
        <v>-5.0916334661354583E-2</v>
      </c>
      <c r="T305" s="1">
        <f>(Table2[[#This Row],[Close Price]]-Table2[[#This Row],[50D EMA]])/Table2[[#This Row],[50D EMA]]</f>
        <v>-8.6189175881620547E-2</v>
      </c>
      <c r="U305" s="1">
        <f>(Table2[[#This Row],[Close Price]]-Table2[[#This Row],[200D EMA]])/Table2[[#This Row],[200D EMA]]</f>
        <v>-2.3873444463043549E-2</v>
      </c>
      <c r="V305">
        <v>0.49377073085180601</v>
      </c>
      <c r="W305">
        <v>118.9</v>
      </c>
      <c r="X305">
        <v>121.42</v>
      </c>
      <c r="Y305">
        <v>118.9</v>
      </c>
      <c r="Z305">
        <v>121.42</v>
      </c>
      <c r="AA305">
        <v>116.37</v>
      </c>
      <c r="AB305">
        <v>133.25</v>
      </c>
      <c r="AC305" s="1">
        <f>(Table2[[#This Row],[Close Price]]/Table2[[#This Row],[Day Low]])-1</f>
        <v>1.7661900756937854E-3</v>
      </c>
      <c r="AD305" s="1">
        <f>(Table2[[#This Row],[Day High]]/Table2[[#This Row],[Close Price]])-1</f>
        <v>1.9393837629082311E-2</v>
      </c>
      <c r="AE305" s="1">
        <f>(Table2[[#This Row],[Close Price]]/Table2[[#This Row],[Current Week Low]])-1</f>
        <v>1.7661900756937854E-3</v>
      </c>
      <c r="AF305" s="1">
        <f>(Table2[[#This Row],[Current Week High]]/Table2[[#This Row],[Close Price]])-1</f>
        <v>1.9393837629082311E-2</v>
      </c>
      <c r="AG305" s="1">
        <f>(Table2[[#This Row],[Close Price]]/Table2[[#This Row],[Current Month Low]])-1</f>
        <v>2.3545587350691788E-2</v>
      </c>
      <c r="AH305" s="1">
        <f>(Table2[[#This Row],[Current Month High]]/Table2[[#This Row],[Close Price]])-1</f>
        <v>0.11871379397195869</v>
      </c>
      <c r="AI305">
        <v>43.144992024179302</v>
      </c>
      <c r="AJ305">
        <v>87.8706624605678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-0.13</v>
      </c>
      <c r="AM305" t="s">
        <v>3181</v>
      </c>
      <c r="AN305">
        <v>-6.18</v>
      </c>
      <c r="AO305" t="s">
        <v>3181</v>
      </c>
      <c r="AP305">
        <v>0.16465768464882799</v>
      </c>
      <c r="AQ305">
        <f>(Table2[[#This Row],[Sharpe Ratio]]-AVERAGE(Table2[Sharpe Ratio]))/_xlfn.STDEV.P(Table2[Sharpe Ratio])</f>
        <v>1.1546113441091501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256</v>
      </c>
      <c r="AT305">
        <f>_xlfn.RANK.AVG(Table2[[#This Row],[6M Return vs Nifty Z-Score]],Table2[6M Return vs Nifty Z-Score])</f>
        <v>614</v>
      </c>
      <c r="AU305">
        <f>_xlfn.RANK.AVG(Table2[[#This Row],[Sharpe Ratio Z-Score]],Table2[Sharpe Ratio Z-Score])</f>
        <v>93</v>
      </c>
      <c r="AV305">
        <f>(Table2[[#This Row],[Rank 1Y]]+Table2[[#This Row],[Rank 6M]]+Table2[[#This Row],[Rank Sharpe]])/3</f>
        <v>321</v>
      </c>
    </row>
    <row r="306" spans="1:48" x14ac:dyDescent="0.3">
      <c r="A306" t="s">
        <v>361</v>
      </c>
      <c r="B306" t="s">
        <v>362</v>
      </c>
      <c r="C306" t="s">
        <v>3142</v>
      </c>
      <c r="D306" t="s">
        <v>117</v>
      </c>
      <c r="E306">
        <v>69377.362054319994</v>
      </c>
      <c r="F306">
        <v>1490.1</v>
      </c>
      <c r="G306">
        <v>5.5427083813544602</v>
      </c>
      <c r="H306">
        <f>(Table2[[#This Row],[1Y Return vs Nifty]]-AVERAGE(Table2[1Y Return vs Nifty]))/_xlfn.STDEV.P(Table2[1Y Return vs Nifty])</f>
        <v>-0.31434563644215008</v>
      </c>
      <c r="I306">
        <v>-7.26173012836946</v>
      </c>
      <c r="J306">
        <f>(Table2[[#This Row],[1M Return vs Nifty]]-AVERAGE(Table2[1M Return vs Nifty]))/_xlfn.STDEV.P(Table2[1M Return vs Nifty])</f>
        <v>-0.69361022082476942</v>
      </c>
      <c r="K306">
        <v>15.7427586370674</v>
      </c>
      <c r="L306">
        <f>(Table2[[#This Row],[6M Return vs Nifty]]-AVERAGE(Table2[6M Return vs Nifty]))/_xlfn.STDEV.P(Table2[6M Return vs Nifty])</f>
        <v>0.14442512332662905</v>
      </c>
      <c r="M306">
        <v>-0.37225477163820803</v>
      </c>
      <c r="N306">
        <f>(Table2[[#This Row],[1W Return vs Nifty]]-AVERAGE(Table2[1W Return vs Nifty]))/_xlfn.STDEV.P(Table2[1W Return vs Nifty])</f>
        <v>0.13623769437686151</v>
      </c>
      <c r="O306">
        <v>1521.43</v>
      </c>
      <c r="P306">
        <v>1553.6607759143601</v>
      </c>
      <c r="Q306">
        <v>1425.74527107633</v>
      </c>
      <c r="R306">
        <v>41.9148254943266</v>
      </c>
      <c r="S306" s="1">
        <f>(Table2[[#This Row],[Close Price]]-Table2[[#This Row],[20D EMA]])/Table2[[#This Row],[20D EMA]]</f>
        <v>-2.0592468927259324E-2</v>
      </c>
      <c r="T306" s="1">
        <f>(Table2[[#This Row],[Close Price]]-Table2[[#This Row],[50D EMA]])/Table2[[#This Row],[50D EMA]]</f>
        <v>-4.0910330555879171E-2</v>
      </c>
      <c r="U306" s="1">
        <f>(Table2[[#This Row],[Close Price]]-Table2[[#This Row],[200D EMA]])/Table2[[#This Row],[200D EMA]]</f>
        <v>4.5137606435886629E-2</v>
      </c>
      <c r="V306">
        <v>0.769535600766031</v>
      </c>
      <c r="W306">
        <v>1474.25</v>
      </c>
      <c r="X306">
        <v>1505.35</v>
      </c>
      <c r="Y306">
        <v>1474.25</v>
      </c>
      <c r="Z306">
        <v>1505.35</v>
      </c>
      <c r="AA306">
        <v>1425.1</v>
      </c>
      <c r="AB306">
        <v>1555</v>
      </c>
      <c r="AC306" s="1">
        <f>(Table2[[#This Row],[Close Price]]/Table2[[#This Row],[Day Low]])-1</f>
        <v>1.0751229438697552E-2</v>
      </c>
      <c r="AD306" s="1">
        <f>(Table2[[#This Row],[Day High]]/Table2[[#This Row],[Close Price]])-1</f>
        <v>1.0234212468961834E-2</v>
      </c>
      <c r="AE306" s="1">
        <f>(Table2[[#This Row],[Close Price]]/Table2[[#This Row],[Current Week Low]])-1</f>
        <v>1.0751229438697552E-2</v>
      </c>
      <c r="AF306" s="1">
        <f>(Table2[[#This Row],[Current Week High]]/Table2[[#This Row],[Close Price]])-1</f>
        <v>1.0234212468961834E-2</v>
      </c>
      <c r="AG306" s="1">
        <f>(Table2[[#This Row],[Close Price]]/Table2[[#This Row],[Current Month Low]])-1</f>
        <v>4.5610834327415528E-2</v>
      </c>
      <c r="AH306" s="1">
        <f>(Table2[[#This Row],[Current Month High]]/Table2[[#This Row],[Close Price]])-1</f>
        <v>4.3554123884303131E-2</v>
      </c>
      <c r="AI306">
        <v>21.099255083551402</v>
      </c>
      <c r="AJ306">
        <v>48.668063454055599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-0.09</v>
      </c>
      <c r="AM306" t="s">
        <v>3181</v>
      </c>
      <c r="AN306">
        <v>-4.45</v>
      </c>
      <c r="AO306" t="s">
        <v>3181</v>
      </c>
      <c r="AP306">
        <v>8.0226554653112001E-2</v>
      </c>
      <c r="AQ306">
        <f>(Table2[[#This Row],[Sharpe Ratio]]-AVERAGE(Table2[Sharpe Ratio]))/_xlfn.STDEV.P(Table2[Sharpe Ratio])</f>
        <v>0.1664050950357521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401</v>
      </c>
      <c r="AT306">
        <f>_xlfn.RANK.AVG(Table2[[#This Row],[6M Return vs Nifty Z-Score]],Table2[6M Return vs Nifty Z-Score])</f>
        <v>269</v>
      </c>
      <c r="AU306">
        <f>_xlfn.RANK.AVG(Table2[[#This Row],[Sharpe Ratio Z-Score]],Table2[Sharpe Ratio Z-Score])</f>
        <v>294</v>
      </c>
      <c r="AV306">
        <f>(Table2[[#This Row],[Rank 1Y]]+Table2[[#This Row],[Rank 6M]]+Table2[[#This Row],[Rank Sharpe]])/3</f>
        <v>321.33333333333331</v>
      </c>
    </row>
    <row r="307" spans="1:48" x14ac:dyDescent="0.3">
      <c r="A307" t="s">
        <v>467</v>
      </c>
      <c r="B307" t="s">
        <v>468</v>
      </c>
      <c r="C307" t="s">
        <v>3136</v>
      </c>
      <c r="D307" t="s">
        <v>24</v>
      </c>
      <c r="E307">
        <v>48248.490036725998</v>
      </c>
      <c r="F307">
        <v>196.74</v>
      </c>
      <c r="G307">
        <v>5.2168929975663296</v>
      </c>
      <c r="H307">
        <f>(Table2[[#This Row],[1Y Return vs Nifty]]-AVERAGE(Table2[1Y Return vs Nifty]))/_xlfn.STDEV.P(Table2[1Y Return vs Nifty])</f>
        <v>-0.31990535356799171</v>
      </c>
      <c r="I307">
        <v>1.45895764667252</v>
      </c>
      <c r="J307">
        <f>(Table2[[#This Row],[1M Return vs Nifty]]-AVERAGE(Table2[1M Return vs Nifty]))/_xlfn.STDEV.P(Table2[1M Return vs Nifty])</f>
        <v>0.29348685698117244</v>
      </c>
      <c r="K307">
        <v>15.3454643122045</v>
      </c>
      <c r="L307">
        <f>(Table2[[#This Row],[6M Return vs Nifty]]-AVERAGE(Table2[6M Return vs Nifty]))/_xlfn.STDEV.P(Table2[6M Return vs Nifty])</f>
        <v>0.13206348202275836</v>
      </c>
      <c r="M307">
        <v>-4.5697132164906096</v>
      </c>
      <c r="N307">
        <f>(Table2[[#This Row],[1W Return vs Nifty]]-AVERAGE(Table2[1W Return vs Nifty]))/_xlfn.STDEV.P(Table2[1W Return vs Nifty])</f>
        <v>-0.79971883286734857</v>
      </c>
      <c r="O307">
        <v>190.2</v>
      </c>
      <c r="P307">
        <v>190.01462644035601</v>
      </c>
      <c r="Q307">
        <v>173.709285831931</v>
      </c>
      <c r="R307">
        <v>66.021807261263405</v>
      </c>
      <c r="S307" s="1">
        <f>(Table2[[#This Row],[Close Price]]-Table2[[#This Row],[20D EMA]])/Table2[[#This Row],[20D EMA]]</f>
        <v>3.4384858044164149E-2</v>
      </c>
      <c r="T307" s="1">
        <f>(Table2[[#This Row],[Close Price]]-Table2[[#This Row],[50D EMA]])/Table2[[#This Row],[50D EMA]]</f>
        <v>3.5393978272272822E-2</v>
      </c>
      <c r="U307" s="1">
        <f>(Table2[[#This Row],[Close Price]]-Table2[[#This Row],[200D EMA]])/Table2[[#This Row],[200D EMA]]</f>
        <v>0.13258194032500903</v>
      </c>
      <c r="V307">
        <v>1.1840950928221301</v>
      </c>
      <c r="W307">
        <v>188.56</v>
      </c>
      <c r="X307">
        <v>197.89</v>
      </c>
      <c r="Y307">
        <v>188.56</v>
      </c>
      <c r="Z307">
        <v>197.89</v>
      </c>
      <c r="AA307">
        <v>182.35</v>
      </c>
      <c r="AB307">
        <v>200.1</v>
      </c>
      <c r="AC307" s="1">
        <f>(Table2[[#This Row],[Close Price]]/Table2[[#This Row],[Day Low]])-1</f>
        <v>4.3381417055579075E-2</v>
      </c>
      <c r="AD307" s="1">
        <f>(Table2[[#This Row],[Day High]]/Table2[[#This Row],[Close Price]])-1</f>
        <v>5.8452780319202535E-3</v>
      </c>
      <c r="AE307" s="1">
        <f>(Table2[[#This Row],[Close Price]]/Table2[[#This Row],[Current Week Low]])-1</f>
        <v>4.3381417055579075E-2</v>
      </c>
      <c r="AF307" s="1">
        <f>(Table2[[#This Row],[Current Week High]]/Table2[[#This Row],[Close Price]])-1</f>
        <v>5.8452780319202535E-3</v>
      </c>
      <c r="AG307" s="1">
        <f>(Table2[[#This Row],[Close Price]]/Table2[[#This Row],[Current Month Low]])-1</f>
        <v>7.8914176035097316E-2</v>
      </c>
      <c r="AH307" s="1">
        <f>(Table2[[#This Row],[Current Month High]]/Table2[[#This Row],[Close Price]])-1</f>
        <v>1.7078377554132329E-2</v>
      </c>
      <c r="AI307">
        <v>5.0066077056012999</v>
      </c>
      <c r="AJ307">
        <v>43.344262295081897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-0.06</v>
      </c>
      <c r="AM307" t="s">
        <v>3181</v>
      </c>
      <c r="AN307">
        <v>2.0699999999999998</v>
      </c>
      <c r="AO307" t="s">
        <v>3182</v>
      </c>
      <c r="AP307">
        <v>8.4190646377411998E-2</v>
      </c>
      <c r="AQ307">
        <f>(Table2[[#This Row],[Sharpe Ratio]]-AVERAGE(Table2[Sharpe Ratio]))/_xlfn.STDEV.P(Table2[Sharpe Ratio])</f>
        <v>0.21280196564558718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-0.48127188178582231</v>
      </c>
      <c r="AS307">
        <f>_xlfn.RANK.AVG(Table2[[#This Row],[1Y Return vs Nifty Z-Score]],Table2[1Y Return vs Nifty Z-Score])</f>
        <v>404</v>
      </c>
      <c r="AT307">
        <f>_xlfn.RANK.AVG(Table2[[#This Row],[6M Return vs Nifty Z-Score]],Table2[6M Return vs Nifty Z-Score])</f>
        <v>273</v>
      </c>
      <c r="AU307">
        <f>_xlfn.RANK.AVG(Table2[[#This Row],[Sharpe Ratio Z-Score]],Table2[Sharpe Ratio Z-Score])</f>
        <v>288</v>
      </c>
      <c r="AV307">
        <f>(Table2[[#This Row],[Rank 1Y]]+Table2[[#This Row],[Rank 6M]]+Table2[[#This Row],[Rank Sharpe]])/3</f>
        <v>321.66666666666669</v>
      </c>
    </row>
    <row r="308" spans="1:48" x14ac:dyDescent="0.3">
      <c r="A308" t="s">
        <v>1907</v>
      </c>
      <c r="B308" t="s">
        <v>1908</v>
      </c>
      <c r="C308" t="s">
        <v>3136</v>
      </c>
      <c r="D308" t="s">
        <v>543</v>
      </c>
      <c r="E308">
        <v>3871.5258555</v>
      </c>
      <c r="F308">
        <v>67.5</v>
      </c>
      <c r="G308">
        <v>31.974750398987599</v>
      </c>
      <c r="H308">
        <f>(Table2[[#This Row],[1Y Return vs Nifty]]-AVERAGE(Table2[1Y Return vs Nifty]))/_xlfn.STDEV.P(Table2[1Y Return vs Nifty])</f>
        <v>0.1366910057440332</v>
      </c>
      <c r="I308">
        <v>23.9158723559223</v>
      </c>
      <c r="J308">
        <f>(Table2[[#This Row],[1M Return vs Nifty]]-AVERAGE(Table2[1M Return vs Nifty]))/_xlfn.STDEV.P(Table2[1M Return vs Nifty])</f>
        <v>2.8353912867531719</v>
      </c>
      <c r="K308">
        <v>50.676047438755297</v>
      </c>
      <c r="L308">
        <f>(Table2[[#This Row],[6M Return vs Nifty]]-AVERAGE(Table2[6M Return vs Nifty]))/_xlfn.STDEV.P(Table2[6M Return vs Nifty])</f>
        <v>1.2313593146972392</v>
      </c>
      <c r="M308">
        <v>25.725725828498899</v>
      </c>
      <c r="N308">
        <f>(Table2[[#This Row],[1W Return vs Nifty]]-AVERAGE(Table2[1W Return vs Nifty]))/_xlfn.STDEV.P(Table2[1W Return vs Nifty])</f>
        <v>5.9556104437478261</v>
      </c>
      <c r="O308">
        <v>56.42</v>
      </c>
      <c r="P308">
        <v>54.593507218099198</v>
      </c>
      <c r="Q308">
        <v>49.3643604056115</v>
      </c>
      <c r="R308">
        <v>81.561025512812407</v>
      </c>
      <c r="S308" s="1">
        <f>(Table2[[#This Row],[Close Price]]-Table2[[#This Row],[20D EMA]])/Table2[[#This Row],[20D EMA]]</f>
        <v>0.19638426090038991</v>
      </c>
      <c r="T308" s="1">
        <f>(Table2[[#This Row],[Close Price]]-Table2[[#This Row],[50D EMA]])/Table2[[#This Row],[50D EMA]]</f>
        <v>0.23641076456839097</v>
      </c>
      <c r="U308" s="1">
        <f>(Table2[[#This Row],[Close Price]]-Table2[[#This Row],[200D EMA]])/Table2[[#This Row],[200D EMA]]</f>
        <v>0.36738325879994443</v>
      </c>
      <c r="V308">
        <v>2.1132111977922299</v>
      </c>
      <c r="W308">
        <v>64.5</v>
      </c>
      <c r="X308">
        <v>67.8</v>
      </c>
      <c r="Y308">
        <v>64.5</v>
      </c>
      <c r="Z308">
        <v>67.8</v>
      </c>
      <c r="AA308">
        <v>47.05</v>
      </c>
      <c r="AB308">
        <v>68.400000000000006</v>
      </c>
      <c r="AC308" s="1">
        <f>(Table2[[#This Row],[Close Price]]/Table2[[#This Row],[Day Low]])-1</f>
        <v>4.6511627906976827E-2</v>
      </c>
      <c r="AD308" s="1">
        <f>(Table2[[#This Row],[Day High]]/Table2[[#This Row],[Close Price]])-1</f>
        <v>4.4444444444444731E-3</v>
      </c>
      <c r="AE308" s="1">
        <f>(Table2[[#This Row],[Close Price]]/Table2[[#This Row],[Current Week Low]])-1</f>
        <v>4.6511627906976827E-2</v>
      </c>
      <c r="AF308" s="1">
        <f>(Table2[[#This Row],[Current Week High]]/Table2[[#This Row],[Close Price]])-1</f>
        <v>4.4444444444444731E-3</v>
      </c>
      <c r="AG308" s="1">
        <f>(Table2[[#This Row],[Close Price]]/Table2[[#This Row],[Current Month Low]])-1</f>
        <v>0.43464399574920298</v>
      </c>
      <c r="AH308" s="1">
        <f>(Table2[[#This Row],[Current Month High]]/Table2[[#This Row],[Close Price]])-1</f>
        <v>1.3333333333333419E-2</v>
      </c>
      <c r="AI308">
        <v>1.3333333333333399</v>
      </c>
      <c r="AJ308">
        <v>103.007518796992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0.14000000000000001</v>
      </c>
      <c r="AM308" t="s">
        <v>3182</v>
      </c>
      <c r="AN308">
        <v>30.28</v>
      </c>
      <c r="AO308" t="s">
        <v>3182</v>
      </c>
      <c r="AP308">
        <v>-3.9387430526077002E-2</v>
      </c>
      <c r="AQ308">
        <f>(Table2[[#This Row],[Sharpe Ratio]]-AVERAGE(Table2[Sharpe Ratio]))/_xlfn.STDEV.P(Table2[Sharpe Ratio])</f>
        <v>-1.2335914185327028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8.9254606324095676</v>
      </c>
      <c r="AS308">
        <f>_xlfn.RANK.AVG(Table2[[#This Row],[1Y Return vs Nifty Z-Score]],Table2[1Y Return vs Nifty Z-Score])</f>
        <v>245</v>
      </c>
      <c r="AT308">
        <f>_xlfn.RANK.AVG(Table2[[#This Row],[6M Return vs Nifty Z-Score]],Table2[6M Return vs Nifty Z-Score])</f>
        <v>71</v>
      </c>
      <c r="AU308">
        <f>_xlfn.RANK.AVG(Table2[[#This Row],[Sharpe Ratio Z-Score]],Table2[Sharpe Ratio Z-Score])</f>
        <v>651</v>
      </c>
      <c r="AV308">
        <f>(Table2[[#This Row],[Rank 1Y]]+Table2[[#This Row],[Rank 6M]]+Table2[[#This Row],[Rank Sharpe]])/3</f>
        <v>322.33333333333331</v>
      </c>
    </row>
    <row r="309" spans="1:48" x14ac:dyDescent="0.3">
      <c r="A309" t="s">
        <v>1654</v>
      </c>
      <c r="B309" t="s">
        <v>1655</v>
      </c>
      <c r="C309" t="s">
        <v>3150</v>
      </c>
      <c r="D309" t="s">
        <v>458</v>
      </c>
      <c r="E309">
        <v>5492.4007100600002</v>
      </c>
      <c r="F309">
        <v>2081.9</v>
      </c>
      <c r="G309">
        <v>-5.5317565424851898</v>
      </c>
      <c r="H309">
        <f>(Table2[[#This Row],[1Y Return vs Nifty]]-AVERAGE(Table2[1Y Return vs Nifty]))/_xlfn.STDEV.P(Table2[1Y Return vs Nifty])</f>
        <v>-0.50332042204233496</v>
      </c>
      <c r="I309">
        <v>40.525513946528399</v>
      </c>
      <c r="J309">
        <f>(Table2[[#This Row],[1M Return vs Nifty]]-AVERAGE(Table2[1M Return vs Nifty]))/_xlfn.STDEV.P(Table2[1M Return vs Nifty])</f>
        <v>4.7154412438693569</v>
      </c>
      <c r="K309">
        <v>41.598685015658603</v>
      </c>
      <c r="L309">
        <f>(Table2[[#This Row],[6M Return vs Nifty]]-AVERAGE(Table2[6M Return vs Nifty]))/_xlfn.STDEV.P(Table2[6M Return vs Nifty])</f>
        <v>0.94892110393679574</v>
      </c>
      <c r="M309">
        <v>2.0318210502730398</v>
      </c>
      <c r="N309">
        <f>(Table2[[#This Row],[1W Return vs Nifty]]-AVERAGE(Table2[1W Return vs Nifty]))/_xlfn.STDEV.P(Table2[1W Return vs Nifty])</f>
        <v>0.67230266966381613</v>
      </c>
      <c r="O309">
        <v>2025.96</v>
      </c>
      <c r="P309">
        <v>1855.0385199114901</v>
      </c>
      <c r="Q309">
        <v>1622.1135764022799</v>
      </c>
      <c r="R309">
        <v>51.6021003077961</v>
      </c>
      <c r="S309" s="1">
        <f>(Table2[[#This Row],[Close Price]]-Table2[[#This Row],[20D EMA]])/Table2[[#This Row],[20D EMA]]</f>
        <v>2.7611601413650839E-2</v>
      </c>
      <c r="T309" s="1">
        <f>(Table2[[#This Row],[Close Price]]-Table2[[#This Row],[50D EMA]])/Table2[[#This Row],[50D EMA]]</f>
        <v>0.12229475434253209</v>
      </c>
      <c r="U309" s="1">
        <f>(Table2[[#This Row],[Close Price]]-Table2[[#This Row],[200D EMA]])/Table2[[#This Row],[200D EMA]]</f>
        <v>0.28344897070493069</v>
      </c>
      <c r="V309">
        <v>0.66640001134004101</v>
      </c>
      <c r="W309">
        <v>2068.1</v>
      </c>
      <c r="X309">
        <v>2210</v>
      </c>
      <c r="Y309">
        <v>2068.1</v>
      </c>
      <c r="Z309">
        <v>2210</v>
      </c>
      <c r="AA309">
        <v>1976.3</v>
      </c>
      <c r="AB309">
        <v>2273.25</v>
      </c>
      <c r="AC309" s="1">
        <f>(Table2[[#This Row],[Close Price]]/Table2[[#This Row],[Day Low]])-1</f>
        <v>6.672791451090454E-3</v>
      </c>
      <c r="AD309" s="1">
        <f>(Table2[[#This Row],[Day High]]/Table2[[#This Row],[Close Price]])-1</f>
        <v>6.1530332869013771E-2</v>
      </c>
      <c r="AE309" s="1">
        <f>(Table2[[#This Row],[Close Price]]/Table2[[#This Row],[Current Week Low]])-1</f>
        <v>6.672791451090454E-3</v>
      </c>
      <c r="AF309" s="1">
        <f>(Table2[[#This Row],[Current Week High]]/Table2[[#This Row],[Close Price]])-1</f>
        <v>6.1530332869013771E-2</v>
      </c>
      <c r="AG309" s="1">
        <f>(Table2[[#This Row],[Close Price]]/Table2[[#This Row],[Current Month Low]])-1</f>
        <v>5.3433183221170966E-2</v>
      </c>
      <c r="AH309" s="1">
        <f>(Table2[[#This Row],[Current Month High]]/Table2[[#This Row],[Close Price]])-1</f>
        <v>9.1911234929631602E-2</v>
      </c>
      <c r="AI309">
        <v>14.798981699409101</v>
      </c>
      <c r="AJ309">
        <v>77.032312925170004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0.28000000000000003</v>
      </c>
      <c r="AM309" t="s">
        <v>3182</v>
      </c>
      <c r="AN309">
        <v>-7.57</v>
      </c>
      <c r="AO309" t="s">
        <v>3181</v>
      </c>
      <c r="AP309">
        <v>5.0936190393243999E-2</v>
      </c>
      <c r="AQ309">
        <f>(Table2[[#This Row],[Sharpe Ratio]]-AVERAGE(Table2[Sharpe Ratio]))/_xlfn.STDEV.P(Table2[Sharpe Ratio])</f>
        <v>-0.17641775952874714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5.6569268358988865</v>
      </c>
      <c r="AS309">
        <f>_xlfn.RANK.AVG(Table2[[#This Row],[1Y Return vs Nifty Z-Score]],Table2[1Y Return vs Nifty Z-Score])</f>
        <v>487</v>
      </c>
      <c r="AT309">
        <f>_xlfn.RANK.AVG(Table2[[#This Row],[6M Return vs Nifty Z-Score]],Table2[6M Return vs Nifty Z-Score])</f>
        <v>93</v>
      </c>
      <c r="AU309">
        <f>_xlfn.RANK.AVG(Table2[[#This Row],[Sharpe Ratio Z-Score]],Table2[Sharpe Ratio Z-Score])</f>
        <v>389</v>
      </c>
      <c r="AV309">
        <f>(Table2[[#This Row],[Rank 1Y]]+Table2[[#This Row],[Rank 6M]]+Table2[[#This Row],[Rank Sharpe]])/3</f>
        <v>323</v>
      </c>
    </row>
    <row r="310" spans="1:48" x14ac:dyDescent="0.3">
      <c r="A310" t="s">
        <v>1142</v>
      </c>
      <c r="B310" t="s">
        <v>1143</v>
      </c>
      <c r="C310" t="s">
        <v>3146</v>
      </c>
      <c r="D310" t="s">
        <v>434</v>
      </c>
      <c r="E310">
        <v>11144.241314250001</v>
      </c>
      <c r="F310">
        <v>239.25</v>
      </c>
      <c r="G310">
        <v>25.4569179827614</v>
      </c>
      <c r="H310">
        <f>(Table2[[#This Row],[1Y Return vs Nifty]]-AVERAGE(Table2[1Y Return vs Nifty]))/_xlfn.STDEV.P(Table2[1Y Return vs Nifty])</f>
        <v>2.5470645039939351E-2</v>
      </c>
      <c r="I310">
        <v>-0.49371992587482599</v>
      </c>
      <c r="J310">
        <f>(Table2[[#This Row],[1M Return vs Nifty]]-AVERAGE(Table2[1M Return vs Nifty]))/_xlfn.STDEV.P(Table2[1M Return vs Nifty])</f>
        <v>7.2462738760243839E-2</v>
      </c>
      <c r="K310">
        <v>1.93956372673785</v>
      </c>
      <c r="L310">
        <f>(Table2[[#This Row],[6M Return vs Nifty]]-AVERAGE(Table2[6M Return vs Nifty]))/_xlfn.STDEV.P(Table2[6M Return vs Nifty])</f>
        <v>-0.28505532391557431</v>
      </c>
      <c r="M310">
        <v>-2.0926964755040101</v>
      </c>
      <c r="N310">
        <f>(Table2[[#This Row],[1W Return vs Nifty]]-AVERAGE(Table2[1W Return vs Nifty]))/_xlfn.STDEV.P(Table2[1W Return vs Nifty])</f>
        <v>-0.2473893655767887</v>
      </c>
      <c r="O310">
        <v>250.54</v>
      </c>
      <c r="P310">
        <v>257.61033044701202</v>
      </c>
      <c r="Q310">
        <v>233.831469244142</v>
      </c>
      <c r="R310">
        <v>36.028364868788202</v>
      </c>
      <c r="S310" s="1">
        <f>(Table2[[#This Row],[Close Price]]-Table2[[#This Row],[20D EMA]])/Table2[[#This Row],[20D EMA]]</f>
        <v>-4.5062664644368138E-2</v>
      </c>
      <c r="T310" s="1">
        <f>(Table2[[#This Row],[Close Price]]-Table2[[#This Row],[50D EMA]])/Table2[[#This Row],[50D EMA]]</f>
        <v>-7.1271716530748999E-2</v>
      </c>
      <c r="U310" s="1">
        <f>(Table2[[#This Row],[Close Price]]-Table2[[#This Row],[200D EMA]])/Table2[[#This Row],[200D EMA]]</f>
        <v>2.3172803786305367E-2</v>
      </c>
      <c r="V310">
        <v>0.23753890143314199</v>
      </c>
      <c r="W310">
        <v>238.25</v>
      </c>
      <c r="X310">
        <v>249</v>
      </c>
      <c r="Y310">
        <v>238.25</v>
      </c>
      <c r="Z310">
        <v>249</v>
      </c>
      <c r="AA310">
        <v>230.45</v>
      </c>
      <c r="AB310">
        <v>262.8</v>
      </c>
      <c r="AC310" s="1">
        <f>(Table2[[#This Row],[Close Price]]/Table2[[#This Row],[Day Low]])-1</f>
        <v>4.1972717733473885E-3</v>
      </c>
      <c r="AD310" s="1">
        <f>(Table2[[#This Row],[Day High]]/Table2[[#This Row],[Close Price]])-1</f>
        <v>4.0752351097178785E-2</v>
      </c>
      <c r="AE310" s="1">
        <f>(Table2[[#This Row],[Close Price]]/Table2[[#This Row],[Current Week Low]])-1</f>
        <v>4.1972717733473885E-3</v>
      </c>
      <c r="AF310" s="1">
        <f>(Table2[[#This Row],[Current Week High]]/Table2[[#This Row],[Close Price]])-1</f>
        <v>4.0752351097178785E-2</v>
      </c>
      <c r="AG310" s="1">
        <f>(Table2[[#This Row],[Close Price]]/Table2[[#This Row],[Current Month Low]])-1</f>
        <v>3.8186157517899888E-2</v>
      </c>
      <c r="AH310" s="1">
        <f>(Table2[[#This Row],[Current Month High]]/Table2[[#This Row],[Close Price]])-1</f>
        <v>9.8432601880877879E-2</v>
      </c>
      <c r="AI310">
        <v>60.585161964472299</v>
      </c>
      <c r="AJ310">
        <v>86.186770428015507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-0.15</v>
      </c>
      <c r="AM310" t="s">
        <v>3181</v>
      </c>
      <c r="AN310">
        <v>-10.59</v>
      </c>
      <c r="AO310" t="s">
        <v>3181</v>
      </c>
      <c r="AP310">
        <v>8.6983782905457996E-2</v>
      </c>
      <c r="AQ310">
        <f>(Table2[[#This Row],[Sharpe Ratio]]-AVERAGE(Table2[Sharpe Ratio]))/_xlfn.STDEV.P(Table2[Sharpe Ratio])</f>
        <v>0.24549363957758691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283</v>
      </c>
      <c r="AT310">
        <f>_xlfn.RANK.AVG(Table2[[#This Row],[6M Return vs Nifty Z-Score]],Table2[6M Return vs Nifty Z-Score])</f>
        <v>407</v>
      </c>
      <c r="AU310">
        <f>_xlfn.RANK.AVG(Table2[[#This Row],[Sharpe Ratio Z-Score]],Table2[Sharpe Ratio Z-Score])</f>
        <v>280</v>
      </c>
      <c r="AV310">
        <f>(Table2[[#This Row],[Rank 1Y]]+Table2[[#This Row],[Rank 6M]]+Table2[[#This Row],[Rank Sharpe]])/3</f>
        <v>323.33333333333331</v>
      </c>
    </row>
    <row r="311" spans="1:48" x14ac:dyDescent="0.3">
      <c r="A311" t="s">
        <v>660</v>
      </c>
      <c r="B311" t="s">
        <v>661</v>
      </c>
      <c r="C311" t="s">
        <v>3147</v>
      </c>
      <c r="D311" t="s">
        <v>274</v>
      </c>
      <c r="E311">
        <v>28651.567967939998</v>
      </c>
      <c r="F311">
        <v>3809.1</v>
      </c>
      <c r="G311">
        <v>-0.89762407609513395</v>
      </c>
      <c r="H311">
        <f>(Table2[[#This Row],[1Y Return vs Nifty]]-AVERAGE(Table2[1Y Return vs Nifty]))/_xlfn.STDEV.P(Table2[1Y Return vs Nifty])</f>
        <v>-0.42424353703692474</v>
      </c>
      <c r="I311">
        <v>-0.59339587999799204</v>
      </c>
      <c r="J311">
        <f>(Table2[[#This Row],[1M Return vs Nifty]]-AVERAGE(Table2[1M Return vs Nifty]))/_xlfn.STDEV.P(Table2[1M Return vs Nifty])</f>
        <v>6.1180389755147994E-2</v>
      </c>
      <c r="K311">
        <v>19.0104150831962</v>
      </c>
      <c r="L311">
        <f>(Table2[[#This Row],[6M Return vs Nifty]]-AVERAGE(Table2[6M Return vs Nifty]))/_xlfn.STDEV.P(Table2[6M Return vs Nifty])</f>
        <v>0.24609684215942207</v>
      </c>
      <c r="M311">
        <v>1.2220322750017101</v>
      </c>
      <c r="N311">
        <f>(Table2[[#This Row],[1W Return vs Nifty]]-AVERAGE(Table2[1W Return vs Nifty]))/_xlfn.STDEV.P(Table2[1W Return vs Nifty])</f>
        <v>0.49173457116750158</v>
      </c>
      <c r="O311">
        <v>3749.73</v>
      </c>
      <c r="P311">
        <v>3807.868760849</v>
      </c>
      <c r="Q311">
        <v>3634.58637147741</v>
      </c>
      <c r="R311">
        <v>59.581306601004201</v>
      </c>
      <c r="S311" s="1">
        <f>(Table2[[#This Row],[Close Price]]-Table2[[#This Row],[20D EMA]])/Table2[[#This Row],[20D EMA]]</f>
        <v>1.5833139986078968E-2</v>
      </c>
      <c r="T311" s="1">
        <f>(Table2[[#This Row],[Close Price]]-Table2[[#This Row],[50D EMA]])/Table2[[#This Row],[50D EMA]]</f>
        <v>3.2334075261707232E-4</v>
      </c>
      <c r="U311" s="1">
        <f>(Table2[[#This Row],[Close Price]]-Table2[[#This Row],[200D EMA]])/Table2[[#This Row],[200D EMA]]</f>
        <v>4.8014714932101743E-2</v>
      </c>
      <c r="V311">
        <v>0.36328281986145999</v>
      </c>
      <c r="W311">
        <v>3701.3</v>
      </c>
      <c r="X311">
        <v>3820</v>
      </c>
      <c r="Y311">
        <v>3701.3</v>
      </c>
      <c r="Z311">
        <v>3820</v>
      </c>
      <c r="AA311">
        <v>3575</v>
      </c>
      <c r="AB311">
        <v>3823.6</v>
      </c>
      <c r="AC311" s="1">
        <f>(Table2[[#This Row],[Close Price]]/Table2[[#This Row],[Day Low]])-1</f>
        <v>2.9124902061437696E-2</v>
      </c>
      <c r="AD311" s="1">
        <f>(Table2[[#This Row],[Day High]]/Table2[[#This Row],[Close Price]])-1</f>
        <v>2.8615683494788158E-3</v>
      </c>
      <c r="AE311" s="1">
        <f>(Table2[[#This Row],[Close Price]]/Table2[[#This Row],[Current Week Low]])-1</f>
        <v>2.9124902061437696E-2</v>
      </c>
      <c r="AF311" s="1">
        <f>(Table2[[#This Row],[Current Week High]]/Table2[[#This Row],[Close Price]])-1</f>
        <v>2.8615683494788158E-3</v>
      </c>
      <c r="AG311" s="1">
        <f>(Table2[[#This Row],[Close Price]]/Table2[[#This Row],[Current Month Low]])-1</f>
        <v>6.5482517482517544E-2</v>
      </c>
      <c r="AH311" s="1">
        <f>(Table2[[#This Row],[Current Month High]]/Table2[[#This Row],[Close Price]])-1</f>
        <v>3.806673492426027E-3</v>
      </c>
      <c r="AI311">
        <v>26.483946339030201</v>
      </c>
      <c r="AJ311">
        <v>50.885323826500198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-0.09</v>
      </c>
      <c r="AM311" t="s">
        <v>3181</v>
      </c>
      <c r="AN311">
        <v>-0.75</v>
      </c>
      <c r="AO311" t="s">
        <v>3181</v>
      </c>
      <c r="AP311">
        <v>8.5867164102945995E-2</v>
      </c>
      <c r="AQ311">
        <f>(Table2[[#This Row],[Sharpe Ratio]]-AVERAGE(Table2[Sharpe Ratio]))/_xlfn.STDEV.P(Table2[Sharpe Ratio])</f>
        <v>0.23242441169290501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451</v>
      </c>
      <c r="AT311">
        <f>_xlfn.RANK.AVG(Table2[[#This Row],[6M Return vs Nifty Z-Score]],Table2[6M Return vs Nifty Z-Score])</f>
        <v>236</v>
      </c>
      <c r="AU311">
        <f>_xlfn.RANK.AVG(Table2[[#This Row],[Sharpe Ratio Z-Score]],Table2[Sharpe Ratio Z-Score])</f>
        <v>284</v>
      </c>
      <c r="AV311">
        <f>(Table2[[#This Row],[Rank 1Y]]+Table2[[#This Row],[Rank 6M]]+Table2[[#This Row],[Rank Sharpe]])/3</f>
        <v>323.66666666666669</v>
      </c>
    </row>
    <row r="312" spans="1:48" x14ac:dyDescent="0.3">
      <c r="A312" t="s">
        <v>1291</v>
      </c>
      <c r="B312" t="s">
        <v>1292</v>
      </c>
      <c r="C312" t="s">
        <v>3148</v>
      </c>
      <c r="D312" t="s">
        <v>855</v>
      </c>
      <c r="E312">
        <v>9013.4843721119996</v>
      </c>
      <c r="F312">
        <v>193.68</v>
      </c>
      <c r="G312">
        <v>22.625766785250899</v>
      </c>
      <c r="H312">
        <f>(Table2[[#This Row],[1Y Return vs Nifty]]-AVERAGE(Table2[1Y Return vs Nifty]))/_xlfn.STDEV.P(Table2[1Y Return vs Nifty])</f>
        <v>-2.2840148685140876E-2</v>
      </c>
      <c r="I312">
        <v>-11.200269833468001</v>
      </c>
      <c r="J312">
        <f>(Table2[[#This Row],[1M Return vs Nifty]]-AVERAGE(Table2[1M Return vs Nifty]))/_xlfn.STDEV.P(Table2[1M Return vs Nifty])</f>
        <v>-1.1394146268547436</v>
      </c>
      <c r="K312">
        <v>-0.65573289431361204</v>
      </c>
      <c r="L312">
        <f>(Table2[[#This Row],[6M Return vs Nifty]]-AVERAGE(Table2[6M Return vs Nifty]))/_xlfn.STDEV.P(Table2[6M Return vs Nifty])</f>
        <v>-0.36580685722191297</v>
      </c>
      <c r="M312">
        <v>-4.6081846998317504</v>
      </c>
      <c r="N312">
        <f>(Table2[[#This Row],[1W Return vs Nifty]]-AVERAGE(Table2[1W Return vs Nifty]))/_xlfn.STDEV.P(Table2[1W Return vs Nifty])</f>
        <v>-0.80829727060985102</v>
      </c>
      <c r="O312">
        <v>200.54</v>
      </c>
      <c r="P312">
        <v>209.58647979445499</v>
      </c>
      <c r="Q312">
        <v>194.77148794478799</v>
      </c>
      <c r="R312">
        <v>42.039766449343396</v>
      </c>
      <c r="S312" s="1">
        <f>(Table2[[#This Row],[Close Price]]-Table2[[#This Row],[20D EMA]])/Table2[[#This Row],[20D EMA]]</f>
        <v>-3.4207639373690965E-2</v>
      </c>
      <c r="T312" s="1">
        <f>(Table2[[#This Row],[Close Price]]-Table2[[#This Row],[50D EMA]])/Table2[[#This Row],[50D EMA]]</f>
        <v>-7.5894589240941182E-2</v>
      </c>
      <c r="U312" s="1">
        <f>(Table2[[#This Row],[Close Price]]-Table2[[#This Row],[200D EMA]])/Table2[[#This Row],[200D EMA]]</f>
        <v>-5.6039410917135381E-3</v>
      </c>
      <c r="V312">
        <v>0.66413361913958202</v>
      </c>
      <c r="W312">
        <v>192.61</v>
      </c>
      <c r="X312">
        <v>208.99</v>
      </c>
      <c r="Y312">
        <v>192.61</v>
      </c>
      <c r="Z312">
        <v>208.99</v>
      </c>
      <c r="AA312">
        <v>182.99</v>
      </c>
      <c r="AB312">
        <v>208.99</v>
      </c>
      <c r="AC312" s="1">
        <f>(Table2[[#This Row],[Close Price]]/Table2[[#This Row],[Day Low]])-1</f>
        <v>5.5552671200871373E-3</v>
      </c>
      <c r="AD312" s="1">
        <f>(Table2[[#This Row],[Day High]]/Table2[[#This Row],[Close Price]])-1</f>
        <v>7.9047914085088822E-2</v>
      </c>
      <c r="AE312" s="1">
        <f>(Table2[[#This Row],[Close Price]]/Table2[[#This Row],[Current Week Low]])-1</f>
        <v>5.5552671200871373E-3</v>
      </c>
      <c r="AF312" s="1">
        <f>(Table2[[#This Row],[Current Week High]]/Table2[[#This Row],[Close Price]])-1</f>
        <v>7.9047914085088822E-2</v>
      </c>
      <c r="AG312" s="1">
        <f>(Table2[[#This Row],[Close Price]]/Table2[[#This Row],[Current Month Low]])-1</f>
        <v>5.8418492813814948E-2</v>
      </c>
      <c r="AH312" s="1">
        <f>(Table2[[#This Row],[Current Month High]]/Table2[[#This Row],[Close Price]])-1</f>
        <v>7.9047914085088822E-2</v>
      </c>
      <c r="AI312">
        <v>36.3073110285006</v>
      </c>
      <c r="AJ312">
        <v>70.568031704095105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-0.27</v>
      </c>
      <c r="AM312" t="s">
        <v>3181</v>
      </c>
      <c r="AN312">
        <v>-5.28</v>
      </c>
      <c r="AO312" t="s">
        <v>3181</v>
      </c>
      <c r="AP312">
        <v>0.101953334241979</v>
      </c>
      <c r="AQ312">
        <f>(Table2[[#This Row],[Sharpe Ratio]]-AVERAGE(Table2[Sharpe Ratio]))/_xlfn.STDEV.P(Table2[Sharpe Ratio])</f>
        <v>0.42070157742380171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297</v>
      </c>
      <c r="AT312">
        <f>_xlfn.RANK.AVG(Table2[[#This Row],[6M Return vs Nifty Z-Score]],Table2[6M Return vs Nifty Z-Score])</f>
        <v>442</v>
      </c>
      <c r="AU312">
        <f>_xlfn.RANK.AVG(Table2[[#This Row],[Sharpe Ratio Z-Score]],Table2[Sharpe Ratio Z-Score])</f>
        <v>232</v>
      </c>
      <c r="AV312">
        <f>(Table2[[#This Row],[Rank 1Y]]+Table2[[#This Row],[Rank 6M]]+Table2[[#This Row],[Rank Sharpe]])/3</f>
        <v>323.66666666666669</v>
      </c>
    </row>
    <row r="313" spans="1:48" x14ac:dyDescent="0.3">
      <c r="A313" t="s">
        <v>1426</v>
      </c>
      <c r="B313" t="s">
        <v>1427</v>
      </c>
      <c r="C313" t="s">
        <v>3143</v>
      </c>
      <c r="D313" t="s">
        <v>1418</v>
      </c>
      <c r="E313">
        <v>7742.6122785500002</v>
      </c>
      <c r="F313">
        <v>380.5</v>
      </c>
      <c r="G313">
        <v>16.524276027858999</v>
      </c>
      <c r="H313">
        <f>(Table2[[#This Row],[1Y Return vs Nifty]]-AVERAGE(Table2[1Y Return vs Nifty]))/_xlfn.STDEV.P(Table2[1Y Return vs Nifty])</f>
        <v>-0.12695605095664092</v>
      </c>
      <c r="I313">
        <v>-3.59023149599745</v>
      </c>
      <c r="J313">
        <f>(Table2[[#This Row],[1M Return vs Nifty]]-AVERAGE(Table2[1M Return vs Nifty]))/_xlfn.STDEV.P(Table2[1M Return vs Nifty])</f>
        <v>-0.27803226818267096</v>
      </c>
      <c r="K313">
        <v>5.1163247086408203</v>
      </c>
      <c r="L313">
        <f>(Table2[[#This Row],[6M Return vs Nifty]]-AVERAGE(Table2[6M Return vs Nifty]))/_xlfn.STDEV.P(Table2[6M Return vs Nifty])</f>
        <v>-0.18621177818919618</v>
      </c>
      <c r="M313">
        <v>-3.19872008152762</v>
      </c>
      <c r="N313">
        <f>(Table2[[#This Row],[1W Return vs Nifty]]-AVERAGE(Table2[1W Return vs Nifty]))/_xlfn.STDEV.P(Table2[1W Return vs Nifty])</f>
        <v>-0.49401241782248578</v>
      </c>
      <c r="O313">
        <v>387.66</v>
      </c>
      <c r="P313">
        <v>406.57095567298802</v>
      </c>
      <c r="Q313">
        <v>388.78293142929903</v>
      </c>
      <c r="R313">
        <v>45.283897202951998</v>
      </c>
      <c r="S313" s="1">
        <f>(Table2[[#This Row],[Close Price]]-Table2[[#This Row],[20D EMA]])/Table2[[#This Row],[20D EMA]]</f>
        <v>-1.8469793117680506E-2</v>
      </c>
      <c r="T313" s="1">
        <f>(Table2[[#This Row],[Close Price]]-Table2[[#This Row],[50D EMA]])/Table2[[#This Row],[50D EMA]]</f>
        <v>-6.4123999290193606E-2</v>
      </c>
      <c r="U313" s="1">
        <f>(Table2[[#This Row],[Close Price]]-Table2[[#This Row],[200D EMA]])/Table2[[#This Row],[200D EMA]]</f>
        <v>-2.1304771273903761E-2</v>
      </c>
      <c r="V313">
        <v>0.79980111089611705</v>
      </c>
      <c r="W313">
        <v>379</v>
      </c>
      <c r="X313">
        <v>387.95</v>
      </c>
      <c r="Y313">
        <v>379</v>
      </c>
      <c r="Z313">
        <v>387.95</v>
      </c>
      <c r="AA313">
        <v>356.8</v>
      </c>
      <c r="AB313">
        <v>409.9</v>
      </c>
      <c r="AC313" s="1">
        <f>(Table2[[#This Row],[Close Price]]/Table2[[#This Row],[Day Low]])-1</f>
        <v>3.9577836411608391E-3</v>
      </c>
      <c r="AD313" s="1">
        <f>(Table2[[#This Row],[Day High]]/Table2[[#This Row],[Close Price]])-1</f>
        <v>1.9579500657030291E-2</v>
      </c>
      <c r="AE313" s="1">
        <f>(Table2[[#This Row],[Close Price]]/Table2[[#This Row],[Current Week Low]])-1</f>
        <v>3.9577836411608391E-3</v>
      </c>
      <c r="AF313" s="1">
        <f>(Table2[[#This Row],[Current Week High]]/Table2[[#This Row],[Close Price]])-1</f>
        <v>1.9579500657030291E-2</v>
      </c>
      <c r="AG313" s="1">
        <f>(Table2[[#This Row],[Close Price]]/Table2[[#This Row],[Current Month Low]])-1</f>
        <v>6.642376681614337E-2</v>
      </c>
      <c r="AH313" s="1">
        <f>(Table2[[#This Row],[Current Month High]]/Table2[[#This Row],[Close Price]])-1</f>
        <v>7.7266754270696403E-2</v>
      </c>
      <c r="AI313">
        <v>54.533508541392798</v>
      </c>
      <c r="AJ313">
        <v>74.341351660939296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-0.28000000000000003</v>
      </c>
      <c r="AM313" t="s">
        <v>3181</v>
      </c>
      <c r="AN313">
        <v>-5.75</v>
      </c>
      <c r="AO313" t="s">
        <v>3181</v>
      </c>
      <c r="AP313">
        <v>8.9404914205178002E-2</v>
      </c>
      <c r="AQ313">
        <f>(Table2[[#This Row],[Sharpe Ratio]]-AVERAGE(Table2[Sharpe Ratio]))/_xlfn.STDEV.P(Table2[Sharpe Ratio])</f>
        <v>0.27383125723510143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328</v>
      </c>
      <c r="AT313">
        <f>_xlfn.RANK.AVG(Table2[[#This Row],[6M Return vs Nifty Z-Score]],Table2[6M Return vs Nifty Z-Score])</f>
        <v>372</v>
      </c>
      <c r="AU313">
        <f>_xlfn.RANK.AVG(Table2[[#This Row],[Sharpe Ratio Z-Score]],Table2[Sharpe Ratio Z-Score])</f>
        <v>271</v>
      </c>
      <c r="AV313">
        <f>(Table2[[#This Row],[Rank 1Y]]+Table2[[#This Row],[Rank 6M]]+Table2[[#This Row],[Rank Sharpe]])/3</f>
        <v>323.66666666666669</v>
      </c>
    </row>
    <row r="314" spans="1:48" x14ac:dyDescent="0.3">
      <c r="A314" t="s">
        <v>371</v>
      </c>
      <c r="B314" t="s">
        <v>372</v>
      </c>
      <c r="C314" t="s">
        <v>3147</v>
      </c>
      <c r="D314" t="s">
        <v>373</v>
      </c>
      <c r="E314">
        <v>67101.308943149998</v>
      </c>
      <c r="F314">
        <v>5282.45</v>
      </c>
      <c r="G314">
        <v>-5.4784706111385102</v>
      </c>
      <c r="H314">
        <f>(Table2[[#This Row],[1Y Return vs Nifty]]-AVERAGE(Table2[1Y Return vs Nifty]))/_xlfn.STDEV.P(Table2[1Y Return vs Nifty])</f>
        <v>-0.50241115035101669</v>
      </c>
      <c r="I314">
        <v>3.60716523924711E-2</v>
      </c>
      <c r="J314">
        <f>(Table2[[#This Row],[1M Return vs Nifty]]-AVERAGE(Table2[1M Return vs Nifty]))/_xlfn.STDEV.P(Table2[1M Return vs Nifty])</f>
        <v>0.1324299950413953</v>
      </c>
      <c r="K314">
        <v>19.077970325409002</v>
      </c>
      <c r="L314">
        <f>(Table2[[#This Row],[6M Return vs Nifty]]-AVERAGE(Table2[6M Return vs Nifty]))/_xlfn.STDEV.P(Table2[6M Return vs Nifty])</f>
        <v>0.24819879433988409</v>
      </c>
      <c r="M314">
        <v>-3.17364275374455</v>
      </c>
      <c r="N314">
        <f>(Table2[[#This Row],[1W Return vs Nifty]]-AVERAGE(Table2[1W Return vs Nifty]))/_xlfn.STDEV.P(Table2[1W Return vs Nifty])</f>
        <v>-0.48842063199952163</v>
      </c>
      <c r="O314">
        <v>5334.12</v>
      </c>
      <c r="P314">
        <v>5358.9588577367304</v>
      </c>
      <c r="Q314">
        <v>4985.2968538388304</v>
      </c>
      <c r="R314">
        <v>45.4379928608802</v>
      </c>
      <c r="S314" s="1">
        <f>(Table2[[#This Row],[Close Price]]-Table2[[#This Row],[20D EMA]])/Table2[[#This Row],[20D EMA]]</f>
        <v>-9.6866962123086982E-3</v>
      </c>
      <c r="T314" s="1">
        <f>(Table2[[#This Row],[Close Price]]-Table2[[#This Row],[50D EMA]])/Table2[[#This Row],[50D EMA]]</f>
        <v>-1.4276813793088684E-2</v>
      </c>
      <c r="U314" s="1">
        <f>(Table2[[#This Row],[Close Price]]-Table2[[#This Row],[200D EMA]])/Table2[[#This Row],[200D EMA]]</f>
        <v>5.9605908108030202E-2</v>
      </c>
      <c r="V314">
        <v>0.82067574837959101</v>
      </c>
      <c r="W314">
        <v>5150</v>
      </c>
      <c r="X314">
        <v>5361</v>
      </c>
      <c r="Y314">
        <v>5150</v>
      </c>
      <c r="Z314">
        <v>5361</v>
      </c>
      <c r="AA314">
        <v>5121.5</v>
      </c>
      <c r="AB314">
        <v>5580</v>
      </c>
      <c r="AC314" s="1">
        <f>(Table2[[#This Row],[Close Price]]/Table2[[#This Row],[Day Low]])-1</f>
        <v>2.571844660194178E-2</v>
      </c>
      <c r="AD314" s="1">
        <f>(Table2[[#This Row],[Day High]]/Table2[[#This Row],[Close Price]])-1</f>
        <v>1.4869994036857959E-2</v>
      </c>
      <c r="AE314" s="1">
        <f>(Table2[[#This Row],[Close Price]]/Table2[[#This Row],[Current Week Low]])-1</f>
        <v>2.571844660194178E-2</v>
      </c>
      <c r="AF314" s="1">
        <f>(Table2[[#This Row],[Current Week High]]/Table2[[#This Row],[Close Price]])-1</f>
        <v>1.4869994036857959E-2</v>
      </c>
      <c r="AG314" s="1">
        <f>(Table2[[#This Row],[Close Price]]/Table2[[#This Row],[Current Month Low]])-1</f>
        <v>3.1426339939470749E-2</v>
      </c>
      <c r="AH314" s="1">
        <f>(Table2[[#This Row],[Current Month High]]/Table2[[#This Row],[Close Price]])-1</f>
        <v>5.632802960747374E-2</v>
      </c>
      <c r="AI314">
        <v>22.291739628392101</v>
      </c>
      <c r="AJ314">
        <v>46.693973896139902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-7.0000000000000007E-2</v>
      </c>
      <c r="AM314" t="s">
        <v>3181</v>
      </c>
      <c r="AN314">
        <v>1.01</v>
      </c>
      <c r="AO314" t="s">
        <v>3182</v>
      </c>
      <c r="AP314">
        <v>9.3668915600329999E-2</v>
      </c>
      <c r="AQ314">
        <f>(Table2[[#This Row],[Sharpe Ratio]]-AVERAGE(Table2[Sharpe Ratio]))/_xlfn.STDEV.P(Table2[Sharpe Ratio])</f>
        <v>0.32373835696195213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486</v>
      </c>
      <c r="AT314">
        <f>_xlfn.RANK.AVG(Table2[[#This Row],[6M Return vs Nifty Z-Score]],Table2[6M Return vs Nifty Z-Score])</f>
        <v>233</v>
      </c>
      <c r="AU314">
        <f>_xlfn.RANK.AVG(Table2[[#This Row],[Sharpe Ratio Z-Score]],Table2[Sharpe Ratio Z-Score])</f>
        <v>255</v>
      </c>
      <c r="AV314">
        <f>(Table2[[#This Row],[Rank 1Y]]+Table2[[#This Row],[Rank 6M]]+Table2[[#This Row],[Rank Sharpe]])/3</f>
        <v>324.66666666666669</v>
      </c>
    </row>
    <row r="315" spans="1:48" x14ac:dyDescent="0.3">
      <c r="A315" t="s">
        <v>263</v>
      </c>
      <c r="B315" t="s">
        <v>264</v>
      </c>
      <c r="C315" t="s">
        <v>3137</v>
      </c>
      <c r="D315" t="s">
        <v>265</v>
      </c>
      <c r="E315">
        <v>102059.85360136</v>
      </c>
      <c r="F315">
        <v>386.9</v>
      </c>
      <c r="G315">
        <v>77.6482284013954</v>
      </c>
      <c r="H315">
        <f>(Table2[[#This Row],[1Y Return vs Nifty]]-AVERAGE(Table2[1Y Return vs Nifty]))/_xlfn.STDEV.P(Table2[1Y Return vs Nifty])</f>
        <v>0.91606371336260206</v>
      </c>
      <c r="I315">
        <v>-9.8297852807642307</v>
      </c>
      <c r="J315">
        <f>(Table2[[#This Row],[1M Return vs Nifty]]-AVERAGE(Table2[1M Return vs Nifty]))/_xlfn.STDEV.P(Table2[1M Return vs Nifty])</f>
        <v>-0.98428909867980985</v>
      </c>
      <c r="K315">
        <v>4.0643172730907997</v>
      </c>
      <c r="L315">
        <f>(Table2[[#This Row],[6M Return vs Nifty]]-AVERAGE(Table2[6M Return vs Nifty]))/_xlfn.STDEV.P(Table2[6M Return vs Nifty])</f>
        <v>-0.21894453512389916</v>
      </c>
      <c r="M315">
        <v>-0.406412389219929</v>
      </c>
      <c r="N315">
        <f>(Table2[[#This Row],[1W Return vs Nifty]]-AVERAGE(Table2[1W Return vs Nifty]))/_xlfn.STDEV.P(Table2[1W Return vs Nifty])</f>
        <v>0.12862116986548011</v>
      </c>
      <c r="O315">
        <v>390.18</v>
      </c>
      <c r="P315">
        <v>400.29599328551899</v>
      </c>
      <c r="Q315">
        <v>341.75262081639897</v>
      </c>
      <c r="R315">
        <v>52.714630281006201</v>
      </c>
      <c r="S315" s="1">
        <f>(Table2[[#This Row],[Close Price]]-Table2[[#This Row],[20D EMA]])/Table2[[#This Row],[20D EMA]]</f>
        <v>-8.4063765441591814E-3</v>
      </c>
      <c r="T315" s="1">
        <f>(Table2[[#This Row],[Close Price]]-Table2[[#This Row],[50D EMA]])/Table2[[#This Row],[50D EMA]]</f>
        <v>-3.346521951311178E-2</v>
      </c>
      <c r="U315" s="1">
        <f>(Table2[[#This Row],[Close Price]]-Table2[[#This Row],[200D EMA]])/Table2[[#This Row],[200D EMA]]</f>
        <v>0.13210543660426147</v>
      </c>
      <c r="V315">
        <v>0.60262160438690704</v>
      </c>
      <c r="W315">
        <v>378.25</v>
      </c>
      <c r="X315">
        <v>389</v>
      </c>
      <c r="Y315">
        <v>378.25</v>
      </c>
      <c r="Z315">
        <v>389</v>
      </c>
      <c r="AA315">
        <v>352.3</v>
      </c>
      <c r="AB315">
        <v>395.6</v>
      </c>
      <c r="AC315" s="1">
        <f>(Table2[[#This Row],[Close Price]]/Table2[[#This Row],[Day Low]])-1</f>
        <v>2.2868473231989261E-2</v>
      </c>
      <c r="AD315" s="1">
        <f>(Table2[[#This Row],[Day High]]/Table2[[#This Row],[Close Price]])-1</f>
        <v>5.4277591108813361E-3</v>
      </c>
      <c r="AE315" s="1">
        <f>(Table2[[#This Row],[Close Price]]/Table2[[#This Row],[Current Week Low]])-1</f>
        <v>2.2868473231989261E-2</v>
      </c>
      <c r="AF315" s="1">
        <f>(Table2[[#This Row],[Current Week High]]/Table2[[#This Row],[Close Price]])-1</f>
        <v>5.4277591108813361E-3</v>
      </c>
      <c r="AG315" s="1">
        <f>(Table2[[#This Row],[Close Price]]/Table2[[#This Row],[Current Month Low]])-1</f>
        <v>9.8211751348282528E-2</v>
      </c>
      <c r="AH315" s="1">
        <f>(Table2[[#This Row],[Current Month High]]/Table2[[#This Row],[Close Price]])-1</f>
        <v>2.2486430602222995E-2</v>
      </c>
      <c r="AI315">
        <v>18.9842336521065</v>
      </c>
      <c r="AJ315">
        <v>132.09358128374299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-0.13</v>
      </c>
      <c r="AM315" t="s">
        <v>3181</v>
      </c>
      <c r="AN315">
        <v>-1.0900000000000001</v>
      </c>
      <c r="AO315" t="s">
        <v>3181</v>
      </c>
      <c r="AP315">
        <v>1.8081879595623001E-2</v>
      </c>
      <c r="AQ315">
        <f>(Table2[[#This Row],[Sharpe Ratio]]-AVERAGE(Table2[Sharpe Ratio]))/_xlfn.STDEV.P(Table2[Sharpe Ratio])</f>
        <v>-0.56095407025745625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114</v>
      </c>
      <c r="AT315">
        <f>_xlfn.RANK.AVG(Table2[[#This Row],[6M Return vs Nifty Z-Score]],Table2[6M Return vs Nifty Z-Score])</f>
        <v>382</v>
      </c>
      <c r="AU315">
        <f>_xlfn.RANK.AVG(Table2[[#This Row],[Sharpe Ratio Z-Score]],Table2[Sharpe Ratio Z-Score])</f>
        <v>479</v>
      </c>
      <c r="AV315">
        <f>(Table2[[#This Row],[Rank 1Y]]+Table2[[#This Row],[Rank 6M]]+Table2[[#This Row],[Rank Sharpe]])/3</f>
        <v>325</v>
      </c>
    </row>
    <row r="316" spans="1:48" x14ac:dyDescent="0.3">
      <c r="A316" t="s">
        <v>413</v>
      </c>
      <c r="B316" t="s">
        <v>414</v>
      </c>
      <c r="C316" t="s">
        <v>3136</v>
      </c>
      <c r="D316" t="s">
        <v>54</v>
      </c>
      <c r="E316">
        <v>56267.357770000002</v>
      </c>
      <c r="F316">
        <v>5106.3999999999996</v>
      </c>
      <c r="G316">
        <v>31.390043416202801</v>
      </c>
      <c r="H316">
        <f>(Table2[[#This Row],[1Y Return vs Nifty]]-AVERAGE(Table2[1Y Return vs Nifty]))/_xlfn.STDEV.P(Table2[1Y Return vs Nifty])</f>
        <v>0.12671355965787245</v>
      </c>
      <c r="I316">
        <v>5.0283767775802897</v>
      </c>
      <c r="J316">
        <f>(Table2[[#This Row],[1M Return vs Nifty]]-AVERAGE(Table2[1M Return vs Nifty]))/_xlfn.STDEV.P(Table2[1M Return vs Nifty])</f>
        <v>0.69751040242529572</v>
      </c>
      <c r="K316">
        <v>-0.69058670888990603</v>
      </c>
      <c r="L316">
        <f>(Table2[[#This Row],[6M Return vs Nifty]]-AVERAGE(Table2[6M Return vs Nifty]))/_xlfn.STDEV.P(Table2[6M Return vs Nifty])</f>
        <v>-0.36689131860708996</v>
      </c>
      <c r="M316">
        <v>-7.2838277356007799</v>
      </c>
      <c r="N316">
        <f>(Table2[[#This Row],[1W Return vs Nifty]]-AVERAGE(Table2[1W Return vs Nifty]))/_xlfn.STDEV.P(Table2[1W Return vs Nifty])</f>
        <v>-1.4049167718641622</v>
      </c>
      <c r="O316">
        <v>5105.03</v>
      </c>
      <c r="P316">
        <v>4865.1568881173998</v>
      </c>
      <c r="Q316">
        <v>4308.48661630471</v>
      </c>
      <c r="R316">
        <v>45.589164202540999</v>
      </c>
      <c r="S316" s="1">
        <f>(Table2[[#This Row],[Close Price]]-Table2[[#This Row],[20D EMA]])/Table2[[#This Row],[20D EMA]]</f>
        <v>2.6836277161934228E-4</v>
      </c>
      <c r="T316" s="1">
        <f>(Table2[[#This Row],[Close Price]]-Table2[[#This Row],[50D EMA]])/Table2[[#This Row],[50D EMA]]</f>
        <v>4.9585885394941541E-2</v>
      </c>
      <c r="U316" s="1">
        <f>(Table2[[#This Row],[Close Price]]-Table2[[#This Row],[200D EMA]])/Table2[[#This Row],[200D EMA]]</f>
        <v>0.18519574383165699</v>
      </c>
      <c r="V316">
        <v>0.57497070505912296</v>
      </c>
      <c r="W316">
        <v>5042.25</v>
      </c>
      <c r="X316">
        <v>5174.95</v>
      </c>
      <c r="Y316">
        <v>5042.25</v>
      </c>
      <c r="Z316">
        <v>5174.95</v>
      </c>
      <c r="AA316">
        <v>5020.55</v>
      </c>
      <c r="AB316">
        <v>5465.9</v>
      </c>
      <c r="AC316" s="1">
        <f>(Table2[[#This Row],[Close Price]]/Table2[[#This Row],[Day Low]])-1</f>
        <v>1.2722494917943417E-2</v>
      </c>
      <c r="AD316" s="1">
        <f>(Table2[[#This Row],[Day High]]/Table2[[#This Row],[Close Price]])-1</f>
        <v>1.3424330252232552E-2</v>
      </c>
      <c r="AE316" s="1">
        <f>(Table2[[#This Row],[Close Price]]/Table2[[#This Row],[Current Week Low]])-1</f>
        <v>1.2722494917943417E-2</v>
      </c>
      <c r="AF316" s="1">
        <f>(Table2[[#This Row],[Current Week High]]/Table2[[#This Row],[Close Price]])-1</f>
        <v>1.3424330252232552E-2</v>
      </c>
      <c r="AG316" s="1">
        <f>(Table2[[#This Row],[Close Price]]/Table2[[#This Row],[Current Month Low]])-1</f>
        <v>1.7099720150182574E-2</v>
      </c>
      <c r="AH316" s="1">
        <f>(Table2[[#This Row],[Current Month High]]/Table2[[#This Row],[Close Price]])-1</f>
        <v>7.0401848660504474E-2</v>
      </c>
      <c r="AI316">
        <v>8.4100344665517905</v>
      </c>
      <c r="AJ316">
        <v>73.527712644849899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</v>
      </c>
      <c r="AM316" t="s">
        <v>3182</v>
      </c>
      <c r="AN316">
        <v>3.25</v>
      </c>
      <c r="AO316" t="s">
        <v>3182</v>
      </c>
      <c r="AP316">
        <v>8.6226955653915999E-2</v>
      </c>
      <c r="AQ316">
        <f>(Table2[[#This Row],[Sharpe Ratio]]-AVERAGE(Table2[Sharpe Ratio]))/_xlfn.STDEV.P(Table2[Sharpe Ratio])</f>
        <v>0.2366355155718938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-0.71094861281619015</v>
      </c>
      <c r="AS316">
        <f>_xlfn.RANK.AVG(Table2[[#This Row],[1Y Return vs Nifty Z-Score]],Table2[1Y Return vs Nifty Z-Score])</f>
        <v>250</v>
      </c>
      <c r="AT316">
        <f>_xlfn.RANK.AVG(Table2[[#This Row],[6M Return vs Nifty Z-Score]],Table2[6M Return vs Nifty Z-Score])</f>
        <v>443</v>
      </c>
      <c r="AU316">
        <f>_xlfn.RANK.AVG(Table2[[#This Row],[Sharpe Ratio Z-Score]],Table2[Sharpe Ratio Z-Score])</f>
        <v>282</v>
      </c>
      <c r="AV316">
        <f>(Table2[[#This Row],[Rank 1Y]]+Table2[[#This Row],[Rank 6M]]+Table2[[#This Row],[Rank Sharpe]])/3</f>
        <v>325</v>
      </c>
    </row>
    <row r="317" spans="1:48" x14ac:dyDescent="0.3">
      <c r="A317" t="s">
        <v>1674</v>
      </c>
      <c r="B317" t="s">
        <v>1675</v>
      </c>
      <c r="C317" t="s">
        <v>3147</v>
      </c>
      <c r="D317" t="s">
        <v>182</v>
      </c>
      <c r="E317">
        <v>5325.6119000949902</v>
      </c>
      <c r="F317">
        <v>7841.65</v>
      </c>
      <c r="G317">
        <v>51.231190921357097</v>
      </c>
      <c r="H317">
        <f>(Table2[[#This Row],[1Y Return vs Nifty]]-AVERAGE(Table2[1Y Return vs Nifty]))/_xlfn.STDEV.P(Table2[1Y Return vs Nifty])</f>
        <v>0.46528310876329221</v>
      </c>
      <c r="I317">
        <v>-0.81885125023349803</v>
      </c>
      <c r="J317">
        <f>(Table2[[#This Row],[1M Return vs Nifty]]-AVERAGE(Table2[1M Return vs Nifty]))/_xlfn.STDEV.P(Table2[1M Return vs Nifty])</f>
        <v>3.5661033613074281E-2</v>
      </c>
      <c r="K317">
        <v>-16.831876307387301</v>
      </c>
      <c r="L317">
        <f>(Table2[[#This Row],[6M Return vs Nifty]]-AVERAGE(Table2[6M Return vs Nifty]))/_xlfn.STDEV.P(Table2[6M Return vs Nifty])</f>
        <v>-0.86912057211424609</v>
      </c>
      <c r="M317">
        <v>-2.2669336364764301</v>
      </c>
      <c r="N317">
        <f>(Table2[[#This Row],[1W Return vs Nifty]]-AVERAGE(Table2[1W Return vs Nifty]))/_xlfn.STDEV.P(Table2[1W Return vs Nifty])</f>
        <v>-0.28624106839724894</v>
      </c>
      <c r="O317">
        <v>7780.73</v>
      </c>
      <c r="P317">
        <v>7643.1105604568402</v>
      </c>
      <c r="Q317">
        <v>6951.3421561163996</v>
      </c>
      <c r="R317">
        <v>51.988089524260999</v>
      </c>
      <c r="S317" s="1">
        <f>(Table2[[#This Row],[Close Price]]-Table2[[#This Row],[20D EMA]])/Table2[[#This Row],[20D EMA]]</f>
        <v>7.8295995362903069E-3</v>
      </c>
      <c r="T317" s="1">
        <f>(Table2[[#This Row],[Close Price]]-Table2[[#This Row],[50D EMA]])/Table2[[#This Row],[50D EMA]]</f>
        <v>2.5976261624467784E-2</v>
      </c>
      <c r="U317" s="1">
        <f>(Table2[[#This Row],[Close Price]]-Table2[[#This Row],[200D EMA]])/Table2[[#This Row],[200D EMA]]</f>
        <v>0.12807711430234078</v>
      </c>
      <c r="V317">
        <v>0.87369373524003402</v>
      </c>
      <c r="W317">
        <v>7651.5</v>
      </c>
      <c r="X317">
        <v>7934</v>
      </c>
      <c r="Y317">
        <v>7651.5</v>
      </c>
      <c r="Z317">
        <v>7934</v>
      </c>
      <c r="AA317">
        <v>7500.05</v>
      </c>
      <c r="AB317">
        <v>8356.9</v>
      </c>
      <c r="AC317" s="1">
        <f>(Table2[[#This Row],[Close Price]]/Table2[[#This Row],[Day Low]])-1</f>
        <v>2.4851336339279939E-2</v>
      </c>
      <c r="AD317" s="1">
        <f>(Table2[[#This Row],[Day High]]/Table2[[#This Row],[Close Price]])-1</f>
        <v>1.1776858186733685E-2</v>
      </c>
      <c r="AE317" s="1">
        <f>(Table2[[#This Row],[Close Price]]/Table2[[#This Row],[Current Week Low]])-1</f>
        <v>2.4851336339279939E-2</v>
      </c>
      <c r="AF317" s="1">
        <f>(Table2[[#This Row],[Current Week High]]/Table2[[#This Row],[Close Price]])-1</f>
        <v>1.1776858186733685E-2</v>
      </c>
      <c r="AG317" s="1">
        <f>(Table2[[#This Row],[Close Price]]/Table2[[#This Row],[Current Month Low]])-1</f>
        <v>4.5546363024246528E-2</v>
      </c>
      <c r="AH317" s="1">
        <f>(Table2[[#This Row],[Current Month High]]/Table2[[#This Row],[Close Price]])-1</f>
        <v>6.5706834658522117E-2</v>
      </c>
      <c r="AI317">
        <v>15.828939062569701</v>
      </c>
      <c r="AJ317">
        <v>107.723076515542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0.13</v>
      </c>
      <c r="AM317" t="s">
        <v>3182</v>
      </c>
      <c r="AN317">
        <v>4.62</v>
      </c>
      <c r="AO317" t="s">
        <v>3182</v>
      </c>
      <c r="AP317">
        <v>0.12030833412818399</v>
      </c>
      <c r="AQ317">
        <f>(Table2[[#This Row],[Sharpe Ratio]]-AVERAGE(Table2[Sharpe Ratio]))/_xlfn.STDEV.P(Table2[Sharpe Ratio])</f>
        <v>0.63553377960100377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-1.8883718534124849E-2</v>
      </c>
      <c r="AS317">
        <f>_xlfn.RANK.AVG(Table2[[#This Row],[1Y Return vs Nifty Z-Score]],Table2[1Y Return vs Nifty Z-Score])</f>
        <v>171</v>
      </c>
      <c r="AT317">
        <f>_xlfn.RANK.AVG(Table2[[#This Row],[6M Return vs Nifty Z-Score]],Table2[6M Return vs Nifty Z-Score])</f>
        <v>623</v>
      </c>
      <c r="AU317">
        <f>_xlfn.RANK.AVG(Table2[[#This Row],[Sharpe Ratio Z-Score]],Table2[Sharpe Ratio Z-Score])</f>
        <v>182</v>
      </c>
      <c r="AV317">
        <f>(Table2[[#This Row],[Rank 1Y]]+Table2[[#This Row],[Rank 6M]]+Table2[[#This Row],[Rank Sharpe]])/3</f>
        <v>325.33333333333331</v>
      </c>
    </row>
    <row r="318" spans="1:48" x14ac:dyDescent="0.3">
      <c r="A318" t="s">
        <v>280</v>
      </c>
      <c r="B318" t="s">
        <v>281</v>
      </c>
      <c r="C318" t="s">
        <v>3143</v>
      </c>
      <c r="D318" t="s">
        <v>117</v>
      </c>
      <c r="E318">
        <v>100484.87289867</v>
      </c>
      <c r="F318">
        <v>993.15</v>
      </c>
      <c r="G318">
        <v>16.3265396269394</v>
      </c>
      <c r="H318">
        <f>(Table2[[#This Row],[1Y Return vs Nifty]]-AVERAGE(Table2[1Y Return vs Nifty]))/_xlfn.STDEV.P(Table2[1Y Return vs Nifty])</f>
        <v>-0.13033022697562802</v>
      </c>
      <c r="I318">
        <v>-2.00888486552418</v>
      </c>
      <c r="J318">
        <f>(Table2[[#This Row],[1M Return vs Nifty]]-AVERAGE(Table2[1M Return vs Nifty]))/_xlfn.STDEV.P(Table2[1M Return vs Nifty])</f>
        <v>-9.903920270385061E-2</v>
      </c>
      <c r="K318">
        <v>-0.46188962418169199</v>
      </c>
      <c r="L318">
        <f>(Table2[[#This Row],[6M Return vs Nifty]]-AVERAGE(Table2[6M Return vs Nifty]))/_xlfn.STDEV.P(Table2[6M Return vs Nifty])</f>
        <v>-0.3597755076038005</v>
      </c>
      <c r="M318">
        <v>-3.3227899634419802</v>
      </c>
      <c r="N318">
        <f>(Table2[[#This Row],[1W Return vs Nifty]]-AVERAGE(Table2[1W Return vs Nifty]))/_xlfn.STDEV.P(Table2[1W Return vs Nifty])</f>
        <v>-0.52167773418900609</v>
      </c>
      <c r="O318">
        <v>1006.51</v>
      </c>
      <c r="P318">
        <v>995.60535385117203</v>
      </c>
      <c r="Q318">
        <v>913.15157793553306</v>
      </c>
      <c r="R318">
        <v>42.478033594547</v>
      </c>
      <c r="S318" s="1">
        <f>(Table2[[#This Row],[Close Price]]-Table2[[#This Row],[20D EMA]])/Table2[[#This Row],[20D EMA]]</f>
        <v>-1.3273588936026481E-2</v>
      </c>
      <c r="T318" s="1">
        <f>(Table2[[#This Row],[Close Price]]-Table2[[#This Row],[50D EMA]])/Table2[[#This Row],[50D EMA]]</f>
        <v>-2.4661918918719348E-3</v>
      </c>
      <c r="U318" s="1">
        <f>(Table2[[#This Row],[Close Price]]-Table2[[#This Row],[200D EMA]])/Table2[[#This Row],[200D EMA]]</f>
        <v>8.7606947189784817E-2</v>
      </c>
      <c r="V318">
        <v>1.2198384650674901</v>
      </c>
      <c r="W318">
        <v>984.35</v>
      </c>
      <c r="X318">
        <v>1017.1</v>
      </c>
      <c r="Y318">
        <v>984.35</v>
      </c>
      <c r="Z318">
        <v>1017.1</v>
      </c>
      <c r="AA318">
        <v>965</v>
      </c>
      <c r="AB318">
        <v>1069</v>
      </c>
      <c r="AC318" s="1">
        <f>(Table2[[#This Row],[Close Price]]/Table2[[#This Row],[Day Low]])-1</f>
        <v>8.9399095850053456E-3</v>
      </c>
      <c r="AD318" s="1">
        <f>(Table2[[#This Row],[Day High]]/Table2[[#This Row],[Close Price]])-1</f>
        <v>2.4115189044958019E-2</v>
      </c>
      <c r="AE318" s="1">
        <f>(Table2[[#This Row],[Close Price]]/Table2[[#This Row],[Current Week Low]])-1</f>
        <v>8.9399095850053456E-3</v>
      </c>
      <c r="AF318" s="1">
        <f>(Table2[[#This Row],[Current Week High]]/Table2[[#This Row],[Close Price]])-1</f>
        <v>2.4115189044958019E-2</v>
      </c>
      <c r="AG318" s="1">
        <f>(Table2[[#This Row],[Close Price]]/Table2[[#This Row],[Current Month Low]])-1</f>
        <v>2.9170984455958449E-2</v>
      </c>
      <c r="AH318" s="1">
        <f>(Table2[[#This Row],[Current Month High]]/Table2[[#This Row],[Close Price]])-1</f>
        <v>7.6373156119418084E-2</v>
      </c>
      <c r="AI318">
        <v>10.4566279011226</v>
      </c>
      <c r="AJ318">
        <v>70.761691884456596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-0.02</v>
      </c>
      <c r="AM318" t="s">
        <v>3181</v>
      </c>
      <c r="AN318">
        <v>-2.71</v>
      </c>
      <c r="AO318" t="s">
        <v>3181</v>
      </c>
      <c r="AP318">
        <v>0.105659428232223</v>
      </c>
      <c r="AQ318">
        <f>(Table2[[#This Row],[Sharpe Ratio]]-AVERAGE(Table2[Sharpe Ratio]))/_xlfn.STDEV.P(Table2[Sharpe Ratio])</f>
        <v>0.46407876828928368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-0.64674390318300157</v>
      </c>
      <c r="AS318">
        <f>_xlfn.RANK.AVG(Table2[[#This Row],[1Y Return vs Nifty Z-Score]],Table2[1Y Return vs Nifty Z-Score])</f>
        <v>329</v>
      </c>
      <c r="AT318">
        <f>_xlfn.RANK.AVG(Table2[[#This Row],[6M Return vs Nifty Z-Score]],Table2[6M Return vs Nifty Z-Score])</f>
        <v>438</v>
      </c>
      <c r="AU318">
        <f>_xlfn.RANK.AVG(Table2[[#This Row],[Sharpe Ratio Z-Score]],Table2[Sharpe Ratio Z-Score])</f>
        <v>218</v>
      </c>
      <c r="AV318">
        <f>(Table2[[#This Row],[Rank 1Y]]+Table2[[#This Row],[Rank 6M]]+Table2[[#This Row],[Rank Sharpe]])/3</f>
        <v>328.33333333333331</v>
      </c>
    </row>
    <row r="319" spans="1:48" x14ac:dyDescent="0.3">
      <c r="A319" t="s">
        <v>892</v>
      </c>
      <c r="B319" t="s">
        <v>893</v>
      </c>
      <c r="C319" t="s">
        <v>3152</v>
      </c>
      <c r="D319" t="s">
        <v>611</v>
      </c>
      <c r="E319">
        <v>17578.66216688</v>
      </c>
      <c r="F319">
        <v>560.79999999999995</v>
      </c>
      <c r="G319">
        <v>47.753236255402904</v>
      </c>
      <c r="H319">
        <f>(Table2[[#This Row],[1Y Return vs Nifty]]-AVERAGE(Table2[1Y Return vs Nifty]))/_xlfn.STDEV.P(Table2[1Y Return vs Nifty])</f>
        <v>0.40593525386955154</v>
      </c>
      <c r="I319">
        <v>-7.0663299729692897</v>
      </c>
      <c r="J319">
        <f>(Table2[[#This Row],[1M Return vs Nifty]]-AVERAGE(Table2[1M Return vs Nifty]))/_xlfn.STDEV.P(Table2[1M Return vs Nifty])</f>
        <v>-0.67149282281972433</v>
      </c>
      <c r="K319">
        <v>-22.404908488119698</v>
      </c>
      <c r="L319">
        <f>(Table2[[#This Row],[6M Return vs Nifty]]-AVERAGE(Table2[6M Return vs Nifty]))/_xlfn.STDEV.P(Table2[6M Return vs Nifty])</f>
        <v>-1.0425230611050356</v>
      </c>
      <c r="M319">
        <v>0.739666305769766</v>
      </c>
      <c r="N319">
        <f>(Table2[[#This Row],[1W Return vs Nifty]]-AVERAGE(Table2[1W Return vs Nifty]))/_xlfn.STDEV.P(Table2[1W Return vs Nifty])</f>
        <v>0.38417577496862859</v>
      </c>
      <c r="O319">
        <v>576.62</v>
      </c>
      <c r="P319">
        <v>610.93790469042597</v>
      </c>
      <c r="Q319">
        <v>590.72505556298802</v>
      </c>
      <c r="R319">
        <v>45.930867289839199</v>
      </c>
      <c r="S319" s="1">
        <f>(Table2[[#This Row],[Close Price]]-Table2[[#This Row],[20D EMA]])/Table2[[#This Row],[20D EMA]]</f>
        <v>-2.7435746245360982E-2</v>
      </c>
      <c r="T319" s="1">
        <f>(Table2[[#This Row],[Close Price]]-Table2[[#This Row],[50D EMA]])/Table2[[#This Row],[50D EMA]]</f>
        <v>-8.206710421058562E-2</v>
      </c>
      <c r="U319" s="1">
        <f>(Table2[[#This Row],[Close Price]]-Table2[[#This Row],[200D EMA]])/Table2[[#This Row],[200D EMA]]</f>
        <v>-5.065817892973596E-2</v>
      </c>
      <c r="V319">
        <v>0.79049237899677705</v>
      </c>
      <c r="W319">
        <v>556.45000000000005</v>
      </c>
      <c r="X319">
        <v>571.95000000000005</v>
      </c>
      <c r="Y319">
        <v>556.45000000000005</v>
      </c>
      <c r="Z319">
        <v>571.95000000000005</v>
      </c>
      <c r="AA319">
        <v>509.55</v>
      </c>
      <c r="AB319">
        <v>589.04999999999995</v>
      </c>
      <c r="AC319" s="1">
        <f>(Table2[[#This Row],[Close Price]]/Table2[[#This Row],[Day Low]])-1</f>
        <v>7.817413963518538E-3</v>
      </c>
      <c r="AD319" s="1">
        <f>(Table2[[#This Row],[Day High]]/Table2[[#This Row],[Close Price]])-1</f>
        <v>1.988231098430826E-2</v>
      </c>
      <c r="AE319" s="1">
        <f>(Table2[[#This Row],[Close Price]]/Table2[[#This Row],[Current Week Low]])-1</f>
        <v>7.817413963518538E-3</v>
      </c>
      <c r="AF319" s="1">
        <f>(Table2[[#This Row],[Current Week High]]/Table2[[#This Row],[Close Price]])-1</f>
        <v>1.988231098430826E-2</v>
      </c>
      <c r="AG319" s="1">
        <f>(Table2[[#This Row],[Close Price]]/Table2[[#This Row],[Current Month Low]])-1</f>
        <v>0.1005789422039054</v>
      </c>
      <c r="AH319" s="1">
        <f>(Table2[[#This Row],[Current Month High]]/Table2[[#This Row],[Close Price]])-1</f>
        <v>5.0374465049928707E-2</v>
      </c>
      <c r="AI319">
        <v>39.488231098430802</v>
      </c>
      <c r="AJ319">
        <v>89.908567558415101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-0.28999999999999998</v>
      </c>
      <c r="AM319" t="s">
        <v>3181</v>
      </c>
      <c r="AN319">
        <v>-1.22</v>
      </c>
      <c r="AO319" t="s">
        <v>3181</v>
      </c>
      <c r="AP319">
        <v>0.13518319828169501</v>
      </c>
      <c r="AQ319">
        <f>(Table2[[#This Row],[Sharpe Ratio]]-AVERAGE(Table2[Sharpe Ratio]))/_xlfn.STDEV.P(Table2[Sharpe Ratio])</f>
        <v>0.80963347140144881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187</v>
      </c>
      <c r="AT319">
        <f>_xlfn.RANK.AVG(Table2[[#This Row],[6M Return vs Nifty Z-Score]],Table2[6M Return vs Nifty Z-Score])</f>
        <v>662</v>
      </c>
      <c r="AU319">
        <f>_xlfn.RANK.AVG(Table2[[#This Row],[Sharpe Ratio Z-Score]],Table2[Sharpe Ratio Z-Score])</f>
        <v>140</v>
      </c>
      <c r="AV319">
        <f>(Table2[[#This Row],[Rank 1Y]]+Table2[[#This Row],[Rank 6M]]+Table2[[#This Row],[Rank Sharpe]])/3</f>
        <v>329.66666666666669</v>
      </c>
    </row>
    <row r="320" spans="1:48" x14ac:dyDescent="0.3">
      <c r="A320" t="s">
        <v>1096</v>
      </c>
      <c r="B320" t="s">
        <v>1097</v>
      </c>
      <c r="C320" t="s">
        <v>3142</v>
      </c>
      <c r="D320" t="s">
        <v>412</v>
      </c>
      <c r="E320">
        <v>12138.87035874</v>
      </c>
      <c r="F320">
        <v>3000.95</v>
      </c>
      <c r="G320">
        <v>15.5464461783335</v>
      </c>
      <c r="H320">
        <f>(Table2[[#This Row],[1Y Return vs Nifty]]-AVERAGE(Table2[1Y Return vs Nifty]))/_xlfn.STDEV.P(Table2[1Y Return vs Nifty])</f>
        <v>-0.14364174976361091</v>
      </c>
      <c r="I320">
        <v>-9.5035974118581404E-2</v>
      </c>
      <c r="J320">
        <f>(Table2[[#This Row],[1M Return vs Nifty]]-AVERAGE(Table2[1M Return vs Nifty]))/_xlfn.STDEV.P(Table2[1M Return vs Nifty])</f>
        <v>0.11758988628557991</v>
      </c>
      <c r="K320">
        <v>4.5904831158282198</v>
      </c>
      <c r="L320">
        <f>(Table2[[#This Row],[6M Return vs Nifty]]-AVERAGE(Table2[6M Return vs Nifty]))/_xlfn.STDEV.P(Table2[6M Return vs Nifty])</f>
        <v>-0.20257311220837337</v>
      </c>
      <c r="M320">
        <v>-3.31444740096829</v>
      </c>
      <c r="N320">
        <f>(Table2[[#This Row],[1W Return vs Nifty]]-AVERAGE(Table2[1W Return vs Nifty]))/_xlfn.STDEV.P(Table2[1W Return vs Nifty])</f>
        <v>-0.51981749521254428</v>
      </c>
      <c r="O320">
        <v>3005.27</v>
      </c>
      <c r="P320">
        <v>2902.3340392074001</v>
      </c>
      <c r="Q320">
        <v>2633.8284062456701</v>
      </c>
      <c r="R320">
        <v>46.754295774568298</v>
      </c>
      <c r="S320" s="1">
        <f>(Table2[[#This Row],[Close Price]]-Table2[[#This Row],[20D EMA]])/Table2[[#This Row],[20D EMA]]</f>
        <v>-1.4374748358717067E-3</v>
      </c>
      <c r="T320" s="1">
        <f>(Table2[[#This Row],[Close Price]]-Table2[[#This Row],[50D EMA]])/Table2[[#This Row],[50D EMA]]</f>
        <v>3.3978156704364326E-2</v>
      </c>
      <c r="U320" s="1">
        <f>(Table2[[#This Row],[Close Price]]-Table2[[#This Row],[200D EMA]])/Table2[[#This Row],[200D EMA]]</f>
        <v>0.13938705835344634</v>
      </c>
      <c r="V320">
        <v>0.52063761149339305</v>
      </c>
      <c r="W320">
        <v>2974.5</v>
      </c>
      <c r="X320">
        <v>3054.85</v>
      </c>
      <c r="Y320">
        <v>2974.5</v>
      </c>
      <c r="Z320">
        <v>3054.85</v>
      </c>
      <c r="AA320">
        <v>2890.05</v>
      </c>
      <c r="AB320">
        <v>3210</v>
      </c>
      <c r="AC320" s="1">
        <f>(Table2[[#This Row],[Close Price]]/Table2[[#This Row],[Day Low]])-1</f>
        <v>8.8922507984534604E-3</v>
      </c>
      <c r="AD320" s="1">
        <f>(Table2[[#This Row],[Day High]]/Table2[[#This Row],[Close Price]])-1</f>
        <v>1.7960979023309287E-2</v>
      </c>
      <c r="AE320" s="1">
        <f>(Table2[[#This Row],[Close Price]]/Table2[[#This Row],[Current Week Low]])-1</f>
        <v>8.8922507984534604E-3</v>
      </c>
      <c r="AF320" s="1">
        <f>(Table2[[#This Row],[Current Week High]]/Table2[[#This Row],[Close Price]])-1</f>
        <v>1.7960979023309287E-2</v>
      </c>
      <c r="AG320" s="1">
        <f>(Table2[[#This Row],[Close Price]]/Table2[[#This Row],[Current Month Low]])-1</f>
        <v>3.8373038528745074E-2</v>
      </c>
      <c r="AH320" s="1">
        <f>(Table2[[#This Row],[Current Month High]]/Table2[[#This Row],[Close Price]])-1</f>
        <v>6.9661273929922274E-2</v>
      </c>
      <c r="AI320">
        <v>8.7322347923157704</v>
      </c>
      <c r="AJ320">
        <v>45.677184466019398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0.12</v>
      </c>
      <c r="AM320" t="s">
        <v>3182</v>
      </c>
      <c r="AN320">
        <v>-3.57</v>
      </c>
      <c r="AO320" t="s">
        <v>3181</v>
      </c>
      <c r="AP320">
        <v>8.7576755013743998E-2</v>
      </c>
      <c r="AQ320">
        <f>(Table2[[#This Row],[Sharpe Ratio]]-AVERAGE(Table2[Sharpe Ratio]))/_xlfn.STDEV.P(Table2[Sharpe Ratio])</f>
        <v>0.25243395582070943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-0.49600851507823923</v>
      </c>
      <c r="AS320">
        <f>_xlfn.RANK.AVG(Table2[[#This Row],[1Y Return vs Nifty Z-Score]],Table2[1Y Return vs Nifty Z-Score])</f>
        <v>335</v>
      </c>
      <c r="AT320">
        <f>_xlfn.RANK.AVG(Table2[[#This Row],[6M Return vs Nifty Z-Score]],Table2[6M Return vs Nifty Z-Score])</f>
        <v>379</v>
      </c>
      <c r="AU320">
        <f>_xlfn.RANK.AVG(Table2[[#This Row],[Sharpe Ratio Z-Score]],Table2[Sharpe Ratio Z-Score])</f>
        <v>277</v>
      </c>
      <c r="AV320">
        <f>(Table2[[#This Row],[Rank 1Y]]+Table2[[#This Row],[Rank 6M]]+Table2[[#This Row],[Rank Sharpe]])/3</f>
        <v>330.33333333333331</v>
      </c>
    </row>
    <row r="321" spans="1:48" x14ac:dyDescent="0.3">
      <c r="A321" t="s">
        <v>618</v>
      </c>
      <c r="B321" t="s">
        <v>619</v>
      </c>
      <c r="C321" t="s">
        <v>3143</v>
      </c>
      <c r="D321" t="s">
        <v>620</v>
      </c>
      <c r="E321">
        <v>31452.456250499999</v>
      </c>
      <c r="F321">
        <v>325.25</v>
      </c>
      <c r="G321">
        <v>75.867489517384797</v>
      </c>
      <c r="H321">
        <f>(Table2[[#This Row],[1Y Return vs Nifty]]-AVERAGE(Table2[1Y Return vs Nifty]))/_xlfn.STDEV.P(Table2[1Y Return vs Nifty])</f>
        <v>0.88567716637093552</v>
      </c>
      <c r="I321">
        <v>0.41300400957830802</v>
      </c>
      <c r="J321">
        <f>(Table2[[#This Row],[1M Return vs Nifty]]-AVERAGE(Table2[1M Return vs Nifty]))/_xlfn.STDEV.P(Table2[1M Return vs Nifty])</f>
        <v>0.1750950735198934</v>
      </c>
      <c r="K321">
        <v>-19.640105048333499</v>
      </c>
      <c r="L321">
        <f>(Table2[[#This Row],[6M Return vs Nifty]]-AVERAGE(Table2[6M Return vs Nifty]))/_xlfn.STDEV.P(Table2[6M Return vs Nifty])</f>
        <v>-0.95649739635349662</v>
      </c>
      <c r="M321">
        <v>-5.58409921656569</v>
      </c>
      <c r="N321">
        <f>(Table2[[#This Row],[1W Return vs Nifty]]-AVERAGE(Table2[1W Return vs Nifty]))/_xlfn.STDEV.P(Table2[1W Return vs Nifty])</f>
        <v>-1.0259083736071146</v>
      </c>
      <c r="O321">
        <v>324.49</v>
      </c>
      <c r="P321">
        <v>323.72465592701599</v>
      </c>
      <c r="Q321">
        <v>297.52458872407902</v>
      </c>
      <c r="R321">
        <v>51.799577428252398</v>
      </c>
      <c r="S321" s="1">
        <f>(Table2[[#This Row],[Close Price]]-Table2[[#This Row],[20D EMA]])/Table2[[#This Row],[20D EMA]]</f>
        <v>2.3421368917377759E-3</v>
      </c>
      <c r="T321" s="1">
        <f>(Table2[[#This Row],[Close Price]]-Table2[[#This Row],[50D EMA]])/Table2[[#This Row],[50D EMA]]</f>
        <v>4.7118563416680328E-3</v>
      </c>
      <c r="U321" s="1">
        <f>(Table2[[#This Row],[Close Price]]-Table2[[#This Row],[200D EMA]])/Table2[[#This Row],[200D EMA]]</f>
        <v>9.318695773959447E-2</v>
      </c>
      <c r="V321">
        <v>0.78867414040934103</v>
      </c>
      <c r="W321">
        <v>310.60000000000002</v>
      </c>
      <c r="X321">
        <v>333.35</v>
      </c>
      <c r="Y321">
        <v>310.60000000000002</v>
      </c>
      <c r="Z321">
        <v>333.35</v>
      </c>
      <c r="AA321">
        <v>304.3</v>
      </c>
      <c r="AB321">
        <v>353</v>
      </c>
      <c r="AC321" s="1">
        <f>(Table2[[#This Row],[Close Price]]/Table2[[#This Row],[Day Low]])-1</f>
        <v>4.7166773985833688E-2</v>
      </c>
      <c r="AD321" s="1">
        <f>(Table2[[#This Row],[Day High]]/Table2[[#This Row],[Close Price]])-1</f>
        <v>2.4903920061491336E-2</v>
      </c>
      <c r="AE321" s="1">
        <f>(Table2[[#This Row],[Close Price]]/Table2[[#This Row],[Current Week Low]])-1</f>
        <v>4.7166773985833688E-2</v>
      </c>
      <c r="AF321" s="1">
        <f>(Table2[[#This Row],[Current Week High]]/Table2[[#This Row],[Close Price]])-1</f>
        <v>2.4903920061491336E-2</v>
      </c>
      <c r="AG321" s="1">
        <f>(Table2[[#This Row],[Close Price]]/Table2[[#This Row],[Current Month Low]])-1</f>
        <v>6.8846533026618362E-2</v>
      </c>
      <c r="AH321" s="1">
        <f>(Table2[[#This Row],[Current Month High]]/Table2[[#This Row],[Close Price]])-1</f>
        <v>8.5318985395849367E-2</v>
      </c>
      <c r="AI321">
        <v>27.840122982321301</v>
      </c>
      <c r="AJ321">
        <v>139.771470696645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-0.03</v>
      </c>
      <c r="AM321" t="s">
        <v>3181</v>
      </c>
      <c r="AN321">
        <v>-4.41</v>
      </c>
      <c r="AO321" t="s">
        <v>3181</v>
      </c>
      <c r="AP321">
        <v>0.100979998889908</v>
      </c>
      <c r="AQ321">
        <f>(Table2[[#This Row],[Sharpe Ratio]]-AVERAGE(Table2[Sharpe Ratio]))/_xlfn.STDEV.P(Table2[Sharpe Ratio])</f>
        <v>0.40930938028739688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-0.51232414978238561</v>
      </c>
      <c r="AS321">
        <f>_xlfn.RANK.AVG(Table2[[#This Row],[1Y Return vs Nifty Z-Score]],Table2[1Y Return vs Nifty Z-Score])</f>
        <v>115</v>
      </c>
      <c r="AT321">
        <f>_xlfn.RANK.AVG(Table2[[#This Row],[6M Return vs Nifty Z-Score]],Table2[6M Return vs Nifty Z-Score])</f>
        <v>646</v>
      </c>
      <c r="AU321">
        <f>_xlfn.RANK.AVG(Table2[[#This Row],[Sharpe Ratio Z-Score]],Table2[Sharpe Ratio Z-Score])</f>
        <v>235</v>
      </c>
      <c r="AV321">
        <f>(Table2[[#This Row],[Rank 1Y]]+Table2[[#This Row],[Rank 6M]]+Table2[[#This Row],[Rank Sharpe]])/3</f>
        <v>332</v>
      </c>
    </row>
    <row r="322" spans="1:48" x14ac:dyDescent="0.3">
      <c r="A322" t="s">
        <v>90</v>
      </c>
      <c r="B322" t="s">
        <v>91</v>
      </c>
      <c r="C322" t="s">
        <v>3146</v>
      </c>
      <c r="D322" t="s">
        <v>92</v>
      </c>
      <c r="E322">
        <v>304644.39541335002</v>
      </c>
      <c r="F322">
        <v>1410.3</v>
      </c>
      <c r="G322">
        <v>47.827838085128697</v>
      </c>
      <c r="H322">
        <f>(Table2[[#This Row],[1Y Return vs Nifty]]-AVERAGE(Table2[1Y Return vs Nifty]))/_xlfn.STDEV.P(Table2[1Y Return vs Nifty])</f>
        <v>0.40720826027435447</v>
      </c>
      <c r="I322">
        <v>-2.5042365786377601</v>
      </c>
      <c r="J322">
        <f>(Table2[[#This Row],[1M Return vs Nifty]]-AVERAGE(Table2[1M Return vs Nifty]))/_xlfn.STDEV.P(Table2[1M Return vs Nifty])</f>
        <v>-0.15510820105739256</v>
      </c>
      <c r="K322">
        <v>-4.3812571252906602</v>
      </c>
      <c r="L322">
        <f>(Table2[[#This Row],[6M Return vs Nifty]]-AVERAGE(Table2[6M Return vs Nifty]))/_xlfn.STDEV.P(Table2[6M Return vs Nifty])</f>
        <v>-0.48172493440086428</v>
      </c>
      <c r="M322">
        <v>-2.10081827108925</v>
      </c>
      <c r="N322">
        <f>(Table2[[#This Row],[1W Return vs Nifty]]-AVERAGE(Table2[1W Return vs Nifty]))/_xlfn.STDEV.P(Table2[1W Return vs Nifty])</f>
        <v>-0.24920037757150443</v>
      </c>
      <c r="O322">
        <v>1429.39</v>
      </c>
      <c r="P322">
        <v>1447.9280354948601</v>
      </c>
      <c r="Q322">
        <v>1331.99278932161</v>
      </c>
      <c r="R322">
        <v>45.093570930294597</v>
      </c>
      <c r="S322" s="1">
        <f>(Table2[[#This Row],[Close Price]]-Table2[[#This Row],[20D EMA]])/Table2[[#This Row],[20D EMA]]</f>
        <v>-1.3355347385947952E-2</v>
      </c>
      <c r="T322" s="1">
        <f>(Table2[[#This Row],[Close Price]]-Table2[[#This Row],[50D EMA]])/Table2[[#This Row],[50D EMA]]</f>
        <v>-2.5987503917623871E-2</v>
      </c>
      <c r="U322" s="1">
        <f>(Table2[[#This Row],[Close Price]]-Table2[[#This Row],[200D EMA]])/Table2[[#This Row],[200D EMA]]</f>
        <v>5.8789515458467473E-2</v>
      </c>
      <c r="V322">
        <v>0.93652686818131803</v>
      </c>
      <c r="W322">
        <v>1407.15</v>
      </c>
      <c r="X322">
        <v>1426</v>
      </c>
      <c r="Y322">
        <v>1407.15</v>
      </c>
      <c r="Z322">
        <v>1426</v>
      </c>
      <c r="AA322">
        <v>1337</v>
      </c>
      <c r="AB322">
        <v>1472.85</v>
      </c>
      <c r="AC322" s="1">
        <f>(Table2[[#This Row],[Close Price]]/Table2[[#This Row],[Day Low]])-1</f>
        <v>2.2385673169171838E-3</v>
      </c>
      <c r="AD322" s="1">
        <f>(Table2[[#This Row],[Day High]]/Table2[[#This Row],[Close Price]])-1</f>
        <v>1.1132383180883609E-2</v>
      </c>
      <c r="AE322" s="1">
        <f>(Table2[[#This Row],[Close Price]]/Table2[[#This Row],[Current Week Low]])-1</f>
        <v>2.2385673169171838E-3</v>
      </c>
      <c r="AF322" s="1">
        <f>(Table2[[#This Row],[Current Week High]]/Table2[[#This Row],[Close Price]])-1</f>
        <v>1.1132383180883609E-2</v>
      </c>
      <c r="AG322" s="1">
        <f>(Table2[[#This Row],[Close Price]]/Table2[[#This Row],[Current Month Low]])-1</f>
        <v>5.4824233358264696E-2</v>
      </c>
      <c r="AH322" s="1">
        <f>(Table2[[#This Row],[Current Month High]]/Table2[[#This Row],[Close Price]])-1</f>
        <v>4.4352265475430697E-2</v>
      </c>
      <c r="AI322">
        <v>14.9684464298376</v>
      </c>
      <c r="AJ322">
        <v>86.918489065606295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-0.05</v>
      </c>
      <c r="AM322" t="s">
        <v>3181</v>
      </c>
      <c r="AN322">
        <v>-2.91</v>
      </c>
      <c r="AO322" t="s">
        <v>3181</v>
      </c>
      <c r="AP322">
        <v>6.8676015860787004E-2</v>
      </c>
      <c r="AQ322">
        <f>(Table2[[#This Row],[Sharpe Ratio]]-AVERAGE(Table2[Sharpe Ratio]))/_xlfn.STDEV.P(Table2[Sharpe Ratio])</f>
        <v>3.1214264173729772E-2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186</v>
      </c>
      <c r="AT322">
        <f>_xlfn.RANK.AVG(Table2[[#This Row],[6M Return vs Nifty Z-Score]],Table2[6M Return vs Nifty Z-Score])</f>
        <v>481</v>
      </c>
      <c r="AU322">
        <f>_xlfn.RANK.AVG(Table2[[#This Row],[Sharpe Ratio Z-Score]],Table2[Sharpe Ratio Z-Score])</f>
        <v>332</v>
      </c>
      <c r="AV322">
        <f>(Table2[[#This Row],[Rank 1Y]]+Table2[[#This Row],[Rank 6M]]+Table2[[#This Row],[Rank Sharpe]])/3</f>
        <v>333</v>
      </c>
    </row>
    <row r="323" spans="1:48" x14ac:dyDescent="0.3">
      <c r="A323" t="s">
        <v>162</v>
      </c>
      <c r="B323" t="s">
        <v>163</v>
      </c>
      <c r="C323" t="s">
        <v>3143</v>
      </c>
      <c r="D323" t="s">
        <v>164</v>
      </c>
      <c r="E323">
        <v>166236.24944290001</v>
      </c>
      <c r="F323">
        <v>743</v>
      </c>
      <c r="G323">
        <v>26.479574717298899</v>
      </c>
      <c r="H323">
        <f>(Table2[[#This Row],[1Y Return vs Nifty]]-AVERAGE(Table2[1Y Return vs Nifty]))/_xlfn.STDEV.P(Table2[1Y Return vs Nifty])</f>
        <v>4.2921270282861225E-2</v>
      </c>
      <c r="I323">
        <v>10.805758559413301</v>
      </c>
      <c r="J323">
        <f>(Table2[[#This Row],[1M Return vs Nifty]]-AVERAGE(Table2[1M Return vs Nifty]))/_xlfn.STDEV.P(Table2[1M Return vs Nifty])</f>
        <v>1.351453855204076</v>
      </c>
      <c r="K323">
        <v>9.6829572703958995</v>
      </c>
      <c r="L323">
        <f>(Table2[[#This Row],[6M Return vs Nifty]]-AVERAGE(Table2[6M Return vs Nifty]))/_xlfn.STDEV.P(Table2[6M Return vs Nifty])</f>
        <v>-4.4122978621085558E-2</v>
      </c>
      <c r="M323">
        <v>-1.8721207807817799</v>
      </c>
      <c r="N323">
        <f>(Table2[[#This Row],[1W Return vs Nifty]]-AVERAGE(Table2[1W Return vs Nifty]))/_xlfn.STDEV.P(Table2[1W Return vs Nifty])</f>
        <v>-0.19820501653817491</v>
      </c>
      <c r="O323">
        <v>723.54</v>
      </c>
      <c r="P323">
        <v>700.07284765235204</v>
      </c>
      <c r="Q323">
        <v>633.62178104722898</v>
      </c>
      <c r="R323">
        <v>60.831255758528798</v>
      </c>
      <c r="S323" s="1">
        <f>(Table2[[#This Row],[Close Price]]-Table2[[#This Row],[20D EMA]])/Table2[[#This Row],[20D EMA]]</f>
        <v>2.689554136606136E-2</v>
      </c>
      <c r="T323" s="1">
        <f>(Table2[[#This Row],[Close Price]]-Table2[[#This Row],[50D EMA]])/Table2[[#This Row],[50D EMA]]</f>
        <v>6.1318122094866735E-2</v>
      </c>
      <c r="U323" s="1">
        <f>(Table2[[#This Row],[Close Price]]-Table2[[#This Row],[200D EMA]])/Table2[[#This Row],[200D EMA]]</f>
        <v>0.17262383053182664</v>
      </c>
      <c r="V323">
        <v>0.78851610006452599</v>
      </c>
      <c r="W323">
        <v>739.45</v>
      </c>
      <c r="X323">
        <v>755</v>
      </c>
      <c r="Y323">
        <v>739.45</v>
      </c>
      <c r="Z323">
        <v>755</v>
      </c>
      <c r="AA323">
        <v>708</v>
      </c>
      <c r="AB323">
        <v>772.65</v>
      </c>
      <c r="AC323" s="1">
        <f>(Table2[[#This Row],[Close Price]]/Table2[[#This Row],[Day Low]])-1</f>
        <v>4.8008655081479557E-3</v>
      </c>
      <c r="AD323" s="1">
        <f>(Table2[[#This Row],[Day High]]/Table2[[#This Row],[Close Price]])-1</f>
        <v>1.6150740242261152E-2</v>
      </c>
      <c r="AE323" s="1">
        <f>(Table2[[#This Row],[Close Price]]/Table2[[#This Row],[Current Week Low]])-1</f>
        <v>4.8008655081479557E-3</v>
      </c>
      <c r="AF323" s="1">
        <f>(Table2[[#This Row],[Current Week High]]/Table2[[#This Row],[Close Price]])-1</f>
        <v>1.6150740242261152E-2</v>
      </c>
      <c r="AG323" s="1">
        <f>(Table2[[#This Row],[Close Price]]/Table2[[#This Row],[Current Month Low]])-1</f>
        <v>4.9435028248587587E-2</v>
      </c>
      <c r="AH323" s="1">
        <f>(Table2[[#This Row],[Current Month High]]/Table2[[#This Row],[Close Price]])-1</f>
        <v>3.9905787348586852E-2</v>
      </c>
      <c r="AI323">
        <v>3.9905787348586799</v>
      </c>
      <c r="AJ323">
        <v>65.571030640668496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0.06</v>
      </c>
      <c r="AM323" t="s">
        <v>3182</v>
      </c>
      <c r="AN323">
        <v>3.42</v>
      </c>
      <c r="AO323" t="s">
        <v>3182</v>
      </c>
      <c r="AP323">
        <v>4.7043207857862999E-2</v>
      </c>
      <c r="AQ323">
        <f>(Table2[[#This Row],[Sharpe Ratio]]-AVERAGE(Table2[Sharpe Ratio]))/_xlfn.STDEV.P(Table2[Sharpe Ratio])</f>
        <v>-0.22198234772260766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0.93006478260506908</v>
      </c>
      <c r="AS323">
        <f>_xlfn.RANK.AVG(Table2[[#This Row],[1Y Return vs Nifty Z-Score]],Table2[1Y Return vs Nifty Z-Score])</f>
        <v>275</v>
      </c>
      <c r="AT323">
        <f>_xlfn.RANK.AVG(Table2[[#This Row],[6M Return vs Nifty Z-Score]],Table2[6M Return vs Nifty Z-Score])</f>
        <v>328</v>
      </c>
      <c r="AU323">
        <f>_xlfn.RANK.AVG(Table2[[#This Row],[Sharpe Ratio Z-Score]],Table2[Sharpe Ratio Z-Score])</f>
        <v>396</v>
      </c>
      <c r="AV323">
        <f>(Table2[[#This Row],[Rank 1Y]]+Table2[[#This Row],[Rank 6M]]+Table2[[#This Row],[Rank Sharpe]])/3</f>
        <v>333</v>
      </c>
    </row>
    <row r="324" spans="1:48" x14ac:dyDescent="0.3">
      <c r="A324" t="s">
        <v>1279</v>
      </c>
      <c r="B324" t="s">
        <v>1280</v>
      </c>
      <c r="C324" t="s">
        <v>3142</v>
      </c>
      <c r="D324" t="s">
        <v>60</v>
      </c>
      <c r="E324">
        <v>9143.9305401399997</v>
      </c>
      <c r="F324">
        <v>6939.7</v>
      </c>
      <c r="G324">
        <v>53.967483263946001</v>
      </c>
      <c r="H324">
        <f>(Table2[[#This Row],[1Y Return vs Nifty]]-AVERAGE(Table2[1Y Return vs Nifty]))/_xlfn.STDEV.P(Table2[1Y Return vs Nifty])</f>
        <v>0.51197522999318945</v>
      </c>
      <c r="I324">
        <v>-0.631844614982636</v>
      </c>
      <c r="J324">
        <f>(Table2[[#This Row],[1M Return vs Nifty]]-AVERAGE(Table2[1M Return vs Nifty]))/_xlfn.STDEV.P(Table2[1M Return vs Nifty])</f>
        <v>5.682836673498036E-2</v>
      </c>
      <c r="K324">
        <v>-28.9370993296527</v>
      </c>
      <c r="L324">
        <f>(Table2[[#This Row],[6M Return vs Nifty]]-AVERAGE(Table2[6M Return vs Nifty]))/_xlfn.STDEV.P(Table2[6M Return vs Nifty])</f>
        <v>-1.2457693575109188</v>
      </c>
      <c r="M324">
        <v>-3.2606044106226602</v>
      </c>
      <c r="N324">
        <f>(Table2[[#This Row],[1W Return vs Nifty]]-AVERAGE(Table2[1W Return vs Nifty]))/_xlfn.STDEV.P(Table2[1W Return vs Nifty])</f>
        <v>-0.50781149231282741</v>
      </c>
      <c r="O324">
        <v>7252.66</v>
      </c>
      <c r="P324">
        <v>7630.9000515029702</v>
      </c>
      <c r="Q324">
        <v>7109.6520807691204</v>
      </c>
      <c r="R324">
        <v>39.9079195447991</v>
      </c>
      <c r="S324" s="1">
        <f>(Table2[[#This Row],[Close Price]]-Table2[[#This Row],[20D EMA]])/Table2[[#This Row],[20D EMA]]</f>
        <v>-4.3151064574928379E-2</v>
      </c>
      <c r="T324" s="1">
        <f>(Table2[[#This Row],[Close Price]]-Table2[[#This Row],[50D EMA]])/Table2[[#This Row],[50D EMA]]</f>
        <v>-9.0579099036532745E-2</v>
      </c>
      <c r="U324" s="1">
        <f>(Table2[[#This Row],[Close Price]]-Table2[[#This Row],[200D EMA]])/Table2[[#This Row],[200D EMA]]</f>
        <v>-2.3904415974000125E-2</v>
      </c>
      <c r="V324">
        <v>0.86581341722972605</v>
      </c>
      <c r="W324">
        <v>6915.5</v>
      </c>
      <c r="X324">
        <v>7205.25</v>
      </c>
      <c r="Y324">
        <v>6915.5</v>
      </c>
      <c r="Z324">
        <v>7205.25</v>
      </c>
      <c r="AA324">
        <v>6851.1</v>
      </c>
      <c r="AB324">
        <v>7736.05</v>
      </c>
      <c r="AC324" s="1">
        <f>(Table2[[#This Row],[Close Price]]/Table2[[#This Row],[Day Low]])-1</f>
        <v>3.4993854385076961E-3</v>
      </c>
      <c r="AD324" s="1">
        <f>(Table2[[#This Row],[Day High]]/Table2[[#This Row],[Close Price]])-1</f>
        <v>3.8265342882257247E-2</v>
      </c>
      <c r="AE324" s="1">
        <f>(Table2[[#This Row],[Close Price]]/Table2[[#This Row],[Current Week Low]])-1</f>
        <v>3.4993854385076961E-3</v>
      </c>
      <c r="AF324" s="1">
        <f>(Table2[[#This Row],[Current Week High]]/Table2[[#This Row],[Close Price]])-1</f>
        <v>3.8265342882257247E-2</v>
      </c>
      <c r="AG324" s="1">
        <f>(Table2[[#This Row],[Close Price]]/Table2[[#This Row],[Current Month Low]])-1</f>
        <v>1.2932229860898259E-2</v>
      </c>
      <c r="AH324" s="1">
        <f>(Table2[[#This Row],[Current Month High]]/Table2[[#This Row],[Close Price]])-1</f>
        <v>0.11475279911235359</v>
      </c>
      <c r="AI324">
        <v>48.102223439053503</v>
      </c>
      <c r="AJ324">
        <v>118.133526120575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-0.18</v>
      </c>
      <c r="AM324" t="s">
        <v>3181</v>
      </c>
      <c r="AN324">
        <v>-1.75</v>
      </c>
      <c r="AO324" t="s">
        <v>3181</v>
      </c>
      <c r="AP324">
        <v>0.136268675717542</v>
      </c>
      <c r="AQ324">
        <f>(Table2[[#This Row],[Sharpe Ratio]]-AVERAGE(Table2[Sharpe Ratio]))/_xlfn.STDEV.P(Table2[Sharpe Ratio])</f>
        <v>0.82233821176660316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164</v>
      </c>
      <c r="AT324">
        <f>_xlfn.RANK.AVG(Table2[[#This Row],[6M Return vs Nifty Z-Score]],Table2[6M Return vs Nifty Z-Score])</f>
        <v>696</v>
      </c>
      <c r="AU324">
        <f>_xlfn.RANK.AVG(Table2[[#This Row],[Sharpe Ratio Z-Score]],Table2[Sharpe Ratio Z-Score])</f>
        <v>139</v>
      </c>
      <c r="AV324">
        <f>(Table2[[#This Row],[Rank 1Y]]+Table2[[#This Row],[Rank 6M]]+Table2[[#This Row],[Rank Sharpe]])/3</f>
        <v>333</v>
      </c>
    </row>
    <row r="325" spans="1:48" x14ac:dyDescent="0.3">
      <c r="A325" t="s">
        <v>1467</v>
      </c>
      <c r="B325" t="s">
        <v>1468</v>
      </c>
      <c r="C325" t="s">
        <v>3139</v>
      </c>
      <c r="D325" t="s">
        <v>48</v>
      </c>
      <c r="E325">
        <v>7226.2830350000004</v>
      </c>
      <c r="F325">
        <v>1078.75</v>
      </c>
      <c r="G325">
        <v>23.640213165148499</v>
      </c>
      <c r="H325">
        <f>(Table2[[#This Row],[1Y Return vs Nifty]]-AVERAGE(Table2[1Y Return vs Nifty]))/_xlfn.STDEV.P(Table2[1Y Return vs Nifty])</f>
        <v>-5.5296250198976276E-3</v>
      </c>
      <c r="I325">
        <v>-6.7797754360683298</v>
      </c>
      <c r="J325">
        <f>(Table2[[#This Row],[1M Return vs Nifty]]-AVERAGE(Table2[1M Return vs Nifty]))/_xlfn.STDEV.P(Table2[1M Return vs Nifty])</f>
        <v>-0.63905763498780921</v>
      </c>
      <c r="K325">
        <v>-10.8975496520388</v>
      </c>
      <c r="L325">
        <f>(Table2[[#This Row],[6M Return vs Nifty]]-AVERAGE(Table2[6M Return vs Nifty]))/_xlfn.STDEV.P(Table2[6M Return vs Nifty])</f>
        <v>-0.6844765616096119</v>
      </c>
      <c r="M325">
        <v>-4.4154944540875398</v>
      </c>
      <c r="N325">
        <f>(Table2[[#This Row],[1W Return vs Nifty]]-AVERAGE(Table2[1W Return vs Nifty]))/_xlfn.STDEV.P(Table2[1W Return vs Nifty])</f>
        <v>-0.76533086710399656</v>
      </c>
      <c r="O325">
        <v>1138.31</v>
      </c>
      <c r="P325">
        <v>1196.7718646892199</v>
      </c>
      <c r="Q325">
        <v>1121.9523693285601</v>
      </c>
      <c r="R325">
        <v>34.8567621689212</v>
      </c>
      <c r="S325" s="1">
        <f>(Table2[[#This Row],[Close Price]]-Table2[[#This Row],[20D EMA]])/Table2[[#This Row],[20D EMA]]</f>
        <v>-5.2323180855830091E-2</v>
      </c>
      <c r="T325" s="1">
        <f>(Table2[[#This Row],[Close Price]]-Table2[[#This Row],[50D EMA]])/Table2[[#This Row],[50D EMA]]</f>
        <v>-9.8616844338889981E-2</v>
      </c>
      <c r="U325" s="1">
        <f>(Table2[[#This Row],[Close Price]]-Table2[[#This Row],[200D EMA]])/Table2[[#This Row],[200D EMA]]</f>
        <v>-3.8506420156155831E-2</v>
      </c>
      <c r="V325">
        <v>1.10327080502997</v>
      </c>
      <c r="W325">
        <v>1071.55</v>
      </c>
      <c r="X325">
        <v>1121.95</v>
      </c>
      <c r="Y325">
        <v>1071.55</v>
      </c>
      <c r="Z325">
        <v>1121.95</v>
      </c>
      <c r="AA325">
        <v>1055</v>
      </c>
      <c r="AB325">
        <v>1145.8</v>
      </c>
      <c r="AC325" s="1">
        <f>(Table2[[#This Row],[Close Price]]/Table2[[#This Row],[Day Low]])-1</f>
        <v>6.719238486304846E-3</v>
      </c>
      <c r="AD325" s="1">
        <f>(Table2[[#This Row],[Day High]]/Table2[[#This Row],[Close Price]])-1</f>
        <v>4.0046349942062687E-2</v>
      </c>
      <c r="AE325" s="1">
        <f>(Table2[[#This Row],[Close Price]]/Table2[[#This Row],[Current Week Low]])-1</f>
        <v>6.719238486304846E-3</v>
      </c>
      <c r="AF325" s="1">
        <f>(Table2[[#This Row],[Current Week High]]/Table2[[#This Row],[Close Price]])-1</f>
        <v>4.0046349942062687E-2</v>
      </c>
      <c r="AG325" s="1">
        <f>(Table2[[#This Row],[Close Price]]/Table2[[#This Row],[Current Month Low]])-1</f>
        <v>2.2511848341232321E-2</v>
      </c>
      <c r="AH325" s="1">
        <f>(Table2[[#This Row],[Current Month High]]/Table2[[#This Row],[Close Price]])-1</f>
        <v>6.2155272305909559E-2</v>
      </c>
      <c r="AI325">
        <v>42.9849362688296</v>
      </c>
      <c r="AJ325">
        <v>65.961538461538396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-0.19</v>
      </c>
      <c r="AM325" t="s">
        <v>3181</v>
      </c>
      <c r="AN325">
        <v>-9.32</v>
      </c>
      <c r="AO325" t="s">
        <v>3181</v>
      </c>
      <c r="AP325">
        <v>0.12664220028046</v>
      </c>
      <c r="AQ325">
        <f>(Table2[[#This Row],[Sharpe Ratio]]-AVERAGE(Table2[Sharpe Ratio]))/_xlfn.STDEV.P(Table2[Sharpe Ratio])</f>
        <v>0.70966717225832354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292</v>
      </c>
      <c r="AT325">
        <f>_xlfn.RANK.AVG(Table2[[#This Row],[6M Return vs Nifty Z-Score]],Table2[6M Return vs Nifty Z-Score])</f>
        <v>546</v>
      </c>
      <c r="AU325">
        <f>_xlfn.RANK.AVG(Table2[[#This Row],[Sharpe Ratio Z-Score]],Table2[Sharpe Ratio Z-Score])</f>
        <v>161</v>
      </c>
      <c r="AV325">
        <f>(Table2[[#This Row],[Rank 1Y]]+Table2[[#This Row],[Rank 6M]]+Table2[[#This Row],[Rank Sharpe]])/3</f>
        <v>333</v>
      </c>
    </row>
    <row r="326" spans="1:48" x14ac:dyDescent="0.3">
      <c r="A326" t="s">
        <v>254</v>
      </c>
      <c r="B326" t="s">
        <v>255</v>
      </c>
      <c r="C326" t="s">
        <v>3136</v>
      </c>
      <c r="D326" t="s">
        <v>43</v>
      </c>
      <c r="E326">
        <v>103364.339287995</v>
      </c>
      <c r="F326">
        <v>2089.35</v>
      </c>
      <c r="G326">
        <v>28.983881780427701</v>
      </c>
      <c r="H326">
        <f>(Table2[[#This Row],[1Y Return vs Nifty]]-AVERAGE(Table2[1Y Return vs Nifty]))/_xlfn.STDEV.P(Table2[1Y Return vs Nifty])</f>
        <v>8.5654792271182487E-2</v>
      </c>
      <c r="I326">
        <v>-1.16871312807978</v>
      </c>
      <c r="J326">
        <f>(Table2[[#This Row],[1M Return vs Nifty]]-AVERAGE(Table2[1M Return vs Nifty]))/_xlfn.STDEV.P(Table2[1M Return vs Nifty])</f>
        <v>-3.9399297703558642E-3</v>
      </c>
      <c r="K326">
        <v>16.573826398739101</v>
      </c>
      <c r="L326">
        <f>(Table2[[#This Row],[6M Return vs Nifty]]-AVERAGE(Table2[6M Return vs Nifty]))/_xlfn.STDEV.P(Table2[6M Return vs Nifty])</f>
        <v>0.17028343774514343</v>
      </c>
      <c r="M326">
        <v>-5.1861678987817301</v>
      </c>
      <c r="N326">
        <f>(Table2[[#This Row],[1W Return vs Nifty]]-AVERAGE(Table2[1W Return vs Nifty]))/_xlfn.STDEV.P(Table2[1W Return vs Nifty])</f>
        <v>-0.93717696169009101</v>
      </c>
      <c r="O326">
        <v>2133.61</v>
      </c>
      <c r="P326">
        <v>2093.4512688197801</v>
      </c>
      <c r="Q326">
        <v>1820.8366541785499</v>
      </c>
      <c r="R326">
        <v>35.936234337763302</v>
      </c>
      <c r="S326" s="1">
        <f>(Table2[[#This Row],[Close Price]]-Table2[[#This Row],[20D EMA]])/Table2[[#This Row],[20D EMA]]</f>
        <v>-2.074418473854182E-2</v>
      </c>
      <c r="T326" s="1">
        <f>(Table2[[#This Row],[Close Price]]-Table2[[#This Row],[50D EMA]])/Table2[[#This Row],[50D EMA]]</f>
        <v>-1.9590944775573298E-3</v>
      </c>
      <c r="U326" s="1">
        <f>(Table2[[#This Row],[Close Price]]-Table2[[#This Row],[200D EMA]])/Table2[[#This Row],[200D EMA]]</f>
        <v>0.14746701479523258</v>
      </c>
      <c r="V326">
        <v>0.68426668609968</v>
      </c>
      <c r="W326">
        <v>2050.5</v>
      </c>
      <c r="X326">
        <v>2096.5</v>
      </c>
      <c r="Y326">
        <v>2050.5</v>
      </c>
      <c r="Z326">
        <v>2096.5</v>
      </c>
      <c r="AA326">
        <v>2050.5</v>
      </c>
      <c r="AB326">
        <v>2214.25</v>
      </c>
      <c r="AC326" s="1">
        <f>(Table2[[#This Row],[Close Price]]/Table2[[#This Row],[Day Low]])-1</f>
        <v>1.8946598390636282E-2</v>
      </c>
      <c r="AD326" s="1">
        <f>(Table2[[#This Row],[Day High]]/Table2[[#This Row],[Close Price]])-1</f>
        <v>3.4221169263168871E-3</v>
      </c>
      <c r="AE326" s="1">
        <f>(Table2[[#This Row],[Close Price]]/Table2[[#This Row],[Current Week Low]])-1</f>
        <v>1.8946598390636282E-2</v>
      </c>
      <c r="AF326" s="1">
        <f>(Table2[[#This Row],[Current Week High]]/Table2[[#This Row],[Close Price]])-1</f>
        <v>3.4221169263168871E-3</v>
      </c>
      <c r="AG326" s="1">
        <f>(Table2[[#This Row],[Close Price]]/Table2[[#This Row],[Current Month Low]])-1</f>
        <v>1.8946598390636282E-2</v>
      </c>
      <c r="AH326" s="1">
        <f>(Table2[[#This Row],[Current Month High]]/Table2[[#This Row],[Close Price]])-1</f>
        <v>5.9779357216359186E-2</v>
      </c>
      <c r="AI326">
        <v>10.1730203173235</v>
      </c>
      <c r="AJ326">
        <v>59.127951256664097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0.03</v>
      </c>
      <c r="AM326" t="s">
        <v>3182</v>
      </c>
      <c r="AN326">
        <v>-7.88</v>
      </c>
      <c r="AO326" t="s">
        <v>3181</v>
      </c>
      <c r="AP326">
        <v>1.7098079850660999E-2</v>
      </c>
      <c r="AQ326">
        <f>(Table2[[#This Row],[Sharpe Ratio]]-AVERAGE(Table2[Sharpe Ratio]))/_xlfn.STDEV.P(Table2[Sharpe Ratio])</f>
        <v>-0.57246874566044559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-1.2576474071045665</v>
      </c>
      <c r="AS326">
        <f>_xlfn.RANK.AVG(Table2[[#This Row],[1Y Return vs Nifty Z-Score]],Table2[1Y Return vs Nifty Z-Score])</f>
        <v>262</v>
      </c>
      <c r="AT326">
        <f>_xlfn.RANK.AVG(Table2[[#This Row],[6M Return vs Nifty Z-Score]],Table2[6M Return vs Nifty Z-Score])</f>
        <v>259</v>
      </c>
      <c r="AU326">
        <f>_xlfn.RANK.AVG(Table2[[#This Row],[Sharpe Ratio Z-Score]],Table2[Sharpe Ratio Z-Score])</f>
        <v>485</v>
      </c>
      <c r="AV326">
        <f>(Table2[[#This Row],[Rank 1Y]]+Table2[[#This Row],[Rank 6M]]+Table2[[#This Row],[Rank Sharpe]])/3</f>
        <v>335.33333333333331</v>
      </c>
    </row>
    <row r="327" spans="1:48" x14ac:dyDescent="0.3">
      <c r="A327" t="s">
        <v>324</v>
      </c>
      <c r="B327" t="s">
        <v>325</v>
      </c>
      <c r="C327" t="s">
        <v>3149</v>
      </c>
      <c r="D327" t="s">
        <v>135</v>
      </c>
      <c r="E327">
        <v>85964.292235360001</v>
      </c>
      <c r="F327">
        <v>3091.55</v>
      </c>
      <c r="G327">
        <v>54.5095825519318</v>
      </c>
      <c r="H327">
        <f>(Table2[[#This Row],[1Y Return vs Nifty]]-AVERAGE(Table2[1Y Return vs Nifty]))/_xlfn.STDEV.P(Table2[1Y Return vs Nifty])</f>
        <v>0.521225617928466</v>
      </c>
      <c r="I327">
        <v>2.5829687080794801</v>
      </c>
      <c r="J327">
        <f>(Table2[[#This Row],[1M Return vs Nifty]]-AVERAGE(Table2[1M Return vs Nifty]))/_xlfn.STDEV.P(Table2[1M Return vs Nifty])</f>
        <v>0.42071398203794863</v>
      </c>
      <c r="K327">
        <v>4.97752996915714</v>
      </c>
      <c r="L327">
        <f>(Table2[[#This Row],[6M Return vs Nifty]]-AVERAGE(Table2[6M Return vs Nifty]))/_xlfn.STDEV.P(Table2[6M Return vs Nifty])</f>
        <v>-0.19053031655481092</v>
      </c>
      <c r="M327">
        <v>1.67631716193067</v>
      </c>
      <c r="N327">
        <f>(Table2[[#This Row],[1W Return vs Nifty]]-AVERAGE(Table2[1W Return vs Nifty]))/_xlfn.STDEV.P(Table2[1W Return vs Nifty])</f>
        <v>0.59303179917722626</v>
      </c>
      <c r="O327">
        <v>3028.03</v>
      </c>
      <c r="P327">
        <v>3005.0157359403702</v>
      </c>
      <c r="Q327">
        <v>2694.6805310633899</v>
      </c>
      <c r="R327">
        <v>56.753141563784503</v>
      </c>
      <c r="S327" s="1">
        <f>(Table2[[#This Row],[Close Price]]-Table2[[#This Row],[20D EMA]])/Table2[[#This Row],[20D EMA]]</f>
        <v>2.0977335099057796E-2</v>
      </c>
      <c r="T327" s="1">
        <f>(Table2[[#This Row],[Close Price]]-Table2[[#This Row],[50D EMA]])/Table2[[#This Row],[50D EMA]]</f>
        <v>2.8796609290483641E-2</v>
      </c>
      <c r="U327" s="1">
        <f>(Table2[[#This Row],[Close Price]]-Table2[[#This Row],[200D EMA]])/Table2[[#This Row],[200D EMA]]</f>
        <v>0.14727885712670932</v>
      </c>
      <c r="V327">
        <v>0.89305788892333104</v>
      </c>
      <c r="W327">
        <v>3003.6</v>
      </c>
      <c r="X327">
        <v>3100</v>
      </c>
      <c r="Y327">
        <v>3003.6</v>
      </c>
      <c r="Z327">
        <v>3100</v>
      </c>
      <c r="AA327">
        <v>2833.4</v>
      </c>
      <c r="AB327">
        <v>3279.95</v>
      </c>
      <c r="AC327" s="1">
        <f>(Table2[[#This Row],[Close Price]]/Table2[[#This Row],[Day Low]])-1</f>
        <v>2.9281528832068249E-2</v>
      </c>
      <c r="AD327" s="1">
        <f>(Table2[[#This Row],[Day High]]/Table2[[#This Row],[Close Price]])-1</f>
        <v>2.7332567805793406E-3</v>
      </c>
      <c r="AE327" s="1">
        <f>(Table2[[#This Row],[Close Price]]/Table2[[#This Row],[Current Week Low]])-1</f>
        <v>2.9281528832068249E-2</v>
      </c>
      <c r="AF327" s="1">
        <f>(Table2[[#This Row],[Current Week High]]/Table2[[#This Row],[Close Price]])-1</f>
        <v>2.7332567805793406E-3</v>
      </c>
      <c r="AG327" s="1">
        <f>(Table2[[#This Row],[Close Price]]/Table2[[#This Row],[Current Month Low]])-1</f>
        <v>9.1109620950095227E-2</v>
      </c>
      <c r="AH327" s="1">
        <f>(Table2[[#This Row],[Current Month High]]/Table2[[#This Row],[Close Price]])-1</f>
        <v>6.0940305024987262E-2</v>
      </c>
      <c r="AI327">
        <v>10.0645307370089</v>
      </c>
      <c r="AJ327">
        <v>99.609375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0.01</v>
      </c>
      <c r="AM327" t="s">
        <v>3182</v>
      </c>
      <c r="AN327">
        <v>-7.09</v>
      </c>
      <c r="AO327" t="s">
        <v>3181</v>
      </c>
      <c r="AP327">
        <v>2.0823249089026E-2</v>
      </c>
      <c r="AQ327">
        <f>(Table2[[#This Row],[Sharpe Ratio]]-AVERAGE(Table2[Sharpe Ratio]))/_xlfn.STDEV.P(Table2[Sharpe Ratio])</f>
        <v>-0.52886829260012225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0.81557278998870775</v>
      </c>
      <c r="AS327">
        <f>_xlfn.RANK.AVG(Table2[[#This Row],[1Y Return vs Nifty Z-Score]],Table2[1Y Return vs Nifty Z-Score])</f>
        <v>162</v>
      </c>
      <c r="AT327">
        <f>_xlfn.RANK.AVG(Table2[[#This Row],[6M Return vs Nifty Z-Score]],Table2[6M Return vs Nifty Z-Score])</f>
        <v>375</v>
      </c>
      <c r="AU327">
        <f>_xlfn.RANK.AVG(Table2[[#This Row],[Sharpe Ratio Z-Score]],Table2[Sharpe Ratio Z-Score])</f>
        <v>473</v>
      </c>
      <c r="AV327">
        <f>(Table2[[#This Row],[Rank 1Y]]+Table2[[#This Row],[Rank 6M]]+Table2[[#This Row],[Rank Sharpe]])/3</f>
        <v>336.66666666666669</v>
      </c>
    </row>
    <row r="328" spans="1:48" x14ac:dyDescent="0.3">
      <c r="A328" t="s">
        <v>1080</v>
      </c>
      <c r="B328" t="s">
        <v>1081</v>
      </c>
      <c r="C328" t="s">
        <v>3145</v>
      </c>
      <c r="D328" t="s">
        <v>103</v>
      </c>
      <c r="E328">
        <v>12400.856486999999</v>
      </c>
      <c r="F328">
        <v>897.3</v>
      </c>
      <c r="G328">
        <v>43.772349435366102</v>
      </c>
      <c r="H328">
        <f>(Table2[[#This Row],[1Y Return vs Nifty]]-AVERAGE(Table2[1Y Return vs Nifty]))/_xlfn.STDEV.P(Table2[1Y Return vs Nifty])</f>
        <v>0.33800535942421073</v>
      </c>
      <c r="I328">
        <v>11.8845059506683</v>
      </c>
      <c r="J328">
        <f>(Table2[[#This Row],[1M Return vs Nifty]]-AVERAGE(Table2[1M Return vs Nifty]))/_xlfn.STDEV.P(Table2[1M Return vs Nifty])</f>
        <v>1.4735575728312635</v>
      </c>
      <c r="K328">
        <v>16.602146339854201</v>
      </c>
      <c r="L328">
        <f>(Table2[[#This Row],[6M Return vs Nifty]]-AVERAGE(Table2[6M Return vs Nifty]))/_xlfn.STDEV.P(Table2[6M Return vs Nifty])</f>
        <v>0.17116460047993057</v>
      </c>
      <c r="M328">
        <v>1.97541105028104</v>
      </c>
      <c r="N328">
        <f>(Table2[[#This Row],[1W Return vs Nifty]]-AVERAGE(Table2[1W Return vs Nifty]))/_xlfn.STDEV.P(Table2[1W Return vs Nifty])</f>
        <v>0.65972427052347282</v>
      </c>
      <c r="O328">
        <v>782.78</v>
      </c>
      <c r="P328">
        <v>748.08906750354902</v>
      </c>
      <c r="Q328">
        <v>667.31002413092801</v>
      </c>
      <c r="R328">
        <v>84.819545658659905</v>
      </c>
      <c r="S328" s="1">
        <f>(Table2[[#This Row],[Close Price]]-Table2[[#This Row],[20D EMA]])/Table2[[#This Row],[20D EMA]]</f>
        <v>0.14629908786632256</v>
      </c>
      <c r="T328" s="1">
        <f>(Table2[[#This Row],[Close Price]]-Table2[[#This Row],[50D EMA]])/Table2[[#This Row],[50D EMA]]</f>
        <v>0.1994561062018769</v>
      </c>
      <c r="U328" s="1">
        <f>(Table2[[#This Row],[Close Price]]-Table2[[#This Row],[200D EMA]])/Table2[[#This Row],[200D EMA]]</f>
        <v>0.34465236179929959</v>
      </c>
      <c r="V328">
        <v>1.5281769229823501</v>
      </c>
      <c r="W328">
        <v>856.65</v>
      </c>
      <c r="X328">
        <v>930</v>
      </c>
      <c r="Y328">
        <v>856.65</v>
      </c>
      <c r="Z328">
        <v>930</v>
      </c>
      <c r="AA328">
        <v>763.05</v>
      </c>
      <c r="AB328">
        <v>930</v>
      </c>
      <c r="AC328" s="1">
        <f>(Table2[[#This Row],[Close Price]]/Table2[[#This Row],[Day Low]])-1</f>
        <v>4.7452285063911637E-2</v>
      </c>
      <c r="AD328" s="1">
        <f>(Table2[[#This Row],[Day High]]/Table2[[#This Row],[Close Price]])-1</f>
        <v>3.6442661317285241E-2</v>
      </c>
      <c r="AE328" s="1">
        <f>(Table2[[#This Row],[Close Price]]/Table2[[#This Row],[Current Week Low]])-1</f>
        <v>4.7452285063911637E-2</v>
      </c>
      <c r="AF328" s="1">
        <f>(Table2[[#This Row],[Current Week High]]/Table2[[#This Row],[Close Price]])-1</f>
        <v>3.6442661317285241E-2</v>
      </c>
      <c r="AG328" s="1">
        <f>(Table2[[#This Row],[Close Price]]/Table2[[#This Row],[Current Month Low]])-1</f>
        <v>0.17593866719087869</v>
      </c>
      <c r="AH328" s="1">
        <f>(Table2[[#This Row],[Current Month High]]/Table2[[#This Row],[Close Price]])-1</f>
        <v>3.6442661317285241E-2</v>
      </c>
      <c r="AI328">
        <v>3.6442661317285201</v>
      </c>
      <c r="AJ328">
        <v>105.308317126186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0.14000000000000001</v>
      </c>
      <c r="AM328" t="s">
        <v>3182</v>
      </c>
      <c r="AN328">
        <v>24.27</v>
      </c>
      <c r="AO328" t="s">
        <v>3182</v>
      </c>
      <c r="AQ328">
        <f>(Table2[[#This Row],[Sharpe Ratio]]-AVERAGE(Table2[Sharpe Ratio]))/_xlfn.STDEV.P(Table2[Sharpe Ratio])</f>
        <v>-0.77258959393567861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1.8698622093231991</v>
      </c>
      <c r="AS328">
        <f>_xlfn.RANK.AVG(Table2[[#This Row],[1Y Return vs Nifty Z-Score]],Table2[1Y Return vs Nifty Z-Score])</f>
        <v>206</v>
      </c>
      <c r="AT328">
        <f>_xlfn.RANK.AVG(Table2[[#This Row],[6M Return vs Nifty Z-Score]],Table2[6M Return vs Nifty Z-Score])</f>
        <v>257</v>
      </c>
      <c r="AU328">
        <f>_xlfn.RANK.AVG(Table2[[#This Row],[Sharpe Ratio Z-Score]],Table2[Sharpe Ratio Z-Score])</f>
        <v>547.5</v>
      </c>
      <c r="AV328">
        <f>(Table2[[#This Row],[Rank 1Y]]+Table2[[#This Row],[Rank 6M]]+Table2[[#This Row],[Rank Sharpe]])/3</f>
        <v>336.83333333333331</v>
      </c>
    </row>
    <row r="329" spans="1:48" x14ac:dyDescent="0.3">
      <c r="A329" t="s">
        <v>1919</v>
      </c>
      <c r="B329" t="s">
        <v>1920</v>
      </c>
      <c r="C329" t="s">
        <v>3135</v>
      </c>
      <c r="D329" t="s">
        <v>271</v>
      </c>
      <c r="E329">
        <v>3806.5872125400001</v>
      </c>
      <c r="F329">
        <v>1394.35</v>
      </c>
      <c r="G329">
        <v>17.433759299542899</v>
      </c>
      <c r="H329">
        <f>(Table2[[#This Row],[1Y Return vs Nifty]]-AVERAGE(Table2[1Y Return vs Nifty]))/_xlfn.STDEV.P(Table2[1Y Return vs Nifty])</f>
        <v>-0.11143661887072209</v>
      </c>
      <c r="I329">
        <v>0.80435009978004302</v>
      </c>
      <c r="J329">
        <f>(Table2[[#This Row],[1M Return vs Nifty]]-AVERAGE(Table2[1M Return vs Nifty]))/_xlfn.STDEV.P(Table2[1M Return vs Nifty])</f>
        <v>0.21939164645241691</v>
      </c>
      <c r="K329">
        <v>-2.2270721221668199</v>
      </c>
      <c r="L329">
        <f>(Table2[[#This Row],[6M Return vs Nifty]]-AVERAGE(Table2[6M Return vs Nifty]))/_xlfn.STDEV.P(Table2[6M Return vs Nifty])</f>
        <v>-0.41469839854489954</v>
      </c>
      <c r="M329">
        <v>-1.30737162183383</v>
      </c>
      <c r="N329">
        <f>(Table2[[#This Row],[1W Return vs Nifty]]-AVERAGE(Table2[1W Return vs Nifty]))/_xlfn.STDEV.P(Table2[1W Return vs Nifty])</f>
        <v>-7.2276274534488816E-2</v>
      </c>
      <c r="O329">
        <v>1386.5</v>
      </c>
      <c r="P329">
        <v>1376.2297902365799</v>
      </c>
      <c r="Q329">
        <v>1259.1626775990701</v>
      </c>
      <c r="R329">
        <v>61.396445660399799</v>
      </c>
      <c r="S329" s="1">
        <f>(Table2[[#This Row],[Close Price]]-Table2[[#This Row],[20D EMA]])/Table2[[#This Row],[20D EMA]]</f>
        <v>5.6617381896861951E-3</v>
      </c>
      <c r="T329" s="1">
        <f>(Table2[[#This Row],[Close Price]]-Table2[[#This Row],[50D EMA]])/Table2[[#This Row],[50D EMA]]</f>
        <v>1.3166558297146776E-2</v>
      </c>
      <c r="U329" s="1">
        <f>(Table2[[#This Row],[Close Price]]-Table2[[#This Row],[200D EMA]])/Table2[[#This Row],[200D EMA]]</f>
        <v>0.10736287280901666</v>
      </c>
      <c r="V329">
        <v>0.90393596430523704</v>
      </c>
      <c r="W329">
        <v>1384.05</v>
      </c>
      <c r="X329">
        <v>1398</v>
      </c>
      <c r="Y329">
        <v>1384.05</v>
      </c>
      <c r="Z329">
        <v>1398</v>
      </c>
      <c r="AA329">
        <v>1365.6</v>
      </c>
      <c r="AB329">
        <v>1398</v>
      </c>
      <c r="AC329" s="1">
        <f>(Table2[[#This Row],[Close Price]]/Table2[[#This Row],[Day Low]])-1</f>
        <v>7.4419276760231412E-3</v>
      </c>
      <c r="AD329" s="1">
        <f>(Table2[[#This Row],[Day High]]/Table2[[#This Row],[Close Price]])-1</f>
        <v>2.6177071753863412E-3</v>
      </c>
      <c r="AE329" s="1">
        <f>(Table2[[#This Row],[Close Price]]/Table2[[#This Row],[Current Week Low]])-1</f>
        <v>7.4419276760231412E-3</v>
      </c>
      <c r="AF329" s="1">
        <f>(Table2[[#This Row],[Current Week High]]/Table2[[#This Row],[Close Price]])-1</f>
        <v>2.6177071753863412E-3</v>
      </c>
      <c r="AG329" s="1">
        <f>(Table2[[#This Row],[Close Price]]/Table2[[#This Row],[Current Month Low]])-1</f>
        <v>2.1053016988869411E-2</v>
      </c>
      <c r="AH329" s="1">
        <f>(Table2[[#This Row],[Current Month High]]/Table2[[#This Row],[Close Price]])-1</f>
        <v>2.6177071753863412E-3</v>
      </c>
      <c r="AI329">
        <v>1.4809767992254499</v>
      </c>
      <c r="AJ329">
        <v>52.947951516481098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-0.04</v>
      </c>
      <c r="AM329" t="s">
        <v>3181</v>
      </c>
      <c r="AN329">
        <v>0.44</v>
      </c>
      <c r="AO329" t="s">
        <v>3182</v>
      </c>
      <c r="AP329">
        <v>0.103142742679125</v>
      </c>
      <c r="AQ329">
        <f>(Table2[[#This Row],[Sharpe Ratio]]-AVERAGE(Table2[Sharpe Ratio]))/_xlfn.STDEV.P(Table2[Sharpe Ratio])</f>
        <v>0.43462275614482493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5.5603110647131415E-2</v>
      </c>
      <c r="AS329">
        <f>_xlfn.RANK.AVG(Table2[[#This Row],[1Y Return vs Nifty Z-Score]],Table2[1Y Return vs Nifty Z-Score])</f>
        <v>324</v>
      </c>
      <c r="AT329">
        <f>_xlfn.RANK.AVG(Table2[[#This Row],[6M Return vs Nifty Z-Score]],Table2[6M Return vs Nifty Z-Score])</f>
        <v>460</v>
      </c>
      <c r="AU329">
        <f>_xlfn.RANK.AVG(Table2[[#This Row],[Sharpe Ratio Z-Score]],Table2[Sharpe Ratio Z-Score])</f>
        <v>228</v>
      </c>
      <c r="AV329">
        <f>(Table2[[#This Row],[Rank 1Y]]+Table2[[#This Row],[Rank 6M]]+Table2[[#This Row],[Rank Sharpe]])/3</f>
        <v>337.33333333333331</v>
      </c>
    </row>
    <row r="330" spans="1:48" x14ac:dyDescent="0.3">
      <c r="A330" t="s">
        <v>1051</v>
      </c>
      <c r="B330" t="s">
        <v>1052</v>
      </c>
      <c r="C330" t="s">
        <v>3139</v>
      </c>
      <c r="D330" t="s">
        <v>277</v>
      </c>
      <c r="E330">
        <v>12952.58740731</v>
      </c>
      <c r="F330">
        <v>554.85</v>
      </c>
      <c r="G330">
        <v>60.829509585949801</v>
      </c>
      <c r="H330">
        <f>(Table2[[#This Row],[1Y Return vs Nifty]]-AVERAGE(Table2[1Y Return vs Nifty]))/_xlfn.STDEV.P(Table2[1Y Return vs Nifty])</f>
        <v>0.629068919115092</v>
      </c>
      <c r="I330">
        <v>-23.270284505915001</v>
      </c>
      <c r="J330">
        <f>(Table2[[#This Row],[1M Return vs Nifty]]-AVERAGE(Table2[1M Return vs Nifty]))/_xlfn.STDEV.P(Table2[1M Return vs Nifty])</f>
        <v>-2.5056229489030493</v>
      </c>
      <c r="K330">
        <v>0.13494609823543799</v>
      </c>
      <c r="L330">
        <f>(Table2[[#This Row],[6M Return vs Nifty]]-AVERAGE(Table2[6M Return vs Nifty]))/_xlfn.STDEV.P(Table2[6M Return vs Nifty])</f>
        <v>-0.34120522190842068</v>
      </c>
      <c r="M330">
        <v>1.1575398366215299</v>
      </c>
      <c r="N330">
        <f>(Table2[[#This Row],[1W Return vs Nifty]]-AVERAGE(Table2[1W Return vs Nifty]))/_xlfn.STDEV.P(Table2[1W Return vs Nifty])</f>
        <v>0.47735393596815834</v>
      </c>
      <c r="O330">
        <v>605.51</v>
      </c>
      <c r="P330">
        <v>645.46030760504095</v>
      </c>
      <c r="Q330">
        <v>607.80450708959802</v>
      </c>
      <c r="R330">
        <v>34.921296635094301</v>
      </c>
      <c r="S330" s="1">
        <f>(Table2[[#This Row],[Close Price]]-Table2[[#This Row],[20D EMA]])/Table2[[#This Row],[20D EMA]]</f>
        <v>-8.3665009661277226E-2</v>
      </c>
      <c r="T330" s="1">
        <f>(Table2[[#This Row],[Close Price]]-Table2[[#This Row],[50D EMA]])/Table2[[#This Row],[50D EMA]]</f>
        <v>-0.14038091349295739</v>
      </c>
      <c r="U330" s="1">
        <f>(Table2[[#This Row],[Close Price]]-Table2[[#This Row],[200D EMA]])/Table2[[#This Row],[200D EMA]]</f>
        <v>-8.7124242206041813E-2</v>
      </c>
      <c r="V330">
        <v>1.8086216484024999</v>
      </c>
      <c r="W330">
        <v>546.15</v>
      </c>
      <c r="X330">
        <v>588</v>
      </c>
      <c r="Y330">
        <v>546.15</v>
      </c>
      <c r="Z330">
        <v>588</v>
      </c>
      <c r="AA330">
        <v>504.05</v>
      </c>
      <c r="AB330">
        <v>625.79999999999995</v>
      </c>
      <c r="AC330" s="1">
        <f>(Table2[[#This Row],[Close Price]]/Table2[[#This Row],[Day Low]])-1</f>
        <v>1.5929689645701739E-2</v>
      </c>
      <c r="AD330" s="1">
        <f>(Table2[[#This Row],[Day High]]/Table2[[#This Row],[Close Price]])-1</f>
        <v>5.9745877264125502E-2</v>
      </c>
      <c r="AE330" s="1">
        <f>(Table2[[#This Row],[Close Price]]/Table2[[#This Row],[Current Week Low]])-1</f>
        <v>1.5929689645701739E-2</v>
      </c>
      <c r="AF330" s="1">
        <f>(Table2[[#This Row],[Current Week High]]/Table2[[#This Row],[Close Price]])-1</f>
        <v>5.9745877264125502E-2</v>
      </c>
      <c r="AG330" s="1">
        <f>(Table2[[#This Row],[Close Price]]/Table2[[#This Row],[Current Month Low]])-1</f>
        <v>0.10078365241543508</v>
      </c>
      <c r="AH330" s="1">
        <f>(Table2[[#This Row],[Current Month High]]/Table2[[#This Row],[Close Price]])-1</f>
        <v>0.12787239794539063</v>
      </c>
      <c r="AI330">
        <v>49.229521492295198</v>
      </c>
      <c r="AJ330">
        <v>119.308300395256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-0.16</v>
      </c>
      <c r="AM330" t="s">
        <v>3181</v>
      </c>
      <c r="AN330">
        <v>-16.559999999999999</v>
      </c>
      <c r="AO330" t="s">
        <v>3181</v>
      </c>
      <c r="AP330">
        <v>2.9613278071798001E-2</v>
      </c>
      <c r="AQ330">
        <f>(Table2[[#This Row],[Sharpe Ratio]]-AVERAGE(Table2[Sharpe Ratio]))/_xlfn.STDEV.P(Table2[Sharpe Ratio])</f>
        <v>-0.42598726316521685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140</v>
      </c>
      <c r="AT330">
        <f>_xlfn.RANK.AVG(Table2[[#This Row],[6M Return vs Nifty Z-Score]],Table2[6M Return vs Nifty Z-Score])</f>
        <v>430</v>
      </c>
      <c r="AU330">
        <f>_xlfn.RANK.AVG(Table2[[#This Row],[Sharpe Ratio Z-Score]],Table2[Sharpe Ratio Z-Score])</f>
        <v>445</v>
      </c>
      <c r="AV330">
        <f>(Table2[[#This Row],[Rank 1Y]]+Table2[[#This Row],[Rank 6M]]+Table2[[#This Row],[Rank Sharpe]])/3</f>
        <v>338.33333333333331</v>
      </c>
    </row>
    <row r="331" spans="1:48" x14ac:dyDescent="0.3">
      <c r="A331" t="s">
        <v>1226</v>
      </c>
      <c r="B331" t="s">
        <v>1227</v>
      </c>
      <c r="C331" t="s">
        <v>3150</v>
      </c>
      <c r="D331" t="s">
        <v>398</v>
      </c>
      <c r="E331">
        <v>9719.6409457999998</v>
      </c>
      <c r="F331">
        <v>176.18</v>
      </c>
      <c r="G331">
        <v>-0.338234972765519</v>
      </c>
      <c r="H331">
        <f>(Table2[[#This Row],[1Y Return vs Nifty]]-AVERAGE(Table2[1Y Return vs Nifty]))/_xlfn.STDEV.P(Table2[1Y Return vs Nifty])</f>
        <v>-0.41469811551130015</v>
      </c>
      <c r="I331">
        <v>-4.6107124770071</v>
      </c>
      <c r="J331">
        <f>(Table2[[#This Row],[1M Return vs Nifty]]-AVERAGE(Table2[1M Return vs Nifty]))/_xlfn.STDEV.P(Table2[1M Return vs Nifty])</f>
        <v>-0.39354079460807867</v>
      </c>
      <c r="K331">
        <v>14.7103388641758</v>
      </c>
      <c r="L331">
        <f>(Table2[[#This Row],[6M Return vs Nifty]]-AVERAGE(Table2[6M Return vs Nifty]))/_xlfn.STDEV.P(Table2[6M Return vs Nifty])</f>
        <v>0.11230182805450625</v>
      </c>
      <c r="M331">
        <v>0.98186574893870404</v>
      </c>
      <c r="N331">
        <f>(Table2[[#This Row],[1W Return vs Nifty]]-AVERAGE(Table2[1W Return vs Nifty]))/_xlfn.STDEV.P(Table2[1W Return vs Nifty])</f>
        <v>0.43818182475022482</v>
      </c>
      <c r="O331">
        <v>181.09</v>
      </c>
      <c r="P331">
        <v>187.389119809909</v>
      </c>
      <c r="Q331">
        <v>172.17923134079601</v>
      </c>
      <c r="R331">
        <v>45.438148330084097</v>
      </c>
      <c r="S331" s="1">
        <f>(Table2[[#This Row],[Close Price]]-Table2[[#This Row],[20D EMA]])/Table2[[#This Row],[20D EMA]]</f>
        <v>-2.7113589927660262E-2</v>
      </c>
      <c r="T331" s="1">
        <f>(Table2[[#This Row],[Close Price]]-Table2[[#This Row],[50D EMA]])/Table2[[#This Row],[50D EMA]]</f>
        <v>-5.9817345965868969E-2</v>
      </c>
      <c r="U331" s="1">
        <f>(Table2[[#This Row],[Close Price]]-Table2[[#This Row],[200D EMA]])/Table2[[#This Row],[200D EMA]]</f>
        <v>2.3236069925792843E-2</v>
      </c>
      <c r="V331">
        <v>0.50563064634524102</v>
      </c>
      <c r="W331">
        <v>174.9</v>
      </c>
      <c r="X331">
        <v>181.24</v>
      </c>
      <c r="Y331">
        <v>174.9</v>
      </c>
      <c r="Z331">
        <v>181.24</v>
      </c>
      <c r="AA331">
        <v>162.51</v>
      </c>
      <c r="AB331">
        <v>189.3</v>
      </c>
      <c r="AC331" s="1">
        <f>(Table2[[#This Row],[Close Price]]/Table2[[#This Row],[Day Low]])-1</f>
        <v>7.3184676958262251E-3</v>
      </c>
      <c r="AD331" s="1">
        <f>(Table2[[#This Row],[Day High]]/Table2[[#This Row],[Close Price]])-1</f>
        <v>2.8720626631853818E-2</v>
      </c>
      <c r="AE331" s="1">
        <f>(Table2[[#This Row],[Close Price]]/Table2[[#This Row],[Current Week Low]])-1</f>
        <v>7.3184676958262251E-3</v>
      </c>
      <c r="AF331" s="1">
        <f>(Table2[[#This Row],[Current Week High]]/Table2[[#This Row],[Close Price]])-1</f>
        <v>2.8720626631853818E-2</v>
      </c>
      <c r="AG331" s="1">
        <f>(Table2[[#This Row],[Close Price]]/Table2[[#This Row],[Current Month Low]])-1</f>
        <v>8.4117900436896376E-2</v>
      </c>
      <c r="AH331" s="1">
        <f>(Table2[[#This Row],[Current Month High]]/Table2[[#This Row],[Close Price]])-1</f>
        <v>7.4469292768759354E-2</v>
      </c>
      <c r="AI331">
        <v>39.062322624588397</v>
      </c>
      <c r="AJ331">
        <v>49.812925170067999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-0.17</v>
      </c>
      <c r="AM331" t="s">
        <v>3181</v>
      </c>
      <c r="AN331">
        <v>-4.97</v>
      </c>
      <c r="AO331" t="s">
        <v>3181</v>
      </c>
      <c r="AP331">
        <v>8.3386509826952004E-2</v>
      </c>
      <c r="AQ331">
        <f>(Table2[[#This Row],[Sharpe Ratio]]-AVERAGE(Table2[Sharpe Ratio]))/_xlfn.STDEV.P(Table2[Sharpe Ratio])</f>
        <v>0.20339011998731857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446</v>
      </c>
      <c r="AT331">
        <f>_xlfn.RANK.AVG(Table2[[#This Row],[6M Return vs Nifty Z-Score]],Table2[6M Return vs Nifty Z-Score])</f>
        <v>279</v>
      </c>
      <c r="AU331">
        <f>_xlfn.RANK.AVG(Table2[[#This Row],[Sharpe Ratio Z-Score]],Table2[Sharpe Ratio Z-Score])</f>
        <v>290</v>
      </c>
      <c r="AV331">
        <f>(Table2[[#This Row],[Rank 1Y]]+Table2[[#This Row],[Rank 6M]]+Table2[[#This Row],[Rank Sharpe]])/3</f>
        <v>338.33333333333331</v>
      </c>
    </row>
    <row r="332" spans="1:48" x14ac:dyDescent="0.3">
      <c r="A332" t="s">
        <v>1348</v>
      </c>
      <c r="B332" t="s">
        <v>1349</v>
      </c>
      <c r="C332" t="s">
        <v>3147</v>
      </c>
      <c r="D332" t="s">
        <v>1350</v>
      </c>
      <c r="E332">
        <v>8423.5885026399992</v>
      </c>
      <c r="F332">
        <v>264.39999999999998</v>
      </c>
      <c r="G332">
        <v>7.4341365548221496</v>
      </c>
      <c r="H332">
        <f>(Table2[[#This Row],[1Y Return vs Nifty]]-AVERAGE(Table2[1Y Return vs Nifty]))/_xlfn.STDEV.P(Table2[1Y Return vs Nifty])</f>
        <v>-0.28207028625437053</v>
      </c>
      <c r="I332">
        <v>2.7181229833429401</v>
      </c>
      <c r="J332">
        <f>(Table2[[#This Row],[1M Return vs Nifty]]-AVERAGE(Table2[1M Return vs Nifty]))/_xlfn.STDEV.P(Table2[1M Return vs Nifty])</f>
        <v>0.43601213209296524</v>
      </c>
      <c r="K332">
        <v>35.3869712425779</v>
      </c>
      <c r="L332">
        <f>(Table2[[#This Row],[6M Return vs Nifty]]-AVERAGE(Table2[6M Return vs Nifty]))/_xlfn.STDEV.P(Table2[6M Return vs Nifty])</f>
        <v>0.75564631308335262</v>
      </c>
      <c r="M332">
        <v>1.0310276936923499</v>
      </c>
      <c r="N332">
        <f>(Table2[[#This Row],[1W Return vs Nifty]]-AVERAGE(Table2[1W Return vs Nifty]))/_xlfn.STDEV.P(Table2[1W Return vs Nifty])</f>
        <v>0.44914404002614344</v>
      </c>
      <c r="O332">
        <v>258.95999999999998</v>
      </c>
      <c r="P332">
        <v>248.159804303079</v>
      </c>
      <c r="Q332">
        <v>218.02791858088099</v>
      </c>
      <c r="R332">
        <v>55.1964854476103</v>
      </c>
      <c r="S332" s="1">
        <f>(Table2[[#This Row],[Close Price]]-Table2[[#This Row],[20D EMA]])/Table2[[#This Row],[20D EMA]]</f>
        <v>2.1007105344454734E-2</v>
      </c>
      <c r="T332" s="1">
        <f>(Table2[[#This Row],[Close Price]]-Table2[[#This Row],[50D EMA]])/Table2[[#This Row],[50D EMA]]</f>
        <v>6.5442490747158771E-2</v>
      </c>
      <c r="U332" s="1">
        <f>(Table2[[#This Row],[Close Price]]-Table2[[#This Row],[200D EMA]])/Table2[[#This Row],[200D EMA]]</f>
        <v>0.21268873142921149</v>
      </c>
      <c r="V332">
        <v>0.93795559846960996</v>
      </c>
      <c r="W332">
        <v>257.55</v>
      </c>
      <c r="X332">
        <v>267</v>
      </c>
      <c r="Y332">
        <v>257.55</v>
      </c>
      <c r="Z332">
        <v>267</v>
      </c>
      <c r="AA332">
        <v>250.5</v>
      </c>
      <c r="AB332">
        <v>273.35000000000002</v>
      </c>
      <c r="AC332" s="1">
        <f>(Table2[[#This Row],[Close Price]]/Table2[[#This Row],[Day Low]])-1</f>
        <v>2.6596777324791265E-2</v>
      </c>
      <c r="AD332" s="1">
        <f>(Table2[[#This Row],[Day High]]/Table2[[#This Row],[Close Price]])-1</f>
        <v>9.8335854765507769E-3</v>
      </c>
      <c r="AE332" s="1">
        <f>(Table2[[#This Row],[Close Price]]/Table2[[#This Row],[Current Week Low]])-1</f>
        <v>2.6596777324791265E-2</v>
      </c>
      <c r="AF332" s="1">
        <f>(Table2[[#This Row],[Current Week High]]/Table2[[#This Row],[Close Price]])-1</f>
        <v>9.8335854765507769E-3</v>
      </c>
      <c r="AG332" s="1">
        <f>(Table2[[#This Row],[Close Price]]/Table2[[#This Row],[Current Month Low]])-1</f>
        <v>5.5489021956087736E-2</v>
      </c>
      <c r="AH332" s="1">
        <f>(Table2[[#This Row],[Current Month High]]/Table2[[#This Row],[Close Price]])-1</f>
        <v>3.3850226928895832E-2</v>
      </c>
      <c r="AI332">
        <v>3.3850226928895801</v>
      </c>
      <c r="AJ332">
        <v>55.896226415094297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0.09</v>
      </c>
      <c r="AM332" t="s">
        <v>3182</v>
      </c>
      <c r="AN332">
        <v>5.96</v>
      </c>
      <c r="AO332" t="s">
        <v>3182</v>
      </c>
      <c r="AP332">
        <v>2.5696906312089999E-3</v>
      </c>
      <c r="AQ332">
        <f>(Table2[[#This Row],[Sharpe Ratio]]-AVERAGE(Table2[Sharpe Ratio]))/_xlfn.STDEV.P(Table2[Sharpe Ratio])</f>
        <v>-0.74251319509943248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0.61621900384865835</v>
      </c>
      <c r="AS332">
        <f>_xlfn.RANK.AVG(Table2[[#This Row],[1Y Return vs Nifty Z-Score]],Table2[1Y Return vs Nifty Z-Score])</f>
        <v>385</v>
      </c>
      <c r="AT332">
        <f>_xlfn.RANK.AVG(Table2[[#This Row],[6M Return vs Nifty Z-Score]],Table2[6M Return vs Nifty Z-Score])</f>
        <v>115</v>
      </c>
      <c r="AU332">
        <f>_xlfn.RANK.AVG(Table2[[#This Row],[Sharpe Ratio Z-Score]],Table2[Sharpe Ratio Z-Score])</f>
        <v>515</v>
      </c>
      <c r="AV332">
        <f>(Table2[[#This Row],[Rank 1Y]]+Table2[[#This Row],[Rank 6M]]+Table2[[#This Row],[Rank Sharpe]])/3</f>
        <v>338.33333333333331</v>
      </c>
    </row>
    <row r="333" spans="1:48" x14ac:dyDescent="0.3">
      <c r="A333" t="s">
        <v>1258</v>
      </c>
      <c r="B333" t="s">
        <v>1259</v>
      </c>
      <c r="C333" t="s">
        <v>3138</v>
      </c>
      <c r="D333" t="s">
        <v>1000</v>
      </c>
      <c r="E333">
        <v>9524.2505876800005</v>
      </c>
      <c r="F333">
        <v>435.1</v>
      </c>
      <c r="G333">
        <v>-13.7831333730231</v>
      </c>
      <c r="H333">
        <f>(Table2[[#This Row],[1Y Return vs Nifty]]-AVERAGE(Table2[1Y Return vs Nifty]))/_xlfn.STDEV.P(Table2[1Y Return vs Nifty])</f>
        <v>-0.6441220028122171</v>
      </c>
      <c r="I333">
        <v>-9.22052885082031</v>
      </c>
      <c r="J333">
        <f>(Table2[[#This Row],[1M Return vs Nifty]]-AVERAGE(Table2[1M Return vs Nifty]))/_xlfn.STDEV.P(Table2[1M Return vs Nifty])</f>
        <v>-0.91532719370790183</v>
      </c>
      <c r="K333">
        <v>22.6858349240674</v>
      </c>
      <c r="L333">
        <f>(Table2[[#This Row],[6M Return vs Nifty]]-AVERAGE(Table2[6M Return vs Nifty]))/_xlfn.STDEV.P(Table2[6M Return vs Nifty])</f>
        <v>0.36045594288319383</v>
      </c>
      <c r="M333">
        <v>-7.2030083794117497</v>
      </c>
      <c r="N333">
        <f>(Table2[[#This Row],[1W Return vs Nifty]]-AVERAGE(Table2[1W Return vs Nifty]))/_xlfn.STDEV.P(Table2[1W Return vs Nifty])</f>
        <v>-1.3868955323577739</v>
      </c>
      <c r="O333">
        <v>457.45</v>
      </c>
      <c r="P333">
        <v>448.58580483298499</v>
      </c>
      <c r="Q333">
        <v>393.388667206462</v>
      </c>
      <c r="R333">
        <v>31.019867422981299</v>
      </c>
      <c r="S333" s="1">
        <f>(Table2[[#This Row],[Close Price]]-Table2[[#This Row],[20D EMA]])/Table2[[#This Row],[20D EMA]]</f>
        <v>-4.885779866652086E-2</v>
      </c>
      <c r="T333" s="1">
        <f>(Table2[[#This Row],[Close Price]]-Table2[[#This Row],[50D EMA]])/Table2[[#This Row],[50D EMA]]</f>
        <v>-3.0062932637839331E-2</v>
      </c>
      <c r="U333" s="1">
        <f>(Table2[[#This Row],[Close Price]]-Table2[[#This Row],[200D EMA]])/Table2[[#This Row],[200D EMA]]</f>
        <v>0.10603084499037355</v>
      </c>
      <c r="V333">
        <v>0.49979260771012801</v>
      </c>
      <c r="W333">
        <v>433</v>
      </c>
      <c r="X333">
        <v>444.05</v>
      </c>
      <c r="Y333">
        <v>433</v>
      </c>
      <c r="Z333">
        <v>444.05</v>
      </c>
      <c r="AA333">
        <v>423</v>
      </c>
      <c r="AB333">
        <v>485.6</v>
      </c>
      <c r="AC333" s="1">
        <f>(Table2[[#This Row],[Close Price]]/Table2[[#This Row],[Day Low]])-1</f>
        <v>4.8498845265589896E-3</v>
      </c>
      <c r="AD333" s="1">
        <f>(Table2[[#This Row],[Day High]]/Table2[[#This Row],[Close Price]])-1</f>
        <v>2.0569983911744361E-2</v>
      </c>
      <c r="AE333" s="1">
        <f>(Table2[[#This Row],[Close Price]]/Table2[[#This Row],[Current Week Low]])-1</f>
        <v>4.8498845265589896E-3</v>
      </c>
      <c r="AF333" s="1">
        <f>(Table2[[#This Row],[Current Week High]]/Table2[[#This Row],[Close Price]])-1</f>
        <v>2.0569983911744361E-2</v>
      </c>
      <c r="AG333" s="1">
        <f>(Table2[[#This Row],[Close Price]]/Table2[[#This Row],[Current Month Low]])-1</f>
        <v>2.8605200945626574E-2</v>
      </c>
      <c r="AH333" s="1">
        <f>(Table2[[#This Row],[Current Month High]]/Table2[[#This Row],[Close Price]])-1</f>
        <v>0.11606527235118369</v>
      </c>
      <c r="AI333">
        <v>19.053091243392299</v>
      </c>
      <c r="AJ333">
        <v>62.654205607476598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7.0000000000000007E-2</v>
      </c>
      <c r="AM333" t="s">
        <v>3182</v>
      </c>
      <c r="AN333">
        <v>-9.27</v>
      </c>
      <c r="AO333" t="s">
        <v>3181</v>
      </c>
      <c r="AP333">
        <v>8.9093793586219994E-2</v>
      </c>
      <c r="AQ333">
        <f>(Table2[[#This Row],[Sharpe Ratio]]-AVERAGE(Table2[Sharpe Ratio]))/_xlfn.STDEV.P(Table2[Sharpe Ratio])</f>
        <v>0.27018981195436809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-2.3156989740403309</v>
      </c>
      <c r="AS333">
        <f>_xlfn.RANK.AVG(Table2[[#This Row],[1Y Return vs Nifty Z-Score]],Table2[1Y Return vs Nifty Z-Score])</f>
        <v>540</v>
      </c>
      <c r="AT333">
        <f>_xlfn.RANK.AVG(Table2[[#This Row],[6M Return vs Nifty Z-Score]],Table2[6M Return vs Nifty Z-Score])</f>
        <v>203</v>
      </c>
      <c r="AU333">
        <f>_xlfn.RANK.AVG(Table2[[#This Row],[Sharpe Ratio Z-Score]],Table2[Sharpe Ratio Z-Score])</f>
        <v>273</v>
      </c>
      <c r="AV333">
        <f>(Table2[[#This Row],[Rank 1Y]]+Table2[[#This Row],[Rank 6M]]+Table2[[#This Row],[Rank Sharpe]])/3</f>
        <v>338.66666666666669</v>
      </c>
    </row>
    <row r="334" spans="1:48" x14ac:dyDescent="0.3">
      <c r="A334" t="s">
        <v>942</v>
      </c>
      <c r="B334" t="s">
        <v>943</v>
      </c>
      <c r="C334" t="s">
        <v>3140</v>
      </c>
      <c r="D334" t="s">
        <v>51</v>
      </c>
      <c r="E334">
        <v>15847.48615131</v>
      </c>
      <c r="F334">
        <v>6881.05</v>
      </c>
      <c r="G334">
        <v>19.226131129119999</v>
      </c>
      <c r="H334">
        <f>(Table2[[#This Row],[1Y Return vs Nifty]]-AVERAGE(Table2[1Y Return vs Nifty]))/_xlfn.STDEV.P(Table2[1Y Return vs Nifty])</f>
        <v>-8.0851567173912189E-2</v>
      </c>
      <c r="I334">
        <v>-3.0549306794416502</v>
      </c>
      <c r="J334">
        <f>(Table2[[#This Row],[1M Return vs Nifty]]-AVERAGE(Table2[1M Return vs Nifty]))/_xlfn.STDEV.P(Table2[1M Return vs Nifty])</f>
        <v>-0.21744141968542377</v>
      </c>
      <c r="K334">
        <v>17.7669794579156</v>
      </c>
      <c r="L334">
        <f>(Table2[[#This Row],[6M Return vs Nifty]]-AVERAGE(Table2[6M Return vs Nifty]))/_xlfn.STDEV.P(Table2[6M Return vs Nifty])</f>
        <v>0.20740787979008238</v>
      </c>
      <c r="M334">
        <v>-2.1274071285790801</v>
      </c>
      <c r="N334">
        <f>(Table2[[#This Row],[1W Return vs Nifty]]-AVERAGE(Table2[1W Return vs Nifty]))/_xlfn.STDEV.P(Table2[1W Return vs Nifty])</f>
        <v>-0.25512920689680529</v>
      </c>
      <c r="O334">
        <v>6959.42</v>
      </c>
      <c r="P334">
        <v>6880.47984389879</v>
      </c>
      <c r="Q334">
        <v>6075.5587338227797</v>
      </c>
      <c r="R334">
        <v>43.6423450437848</v>
      </c>
      <c r="S334" s="1">
        <f>(Table2[[#This Row],[Close Price]]-Table2[[#This Row],[20D EMA]])/Table2[[#This Row],[20D EMA]]</f>
        <v>-1.1260995887588318E-2</v>
      </c>
      <c r="T334" s="1">
        <f>(Table2[[#This Row],[Close Price]]-Table2[[#This Row],[50D EMA]])/Table2[[#This Row],[50D EMA]]</f>
        <v>8.2865746887659372E-5</v>
      </c>
      <c r="U334" s="1">
        <f>(Table2[[#This Row],[Close Price]]-Table2[[#This Row],[200D EMA]])/Table2[[#This Row],[200D EMA]]</f>
        <v>0.13257896128845426</v>
      </c>
      <c r="V334">
        <v>0.79283792917936902</v>
      </c>
      <c r="W334">
        <v>6851.75</v>
      </c>
      <c r="X334">
        <v>7000</v>
      </c>
      <c r="Y334">
        <v>6851.75</v>
      </c>
      <c r="Z334">
        <v>7000</v>
      </c>
      <c r="AA334">
        <v>6649.95</v>
      </c>
      <c r="AB334">
        <v>7248.75</v>
      </c>
      <c r="AC334" s="1">
        <f>(Table2[[#This Row],[Close Price]]/Table2[[#This Row],[Day Low]])-1</f>
        <v>4.2762797825373067E-3</v>
      </c>
      <c r="AD334" s="1">
        <f>(Table2[[#This Row],[Day High]]/Table2[[#This Row],[Close Price]])-1</f>
        <v>1.7286605968565905E-2</v>
      </c>
      <c r="AE334" s="1">
        <f>(Table2[[#This Row],[Close Price]]/Table2[[#This Row],[Current Week Low]])-1</f>
        <v>4.2762797825373067E-3</v>
      </c>
      <c r="AF334" s="1">
        <f>(Table2[[#This Row],[Current Week High]]/Table2[[#This Row],[Close Price]])-1</f>
        <v>1.7286605968565905E-2</v>
      </c>
      <c r="AG334" s="1">
        <f>(Table2[[#This Row],[Close Price]]/Table2[[#This Row],[Current Month Low]])-1</f>
        <v>3.4752140993541403E-2</v>
      </c>
      <c r="AH334" s="1">
        <f>(Table2[[#This Row],[Current Month High]]/Table2[[#This Row],[Close Price]])-1</f>
        <v>5.343661214494877E-2</v>
      </c>
      <c r="AI334">
        <v>10.448260076587101</v>
      </c>
      <c r="AJ334">
        <v>51.745879108879599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-0.09</v>
      </c>
      <c r="AM334" t="s">
        <v>3181</v>
      </c>
      <c r="AN334">
        <v>-2.98</v>
      </c>
      <c r="AO334" t="s">
        <v>3181</v>
      </c>
      <c r="AP334">
        <v>2.5457054814168999E-2</v>
      </c>
      <c r="AQ334">
        <f>(Table2[[#This Row],[Sharpe Ratio]]-AVERAGE(Table2[Sharpe Ratio]))/_xlfn.STDEV.P(Table2[Sharpe Ratio])</f>
        <v>-0.47463289654643026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-0.82064721051248912</v>
      </c>
      <c r="AS334">
        <f>_xlfn.RANK.AVG(Table2[[#This Row],[1Y Return vs Nifty Z-Score]],Table2[1Y Return vs Nifty Z-Score])</f>
        <v>312</v>
      </c>
      <c r="AT334">
        <f>_xlfn.RANK.AVG(Table2[[#This Row],[6M Return vs Nifty Z-Score]],Table2[6M Return vs Nifty Z-Score])</f>
        <v>247</v>
      </c>
      <c r="AU334">
        <f>_xlfn.RANK.AVG(Table2[[#This Row],[Sharpe Ratio Z-Score]],Table2[Sharpe Ratio Z-Score])</f>
        <v>458</v>
      </c>
      <c r="AV334">
        <f>(Table2[[#This Row],[Rank 1Y]]+Table2[[#This Row],[Rank 6M]]+Table2[[#This Row],[Rank Sharpe]])/3</f>
        <v>339</v>
      </c>
    </row>
    <row r="335" spans="1:48" x14ac:dyDescent="0.3">
      <c r="A335" t="s">
        <v>1830</v>
      </c>
      <c r="B335" t="s">
        <v>1831</v>
      </c>
      <c r="C335" t="s">
        <v>3147</v>
      </c>
      <c r="D335" t="s">
        <v>95</v>
      </c>
      <c r="E335">
        <v>4300.1399288000002</v>
      </c>
      <c r="F335">
        <v>1067.2</v>
      </c>
      <c r="G335">
        <v>19.168955435610499</v>
      </c>
      <c r="H335">
        <f>(Table2[[#This Row],[1Y Return vs Nifty]]-AVERAGE(Table2[1Y Return vs Nifty]))/_xlfn.STDEV.P(Table2[1Y Return vs Nifty])</f>
        <v>-8.1827213807569452E-2</v>
      </c>
      <c r="I335">
        <v>-5.5634649892532604</v>
      </c>
      <c r="J335">
        <f>(Table2[[#This Row],[1M Return vs Nifty]]-AVERAGE(Table2[1M Return vs Nifty]))/_xlfn.STDEV.P(Table2[1M Return vs Nifty])</f>
        <v>-0.50138311679303138</v>
      </c>
      <c r="K335">
        <v>44.714030179506103</v>
      </c>
      <c r="L335">
        <f>(Table2[[#This Row],[6M Return vs Nifty]]-AVERAGE(Table2[6M Return vs Nifty]))/_xlfn.STDEV.P(Table2[6M Return vs Nifty])</f>
        <v>1.0458537230133973</v>
      </c>
      <c r="M335">
        <v>-0.33044339697187602</v>
      </c>
      <c r="N335">
        <f>(Table2[[#This Row],[1W Return vs Nifty]]-AVERAGE(Table2[1W Return vs Nifty]))/_xlfn.STDEV.P(Table2[1W Return vs Nifty])</f>
        <v>0.14556086685043265</v>
      </c>
      <c r="O335">
        <v>1103.27</v>
      </c>
      <c r="P335">
        <v>1149.45189727819</v>
      </c>
      <c r="Q335">
        <v>1013.1637278767799</v>
      </c>
      <c r="R335">
        <v>42.2901968300025</v>
      </c>
      <c r="S335" s="1">
        <f>(Table2[[#This Row],[Close Price]]-Table2[[#This Row],[20D EMA]])/Table2[[#This Row],[20D EMA]]</f>
        <v>-3.2693719579069434E-2</v>
      </c>
      <c r="T335" s="1">
        <f>(Table2[[#This Row],[Close Price]]-Table2[[#This Row],[50D EMA]])/Table2[[#This Row],[50D EMA]]</f>
        <v>-7.155749403081231E-2</v>
      </c>
      <c r="U335" s="1">
        <f>(Table2[[#This Row],[Close Price]]-Table2[[#This Row],[200D EMA]])/Table2[[#This Row],[200D EMA]]</f>
        <v>5.3334195289896857E-2</v>
      </c>
      <c r="V335">
        <v>0.87337496495943201</v>
      </c>
      <c r="W335">
        <v>1055.05</v>
      </c>
      <c r="X335">
        <v>1098.8</v>
      </c>
      <c r="Y335">
        <v>1055.05</v>
      </c>
      <c r="Z335">
        <v>1098.8</v>
      </c>
      <c r="AA335">
        <v>972.05</v>
      </c>
      <c r="AB335">
        <v>1140</v>
      </c>
      <c r="AC335" s="1">
        <f>(Table2[[#This Row],[Close Price]]/Table2[[#This Row],[Day Low]])-1</f>
        <v>1.1516041893749218E-2</v>
      </c>
      <c r="AD335" s="1">
        <f>(Table2[[#This Row],[Day High]]/Table2[[#This Row],[Close Price]])-1</f>
        <v>2.9610194902548681E-2</v>
      </c>
      <c r="AE335" s="1">
        <f>(Table2[[#This Row],[Close Price]]/Table2[[#This Row],[Current Week Low]])-1</f>
        <v>1.1516041893749218E-2</v>
      </c>
      <c r="AF335" s="1">
        <f>(Table2[[#This Row],[Current Week High]]/Table2[[#This Row],[Close Price]])-1</f>
        <v>2.9610194902548681E-2</v>
      </c>
      <c r="AG335" s="1">
        <f>(Table2[[#This Row],[Close Price]]/Table2[[#This Row],[Current Month Low]])-1</f>
        <v>9.788591121855883E-2</v>
      </c>
      <c r="AH335" s="1">
        <f>(Table2[[#This Row],[Current Month High]]/Table2[[#This Row],[Close Price]])-1</f>
        <v>6.8215892053973048E-2</v>
      </c>
      <c r="AI335">
        <v>49.241004497751099</v>
      </c>
      <c r="AJ335">
        <v>74.950819672131104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0</v>
      </c>
      <c r="AM335">
        <v>0</v>
      </c>
      <c r="AN335">
        <v>-2.0299999999999998</v>
      </c>
      <c r="AO335" t="s">
        <v>3181</v>
      </c>
      <c r="AP335">
        <v>-2.0684137353298E-2</v>
      </c>
      <c r="AQ335">
        <f>(Table2[[#This Row],[Sharpe Ratio]]-AVERAGE(Table2[Sharpe Ratio]))/_xlfn.STDEV.P(Table2[Sharpe Ratio])</f>
        <v>-1.014682691472792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313</v>
      </c>
      <c r="AT335">
        <f>_xlfn.RANK.AVG(Table2[[#This Row],[6M Return vs Nifty Z-Score]],Table2[6M Return vs Nifty Z-Score])</f>
        <v>83</v>
      </c>
      <c r="AU335">
        <f>_xlfn.RANK.AVG(Table2[[#This Row],[Sharpe Ratio Z-Score]],Table2[Sharpe Ratio Z-Score])</f>
        <v>622</v>
      </c>
      <c r="AV335">
        <f>(Table2[[#This Row],[Rank 1Y]]+Table2[[#This Row],[Rank 6M]]+Table2[[#This Row],[Rank Sharpe]])/3</f>
        <v>339.33333333333331</v>
      </c>
    </row>
    <row r="336" spans="1:48" x14ac:dyDescent="0.3">
      <c r="A336" t="s">
        <v>126</v>
      </c>
      <c r="B336" t="s">
        <v>127</v>
      </c>
      <c r="C336" t="s">
        <v>3134</v>
      </c>
      <c r="D336" t="s">
        <v>18</v>
      </c>
      <c r="E336">
        <v>233664.13152349999</v>
      </c>
      <c r="F336">
        <v>165.47</v>
      </c>
      <c r="G336">
        <v>54.811840711792399</v>
      </c>
      <c r="H336">
        <f>(Table2[[#This Row],[1Y Return vs Nifty]]-AVERAGE(Table2[1Y Return vs Nifty]))/_xlfn.STDEV.P(Table2[1Y Return vs Nifty])</f>
        <v>0.52638335433815964</v>
      </c>
      <c r="I336">
        <v>-5.2263862317597303</v>
      </c>
      <c r="J336">
        <f>(Table2[[#This Row],[1M Return vs Nifty]]-AVERAGE(Table2[1M Return vs Nifty]))/_xlfn.STDEV.P(Table2[1M Return vs Nifty])</f>
        <v>-0.46322907836218974</v>
      </c>
      <c r="K336">
        <v>-12.1424621766292</v>
      </c>
      <c r="L336">
        <f>(Table2[[#This Row],[6M Return vs Nifty]]-AVERAGE(Table2[6M Return vs Nifty]))/_xlfn.STDEV.P(Table2[6M Return vs Nifty])</f>
        <v>-0.72321147706301825</v>
      </c>
      <c r="M336">
        <v>-5.6505961624359502</v>
      </c>
      <c r="N336">
        <f>(Table2[[#This Row],[1W Return vs Nifty]]-AVERAGE(Table2[1W Return vs Nifty]))/_xlfn.STDEV.P(Table2[1W Return vs Nifty])</f>
        <v>-1.0407359773456104</v>
      </c>
      <c r="O336">
        <v>168.95</v>
      </c>
      <c r="P336">
        <v>170.54410061468801</v>
      </c>
      <c r="Q336">
        <v>158.783551422698</v>
      </c>
      <c r="R336">
        <v>41.588458611641798</v>
      </c>
      <c r="S336" s="1">
        <f>(Table2[[#This Row],[Close Price]]-Table2[[#This Row],[20D EMA]])/Table2[[#This Row],[20D EMA]]</f>
        <v>-2.0597810002959398E-2</v>
      </c>
      <c r="T336" s="1">
        <f>(Table2[[#This Row],[Close Price]]-Table2[[#This Row],[50D EMA]])/Table2[[#This Row],[50D EMA]]</f>
        <v>-2.975242530465462E-2</v>
      </c>
      <c r="U336" s="1">
        <f>(Table2[[#This Row],[Close Price]]-Table2[[#This Row],[200D EMA]])/Table2[[#This Row],[200D EMA]]</f>
        <v>4.2110461174293769E-2</v>
      </c>
      <c r="V336">
        <v>0.87031352767141101</v>
      </c>
      <c r="W336">
        <v>162.85</v>
      </c>
      <c r="X336">
        <v>166.01</v>
      </c>
      <c r="Y336">
        <v>162.85</v>
      </c>
      <c r="Z336">
        <v>166.01</v>
      </c>
      <c r="AA336">
        <v>160.76</v>
      </c>
      <c r="AB336">
        <v>181.34</v>
      </c>
      <c r="AC336" s="1">
        <f>(Table2[[#This Row],[Close Price]]/Table2[[#This Row],[Day Low]])-1</f>
        <v>1.608842493091811E-2</v>
      </c>
      <c r="AD336" s="1">
        <f>(Table2[[#This Row],[Day High]]/Table2[[#This Row],[Close Price]])-1</f>
        <v>3.2634314377228968E-3</v>
      </c>
      <c r="AE336" s="1">
        <f>(Table2[[#This Row],[Close Price]]/Table2[[#This Row],[Current Week Low]])-1</f>
        <v>1.608842493091811E-2</v>
      </c>
      <c r="AF336" s="1">
        <f>(Table2[[#This Row],[Current Week High]]/Table2[[#This Row],[Close Price]])-1</f>
        <v>3.2634314377228968E-3</v>
      </c>
      <c r="AG336" s="1">
        <f>(Table2[[#This Row],[Close Price]]/Table2[[#This Row],[Current Month Low]])-1</f>
        <v>2.9298332918636483E-2</v>
      </c>
      <c r="AH336" s="1">
        <f>(Table2[[#This Row],[Current Month High]]/Table2[[#This Row],[Close Price]])-1</f>
        <v>9.5908623919743752E-2</v>
      </c>
      <c r="AI336">
        <v>18.933945730343801</v>
      </c>
      <c r="AJ336">
        <v>93.532163742690003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-0.04</v>
      </c>
      <c r="AM336" t="s">
        <v>3181</v>
      </c>
      <c r="AN336">
        <v>-2.56</v>
      </c>
      <c r="AO336" t="s">
        <v>3181</v>
      </c>
      <c r="AP336">
        <v>8.0876805596413998E-2</v>
      </c>
      <c r="AQ336">
        <f>(Table2[[#This Row],[Sharpe Ratio]]-AVERAGE(Table2[Sharpe Ratio]))/_xlfn.STDEV.P(Table2[Sharpe Ratio])</f>
        <v>0.17401581925168419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159</v>
      </c>
      <c r="AT336">
        <f>_xlfn.RANK.AVG(Table2[[#This Row],[6M Return vs Nifty Z-Score]],Table2[6M Return vs Nifty Z-Score])</f>
        <v>568</v>
      </c>
      <c r="AU336">
        <f>_xlfn.RANK.AVG(Table2[[#This Row],[Sharpe Ratio Z-Score]],Table2[Sharpe Ratio Z-Score])</f>
        <v>293</v>
      </c>
      <c r="AV336">
        <f>(Table2[[#This Row],[Rank 1Y]]+Table2[[#This Row],[Rank 6M]]+Table2[[#This Row],[Rank Sharpe]])/3</f>
        <v>340</v>
      </c>
    </row>
    <row r="337" spans="1:48" x14ac:dyDescent="0.3">
      <c r="A337" t="s">
        <v>1578</v>
      </c>
      <c r="B337" t="s">
        <v>1579</v>
      </c>
      <c r="C337" t="s">
        <v>611</v>
      </c>
      <c r="D337" t="s">
        <v>455</v>
      </c>
      <c r="E337">
        <v>6174.1671845150004</v>
      </c>
      <c r="F337">
        <v>2053.15</v>
      </c>
      <c r="G337">
        <v>25.540774096202298</v>
      </c>
      <c r="H337">
        <f>(Table2[[#This Row],[1Y Return vs Nifty]]-AVERAGE(Table2[1Y Return vs Nifty]))/_xlfn.STDEV.P(Table2[1Y Return vs Nifty])</f>
        <v>2.6901566639108074E-2</v>
      </c>
      <c r="I337">
        <v>-9.6886389731796907</v>
      </c>
      <c r="J337">
        <f>(Table2[[#This Row],[1M Return vs Nifty]]-AVERAGE(Table2[1M Return vs Nifty]))/_xlfn.STDEV.P(Table2[1M Return vs Nifty])</f>
        <v>-0.96831270881770093</v>
      </c>
      <c r="K337">
        <v>67.966060388202095</v>
      </c>
      <c r="L337">
        <f>(Table2[[#This Row],[6M Return vs Nifty]]-AVERAGE(Table2[6M Return vs Nifty]))/_xlfn.STDEV.P(Table2[6M Return vs Nifty])</f>
        <v>1.7693305990695913</v>
      </c>
      <c r="M337">
        <v>-8.8668432737375191</v>
      </c>
      <c r="N337">
        <f>(Table2[[#This Row],[1W Return vs Nifty]]-AVERAGE(Table2[1W Return vs Nifty]))/_xlfn.STDEV.P(Table2[1W Return vs Nifty])</f>
        <v>-1.7579003082384423</v>
      </c>
      <c r="O337">
        <v>2134.58</v>
      </c>
      <c r="P337">
        <v>2122.6953468288498</v>
      </c>
      <c r="Q337">
        <v>1764.9060179749299</v>
      </c>
      <c r="R337">
        <v>39.8230991763254</v>
      </c>
      <c r="S337" s="1">
        <f>(Table2[[#This Row],[Close Price]]-Table2[[#This Row],[20D EMA]])/Table2[[#This Row],[20D EMA]]</f>
        <v>-3.8148019750957961E-2</v>
      </c>
      <c r="T337" s="1">
        <f>(Table2[[#This Row],[Close Price]]-Table2[[#This Row],[50D EMA]])/Table2[[#This Row],[50D EMA]]</f>
        <v>-3.2762754642462144E-2</v>
      </c>
      <c r="U337" s="1">
        <f>(Table2[[#This Row],[Close Price]]-Table2[[#This Row],[200D EMA]])/Table2[[#This Row],[200D EMA]]</f>
        <v>0.16331973435945563</v>
      </c>
      <c r="V337">
        <v>0.67322098480882397</v>
      </c>
      <c r="W337">
        <v>2030.05</v>
      </c>
      <c r="X337">
        <v>2083.6999999999998</v>
      </c>
      <c r="Y337">
        <v>2030.05</v>
      </c>
      <c r="Z337">
        <v>2083.6999999999998</v>
      </c>
      <c r="AA337">
        <v>2007.55</v>
      </c>
      <c r="AB337">
        <v>2299.8000000000002</v>
      </c>
      <c r="AC337" s="1">
        <f>(Table2[[#This Row],[Close Price]]/Table2[[#This Row],[Day Low]])-1</f>
        <v>1.1379030073150886E-2</v>
      </c>
      <c r="AD337" s="1">
        <f>(Table2[[#This Row],[Day High]]/Table2[[#This Row],[Close Price]])-1</f>
        <v>1.4879575286754321E-2</v>
      </c>
      <c r="AE337" s="1">
        <f>(Table2[[#This Row],[Close Price]]/Table2[[#This Row],[Current Week Low]])-1</f>
        <v>1.1379030073150886E-2</v>
      </c>
      <c r="AF337" s="1">
        <f>(Table2[[#This Row],[Current Week High]]/Table2[[#This Row],[Close Price]])-1</f>
        <v>1.4879575286754321E-2</v>
      </c>
      <c r="AG337" s="1">
        <f>(Table2[[#This Row],[Close Price]]/Table2[[#This Row],[Current Month Low]])-1</f>
        <v>2.2714253692311503E-2</v>
      </c>
      <c r="AH337" s="1">
        <f>(Table2[[#This Row],[Current Month High]]/Table2[[#This Row],[Close Price]])-1</f>
        <v>0.12013247936098193</v>
      </c>
      <c r="AI337">
        <v>21.423179017607001</v>
      </c>
      <c r="AJ337">
        <v>91.569862374620897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-0.02</v>
      </c>
      <c r="AM337" t="s">
        <v>3181</v>
      </c>
      <c r="AN337">
        <v>-4.09</v>
      </c>
      <c r="AO337" t="s">
        <v>3181</v>
      </c>
      <c r="AP337">
        <v>-7.2931455641913001E-2</v>
      </c>
      <c r="AQ337">
        <f>(Table2[[#This Row],[Sharpe Ratio]]-AVERAGE(Table2[Sharpe Ratio]))/_xlfn.STDEV.P(Table2[Sharpe Ratio])</f>
        <v>-1.6262003441769064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-2.5561811955243501</v>
      </c>
      <c r="AS337">
        <f>_xlfn.RANK.AVG(Table2[[#This Row],[1Y Return vs Nifty Z-Score]],Table2[1Y Return vs Nifty Z-Score])</f>
        <v>282</v>
      </c>
      <c r="AT337">
        <f>_xlfn.RANK.AVG(Table2[[#This Row],[6M Return vs Nifty Z-Score]],Table2[6M Return vs Nifty Z-Score])</f>
        <v>43</v>
      </c>
      <c r="AU337">
        <f>_xlfn.RANK.AVG(Table2[[#This Row],[Sharpe Ratio Z-Score]],Table2[Sharpe Ratio Z-Score])</f>
        <v>696</v>
      </c>
      <c r="AV337">
        <f>(Table2[[#This Row],[Rank 1Y]]+Table2[[#This Row],[Rank 6M]]+Table2[[#This Row],[Rank Sharpe]])/3</f>
        <v>340.33333333333331</v>
      </c>
    </row>
    <row r="338" spans="1:48" x14ac:dyDescent="0.3">
      <c r="A338" t="s">
        <v>44</v>
      </c>
      <c r="B338" t="s">
        <v>45</v>
      </c>
      <c r="C338" t="s">
        <v>3135</v>
      </c>
      <c r="D338" t="s">
        <v>21</v>
      </c>
      <c r="E338">
        <v>502231.26968190901</v>
      </c>
      <c r="F338">
        <v>1855.9</v>
      </c>
      <c r="G338">
        <v>18.8357407998298</v>
      </c>
      <c r="H338">
        <f>(Table2[[#This Row],[1Y Return vs Nifty]]-AVERAGE(Table2[1Y Return vs Nifty]))/_xlfn.STDEV.P(Table2[1Y Return vs Nifty])</f>
        <v>-8.7513191847009494E-2</v>
      </c>
      <c r="I338">
        <v>2.3824809518125001</v>
      </c>
      <c r="J338">
        <f>(Table2[[#This Row],[1M Return vs Nifty]]-AVERAGE(Table2[1M Return vs Nifty]))/_xlfn.STDEV.P(Table2[1M Return vs Nifty])</f>
        <v>0.39802071707398734</v>
      </c>
      <c r="K338">
        <v>11.727949943911099</v>
      </c>
      <c r="L338">
        <f>(Table2[[#This Row],[6M Return vs Nifty]]-AVERAGE(Table2[6M Return vs Nifty]))/_xlfn.STDEV.P(Table2[6M Return vs Nifty])</f>
        <v>1.9506085065545253E-2</v>
      </c>
      <c r="M338">
        <v>1.36227800389475</v>
      </c>
      <c r="N338">
        <f>(Table2[[#This Row],[1W Return vs Nifty]]-AVERAGE(Table2[1W Return vs Nifty]))/_xlfn.STDEV.P(Table2[1W Return vs Nifty])</f>
        <v>0.52300680580666503</v>
      </c>
      <c r="O338">
        <v>1793.81</v>
      </c>
      <c r="P338">
        <v>1734.2618313196799</v>
      </c>
      <c r="Q338">
        <v>1558.116784996</v>
      </c>
      <c r="R338">
        <v>75.390101837850693</v>
      </c>
      <c r="S338" s="1">
        <f>(Table2[[#This Row],[Close Price]]-Table2[[#This Row],[20D EMA]])/Table2[[#This Row],[20D EMA]]</f>
        <v>3.4613476343648517E-2</v>
      </c>
      <c r="T338" s="1">
        <f>(Table2[[#This Row],[Close Price]]-Table2[[#This Row],[50D EMA]])/Table2[[#This Row],[50D EMA]]</f>
        <v>7.0138295431296016E-2</v>
      </c>
      <c r="U338" s="1">
        <f>(Table2[[#This Row],[Close Price]]-Table2[[#This Row],[200D EMA]])/Table2[[#This Row],[200D EMA]]</f>
        <v>0.1911173911169724</v>
      </c>
      <c r="V338">
        <v>0.93802352229532704</v>
      </c>
      <c r="W338">
        <v>1832.4</v>
      </c>
      <c r="X338">
        <v>1865.5</v>
      </c>
      <c r="Y338">
        <v>1832.4</v>
      </c>
      <c r="Z338">
        <v>1865.5</v>
      </c>
      <c r="AA338">
        <v>1743</v>
      </c>
      <c r="AB338">
        <v>1865.5</v>
      </c>
      <c r="AC338" s="1">
        <f>(Table2[[#This Row],[Close Price]]/Table2[[#This Row],[Day Low]])-1</f>
        <v>1.2824710761842439E-2</v>
      </c>
      <c r="AD338" s="1">
        <f>(Table2[[#This Row],[Day High]]/Table2[[#This Row],[Close Price]])-1</f>
        <v>5.172692494207709E-3</v>
      </c>
      <c r="AE338" s="1">
        <f>(Table2[[#This Row],[Close Price]]/Table2[[#This Row],[Current Week Low]])-1</f>
        <v>1.2824710761842439E-2</v>
      </c>
      <c r="AF338" s="1">
        <f>(Table2[[#This Row],[Current Week High]]/Table2[[#This Row],[Close Price]])-1</f>
        <v>5.172692494207709E-3</v>
      </c>
      <c r="AG338" s="1">
        <f>(Table2[[#This Row],[Close Price]]/Table2[[#This Row],[Current Month Low]])-1</f>
        <v>6.4773379231210626E-2</v>
      </c>
      <c r="AH338" s="1">
        <f>(Table2[[#This Row],[Current Month High]]/Table2[[#This Row],[Close Price]])-1</f>
        <v>5.172692494207709E-3</v>
      </c>
      <c r="AI338">
        <v>0.51726924942077002</v>
      </c>
      <c r="AJ338">
        <v>53.120745843818298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0.09</v>
      </c>
      <c r="AM338" t="s">
        <v>3182</v>
      </c>
      <c r="AN338">
        <v>4.12</v>
      </c>
      <c r="AO338" t="s">
        <v>3182</v>
      </c>
      <c r="AP338">
        <v>4.5628230105442001E-2</v>
      </c>
      <c r="AQ338">
        <f>(Table2[[#This Row],[Sharpe Ratio]]-AVERAGE(Table2[Sharpe Ratio]))/_xlfn.STDEV.P(Table2[Sharpe Ratio])</f>
        <v>-0.23854365464001137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0.61447676145917673</v>
      </c>
      <c r="AS338">
        <f>_xlfn.RANK.AVG(Table2[[#This Row],[1Y Return vs Nifty Z-Score]],Table2[1Y Return vs Nifty Z-Score])</f>
        <v>316</v>
      </c>
      <c r="AT338">
        <f>_xlfn.RANK.AVG(Table2[[#This Row],[6M Return vs Nifty Z-Score]],Table2[6M Return vs Nifty Z-Score])</f>
        <v>311</v>
      </c>
      <c r="AU338">
        <f>_xlfn.RANK.AVG(Table2[[#This Row],[Sharpe Ratio Z-Score]],Table2[Sharpe Ratio Z-Score])</f>
        <v>399</v>
      </c>
      <c r="AV338">
        <f>(Table2[[#This Row],[Rank 1Y]]+Table2[[#This Row],[Rank 6M]]+Table2[[#This Row],[Rank Sharpe]])/3</f>
        <v>342</v>
      </c>
    </row>
    <row r="339" spans="1:48" x14ac:dyDescent="0.3">
      <c r="A339" t="s">
        <v>1666</v>
      </c>
      <c r="B339" t="s">
        <v>1667</v>
      </c>
      <c r="C339" t="s">
        <v>3140</v>
      </c>
      <c r="D339" t="s">
        <v>458</v>
      </c>
      <c r="E339">
        <v>5396.0037494999997</v>
      </c>
      <c r="F339">
        <v>482.3</v>
      </c>
      <c r="G339">
        <v>17.264354387366101</v>
      </c>
      <c r="H339">
        <f>(Table2[[#This Row],[1Y Return vs Nifty]]-AVERAGE(Table2[1Y Return vs Nifty]))/_xlfn.STDEV.P(Table2[1Y Return vs Nifty])</f>
        <v>-0.11432734606868492</v>
      </c>
      <c r="I339">
        <v>-8.9257264667279994</v>
      </c>
      <c r="J339">
        <f>(Table2[[#This Row],[1M Return vs Nifty]]-AVERAGE(Table2[1M Return vs Nifty]))/_xlfn.STDEV.P(Table2[1M Return vs Nifty])</f>
        <v>-0.88195842975552607</v>
      </c>
      <c r="K339">
        <v>22.612314079738201</v>
      </c>
      <c r="L339">
        <f>(Table2[[#This Row],[6M Return vs Nifty]]-AVERAGE(Table2[6M Return vs Nifty]))/_xlfn.STDEV.P(Table2[6M Return vs Nifty])</f>
        <v>0.35816837356976633</v>
      </c>
      <c r="M339">
        <v>-3.3007282354411598</v>
      </c>
      <c r="N339">
        <f>(Table2[[#This Row],[1W Return vs Nifty]]-AVERAGE(Table2[1W Return vs Nifty]))/_xlfn.STDEV.P(Table2[1W Return vs Nifty])</f>
        <v>-0.516758372009262</v>
      </c>
      <c r="O339">
        <v>493.83</v>
      </c>
      <c r="P339">
        <v>473.74652950240898</v>
      </c>
      <c r="Q339">
        <v>409.080310334611</v>
      </c>
      <c r="R339">
        <v>40.391956925615901</v>
      </c>
      <c r="S339" s="1">
        <f>(Table2[[#This Row],[Close Price]]-Table2[[#This Row],[20D EMA]])/Table2[[#This Row],[20D EMA]]</f>
        <v>-2.3348115748334394E-2</v>
      </c>
      <c r="T339" s="1">
        <f>(Table2[[#This Row],[Close Price]]-Table2[[#This Row],[50D EMA]])/Table2[[#This Row],[50D EMA]]</f>
        <v>1.8054951255421371E-2</v>
      </c>
      <c r="U339" s="1">
        <f>(Table2[[#This Row],[Close Price]]-Table2[[#This Row],[200D EMA]])/Table2[[#This Row],[200D EMA]]</f>
        <v>0.17898610081110553</v>
      </c>
      <c r="V339">
        <v>0.42726830895906598</v>
      </c>
      <c r="W339">
        <v>480</v>
      </c>
      <c r="X339">
        <v>499.45</v>
      </c>
      <c r="Y339">
        <v>480</v>
      </c>
      <c r="Z339">
        <v>499.45</v>
      </c>
      <c r="AA339">
        <v>461</v>
      </c>
      <c r="AB339">
        <v>525.6</v>
      </c>
      <c r="AC339" s="1">
        <f>(Table2[[#This Row],[Close Price]]/Table2[[#This Row],[Day Low]])-1</f>
        <v>4.7916666666667496E-3</v>
      </c>
      <c r="AD339" s="1">
        <f>(Table2[[#This Row],[Day High]]/Table2[[#This Row],[Close Price]])-1</f>
        <v>3.5558780841799642E-2</v>
      </c>
      <c r="AE339" s="1">
        <f>(Table2[[#This Row],[Close Price]]/Table2[[#This Row],[Current Week Low]])-1</f>
        <v>4.7916666666667496E-3</v>
      </c>
      <c r="AF339" s="1">
        <f>(Table2[[#This Row],[Current Week High]]/Table2[[#This Row],[Close Price]])-1</f>
        <v>3.5558780841799642E-2</v>
      </c>
      <c r="AG339" s="1">
        <f>(Table2[[#This Row],[Close Price]]/Table2[[#This Row],[Current Month Low]])-1</f>
        <v>4.6203904555314645E-2</v>
      </c>
      <c r="AH339" s="1">
        <f>(Table2[[#This Row],[Current Month High]]/Table2[[#This Row],[Close Price]])-1</f>
        <v>8.9778146381920054E-2</v>
      </c>
      <c r="AI339">
        <v>18.391042919344802</v>
      </c>
      <c r="AJ339">
        <v>65.681896255582203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0.09</v>
      </c>
      <c r="AM339" t="s">
        <v>3182</v>
      </c>
      <c r="AN339">
        <v>-5.74</v>
      </c>
      <c r="AO339" t="s">
        <v>3181</v>
      </c>
      <c r="AP339">
        <v>1.1575820724340999E-2</v>
      </c>
      <c r="AQ339">
        <f>(Table2[[#This Row],[Sharpe Ratio]]-AVERAGE(Table2[Sharpe Ratio]))/_xlfn.STDEV.P(Table2[Sharpe Ratio])</f>
        <v>-0.63710285606390615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-1.7919786303276126</v>
      </c>
      <c r="AS339">
        <f>_xlfn.RANK.AVG(Table2[[#This Row],[1Y Return vs Nifty Z-Score]],Table2[1Y Return vs Nifty Z-Score])</f>
        <v>325</v>
      </c>
      <c r="AT339">
        <f>_xlfn.RANK.AVG(Table2[[#This Row],[6M Return vs Nifty Z-Score]],Table2[6M Return vs Nifty Z-Score])</f>
        <v>205</v>
      </c>
      <c r="AU339">
        <f>_xlfn.RANK.AVG(Table2[[#This Row],[Sharpe Ratio Z-Score]],Table2[Sharpe Ratio Z-Score])</f>
        <v>498</v>
      </c>
      <c r="AV339">
        <f>(Table2[[#This Row],[Rank 1Y]]+Table2[[#This Row],[Rank 6M]]+Table2[[#This Row],[Rank Sharpe]])/3</f>
        <v>342.66666666666669</v>
      </c>
    </row>
    <row r="340" spans="1:48" x14ac:dyDescent="0.3">
      <c r="A340" t="s">
        <v>369</v>
      </c>
      <c r="B340" t="s">
        <v>370</v>
      </c>
      <c r="C340" t="s">
        <v>3147</v>
      </c>
      <c r="D340" t="s">
        <v>200</v>
      </c>
      <c r="E340">
        <v>67159.028229395903</v>
      </c>
      <c r="F340">
        <v>228.71</v>
      </c>
      <c r="G340">
        <v>2.5043740036922801</v>
      </c>
      <c r="H340">
        <f>(Table2[[#This Row],[1Y Return vs Nifty]]-AVERAGE(Table2[1Y Return vs Nifty]))/_xlfn.STDEV.P(Table2[1Y Return vs Nifty])</f>
        <v>-0.36619180612610353</v>
      </c>
      <c r="I340">
        <v>-6.5102744974501796</v>
      </c>
      <c r="J340">
        <f>(Table2[[#This Row],[1M Return vs Nifty]]-AVERAGE(Table2[1M Return vs Nifty]))/_xlfn.STDEV.P(Table2[1M Return vs Nifty])</f>
        <v>-0.60855274869463449</v>
      </c>
      <c r="K340">
        <v>19.219977950622699</v>
      </c>
      <c r="L340">
        <f>(Table2[[#This Row],[6M Return vs Nifty]]-AVERAGE(Table2[6M Return vs Nifty]))/_xlfn.STDEV.P(Table2[6M Return vs Nifty])</f>
        <v>0.25261730025715839</v>
      </c>
      <c r="M340">
        <v>-0.51227548050715199</v>
      </c>
      <c r="N340">
        <f>(Table2[[#This Row],[1W Return vs Nifty]]-AVERAGE(Table2[1W Return vs Nifty]))/_xlfn.STDEV.P(Table2[1W Return vs Nifty])</f>
        <v>0.10501563509096962</v>
      </c>
      <c r="O340">
        <v>232.92</v>
      </c>
      <c r="P340">
        <v>237.72164217705199</v>
      </c>
      <c r="Q340">
        <v>215.70936928896</v>
      </c>
      <c r="R340">
        <v>44.707618032331098</v>
      </c>
      <c r="S340" s="1">
        <f>(Table2[[#This Row],[Close Price]]-Table2[[#This Row],[20D EMA]])/Table2[[#This Row],[20D EMA]]</f>
        <v>-1.8074875493731667E-2</v>
      </c>
      <c r="T340" s="1">
        <f>(Table2[[#This Row],[Close Price]]-Table2[[#This Row],[50D EMA]])/Table2[[#This Row],[50D EMA]]</f>
        <v>-3.7908379289842815E-2</v>
      </c>
      <c r="U340" s="1">
        <f>(Table2[[#This Row],[Close Price]]-Table2[[#This Row],[200D EMA]])/Table2[[#This Row],[200D EMA]]</f>
        <v>6.0269198106201009E-2</v>
      </c>
      <c r="V340">
        <v>1.20627601771666</v>
      </c>
      <c r="W340">
        <v>226.15</v>
      </c>
      <c r="X340">
        <v>230.65</v>
      </c>
      <c r="Y340">
        <v>226.15</v>
      </c>
      <c r="Z340">
        <v>230.65</v>
      </c>
      <c r="AA340">
        <v>215.2</v>
      </c>
      <c r="AB340">
        <v>242.19</v>
      </c>
      <c r="AC340" s="1">
        <f>(Table2[[#This Row],[Close Price]]/Table2[[#This Row],[Day Low]])-1</f>
        <v>1.1319920406809736E-2</v>
      </c>
      <c r="AD340" s="1">
        <f>(Table2[[#This Row],[Day High]]/Table2[[#This Row],[Close Price]])-1</f>
        <v>8.4823575707226873E-3</v>
      </c>
      <c r="AE340" s="1">
        <f>(Table2[[#This Row],[Close Price]]/Table2[[#This Row],[Current Week Low]])-1</f>
        <v>1.1319920406809736E-2</v>
      </c>
      <c r="AF340" s="1">
        <f>(Table2[[#This Row],[Current Week High]]/Table2[[#This Row],[Close Price]])-1</f>
        <v>8.4823575707226873E-3</v>
      </c>
      <c r="AG340" s="1">
        <f>(Table2[[#This Row],[Close Price]]/Table2[[#This Row],[Current Month Low]])-1</f>
        <v>6.277881040892197E-2</v>
      </c>
      <c r="AH340" s="1">
        <f>(Table2[[#This Row],[Current Month High]]/Table2[[#This Row],[Close Price]])-1</f>
        <v>5.8939268068733286E-2</v>
      </c>
      <c r="AI340">
        <v>15.7142232521533</v>
      </c>
      <c r="AJ340">
        <v>45.166613773405203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-0.05</v>
      </c>
      <c r="AM340" t="s">
        <v>3181</v>
      </c>
      <c r="AN340">
        <v>-4.04</v>
      </c>
      <c r="AO340" t="s">
        <v>3181</v>
      </c>
      <c r="AP340">
        <v>5.4726915677656002E-2</v>
      </c>
      <c r="AQ340">
        <f>(Table2[[#This Row],[Sharpe Ratio]]-AVERAGE(Table2[Sharpe Ratio]))/_xlfn.STDEV.P(Table2[Sharpe Ratio])</f>
        <v>-0.13205001963510191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423</v>
      </c>
      <c r="AT340">
        <f>_xlfn.RANK.AVG(Table2[[#This Row],[6M Return vs Nifty Z-Score]],Table2[6M Return vs Nifty Z-Score])</f>
        <v>232</v>
      </c>
      <c r="AU340">
        <f>_xlfn.RANK.AVG(Table2[[#This Row],[Sharpe Ratio Z-Score]],Table2[Sharpe Ratio Z-Score])</f>
        <v>375</v>
      </c>
      <c r="AV340">
        <f>(Table2[[#This Row],[Rank 1Y]]+Table2[[#This Row],[Rank 6M]]+Table2[[#This Row],[Rank Sharpe]])/3</f>
        <v>343.33333333333331</v>
      </c>
    </row>
    <row r="341" spans="1:48" x14ac:dyDescent="0.3">
      <c r="A341" t="s">
        <v>387</v>
      </c>
      <c r="B341" t="s">
        <v>388</v>
      </c>
      <c r="C341" t="s">
        <v>3138</v>
      </c>
      <c r="D341" t="s">
        <v>389</v>
      </c>
      <c r="E341">
        <v>62574.430289579999</v>
      </c>
      <c r="F341">
        <v>1728.6</v>
      </c>
      <c r="G341">
        <v>3.79073450840268</v>
      </c>
      <c r="H341">
        <f>(Table2[[#This Row],[1Y Return vs Nifty]]-AVERAGE(Table2[1Y Return vs Nifty]))/_xlfn.STDEV.P(Table2[1Y Return vs Nifty])</f>
        <v>-0.34424133698344533</v>
      </c>
      <c r="I341">
        <v>-5.7835172600987796</v>
      </c>
      <c r="J341">
        <f>(Table2[[#This Row],[1M Return vs Nifty]]-AVERAGE(Table2[1M Return vs Nifty]))/_xlfn.STDEV.P(Table2[1M Return vs Nifty])</f>
        <v>-0.52629089461049006</v>
      </c>
      <c r="K341">
        <v>17.3490791787763</v>
      </c>
      <c r="L341">
        <f>(Table2[[#This Row],[6M Return vs Nifty]]-AVERAGE(Table2[6M Return vs Nifty]))/_xlfn.STDEV.P(Table2[6M Return vs Nifty])</f>
        <v>0.19440509311979673</v>
      </c>
      <c r="M341">
        <v>5.2865576746885701</v>
      </c>
      <c r="N341">
        <f>(Table2[[#This Row],[1W Return vs Nifty]]-AVERAGE(Table2[1W Return vs Nifty]))/_xlfn.STDEV.P(Table2[1W Return vs Nifty])</f>
        <v>1.3980494586090062</v>
      </c>
      <c r="O341">
        <v>1736.16</v>
      </c>
      <c r="P341">
        <v>1750.48303367071</v>
      </c>
      <c r="Q341">
        <v>1597.5694502317001</v>
      </c>
      <c r="R341">
        <v>52.553163809238299</v>
      </c>
      <c r="S341" s="1">
        <f>(Table2[[#This Row],[Close Price]]-Table2[[#This Row],[20D EMA]])/Table2[[#This Row],[20D EMA]]</f>
        <v>-4.3544373790435058E-3</v>
      </c>
      <c r="T341" s="1">
        <f>(Table2[[#This Row],[Close Price]]-Table2[[#This Row],[50D EMA]])/Table2[[#This Row],[50D EMA]]</f>
        <v>-1.25011401137788E-2</v>
      </c>
      <c r="U341" s="1">
        <f>(Table2[[#This Row],[Close Price]]-Table2[[#This Row],[200D EMA]])/Table2[[#This Row],[200D EMA]]</f>
        <v>8.2018687669131424E-2</v>
      </c>
      <c r="V341">
        <v>0.62498631533281501</v>
      </c>
      <c r="W341">
        <v>1698.6</v>
      </c>
      <c r="X341">
        <v>1743.5</v>
      </c>
      <c r="Y341">
        <v>1698.6</v>
      </c>
      <c r="Z341">
        <v>1743.5</v>
      </c>
      <c r="AA341">
        <v>1593.75</v>
      </c>
      <c r="AB341">
        <v>1750</v>
      </c>
      <c r="AC341" s="1">
        <f>(Table2[[#This Row],[Close Price]]/Table2[[#This Row],[Day Low]])-1</f>
        <v>1.7661603673613469E-2</v>
      </c>
      <c r="AD341" s="1">
        <f>(Table2[[#This Row],[Day High]]/Table2[[#This Row],[Close Price]])-1</f>
        <v>8.6196922364920603E-3</v>
      </c>
      <c r="AE341" s="1">
        <f>(Table2[[#This Row],[Close Price]]/Table2[[#This Row],[Current Week Low]])-1</f>
        <v>1.7661603673613469E-2</v>
      </c>
      <c r="AF341" s="1">
        <f>(Table2[[#This Row],[Current Week High]]/Table2[[#This Row],[Close Price]])-1</f>
        <v>8.6196922364920603E-3</v>
      </c>
      <c r="AG341" s="1">
        <f>(Table2[[#This Row],[Close Price]]/Table2[[#This Row],[Current Month Low]])-1</f>
        <v>8.4611764705882386E-2</v>
      </c>
      <c r="AH341" s="1">
        <f>(Table2[[#This Row],[Current Month High]]/Table2[[#This Row],[Close Price]])-1</f>
        <v>1.2379960661807354E-2</v>
      </c>
      <c r="AI341">
        <v>15.2493347217401</v>
      </c>
      <c r="AJ341">
        <v>47.749903842044503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0.05</v>
      </c>
      <c r="AM341" t="s">
        <v>3182</v>
      </c>
      <c r="AN341">
        <v>-0.33</v>
      </c>
      <c r="AO341" t="s">
        <v>3181</v>
      </c>
      <c r="AP341">
        <v>5.7335964468270002E-2</v>
      </c>
      <c r="AQ341">
        <f>(Table2[[#This Row],[Sharpe Ratio]]-AVERAGE(Table2[Sharpe Ratio]))/_xlfn.STDEV.P(Table2[Sharpe Ratio])</f>
        <v>-0.10151296157188555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414</v>
      </c>
      <c r="AT341">
        <f>_xlfn.RANK.AVG(Table2[[#This Row],[6M Return vs Nifty Z-Score]],Table2[6M Return vs Nifty Z-Score])</f>
        <v>252</v>
      </c>
      <c r="AU341">
        <f>_xlfn.RANK.AVG(Table2[[#This Row],[Sharpe Ratio Z-Score]],Table2[Sharpe Ratio Z-Score])</f>
        <v>366</v>
      </c>
      <c r="AV341">
        <f>(Table2[[#This Row],[Rank 1Y]]+Table2[[#This Row],[Rank 6M]]+Table2[[#This Row],[Rank Sharpe]])/3</f>
        <v>344</v>
      </c>
    </row>
    <row r="342" spans="1:48" x14ac:dyDescent="0.3">
      <c r="A342" t="s">
        <v>1012</v>
      </c>
      <c r="B342" t="s">
        <v>1013</v>
      </c>
      <c r="C342" t="s">
        <v>3140</v>
      </c>
      <c r="D342" t="s">
        <v>268</v>
      </c>
      <c r="E342">
        <v>14277.149707070001</v>
      </c>
      <c r="F342">
        <v>1405.9</v>
      </c>
      <c r="G342">
        <v>5.4337423056129399</v>
      </c>
      <c r="H342">
        <f>(Table2[[#This Row],[1Y Return vs Nifty]]-AVERAGE(Table2[1Y Return vs Nifty]))/_xlfn.STDEV.P(Table2[1Y Return vs Nifty])</f>
        <v>-0.31620503470134903</v>
      </c>
      <c r="I342">
        <v>7.8831153577973296</v>
      </c>
      <c r="J342">
        <f>(Table2[[#This Row],[1M Return vs Nifty]]-AVERAGE(Table2[1M Return vs Nifty]))/_xlfn.STDEV.P(Table2[1M Return vs Nifty])</f>
        <v>1.0206390573115278</v>
      </c>
      <c r="K342">
        <v>-5.1284132871692103</v>
      </c>
      <c r="L342">
        <f>(Table2[[#This Row],[6M Return vs Nifty]]-AVERAGE(Table2[6M Return vs Nifty]))/_xlfn.STDEV.P(Table2[6M Return vs Nifty])</f>
        <v>-0.50497237563805442</v>
      </c>
      <c r="M342">
        <v>1.1401032354018601</v>
      </c>
      <c r="N342">
        <f>(Table2[[#This Row],[1W Return vs Nifty]]-AVERAGE(Table2[1W Return vs Nifty]))/_xlfn.STDEV.P(Table2[1W Return vs Nifty])</f>
        <v>0.47346589253927862</v>
      </c>
      <c r="O342">
        <v>1377.79</v>
      </c>
      <c r="P342">
        <v>1326.37541062071</v>
      </c>
      <c r="Q342">
        <v>1244.86827559779</v>
      </c>
      <c r="R342">
        <v>57.027242410391999</v>
      </c>
      <c r="S342" s="1">
        <f>(Table2[[#This Row],[Close Price]]-Table2[[#This Row],[20D EMA]])/Table2[[#This Row],[20D EMA]]</f>
        <v>2.0402238367240384E-2</v>
      </c>
      <c r="T342" s="1">
        <f>(Table2[[#This Row],[Close Price]]-Table2[[#This Row],[50D EMA]])/Table2[[#This Row],[50D EMA]]</f>
        <v>5.9956320618213668E-2</v>
      </c>
      <c r="U342" s="1">
        <f>(Table2[[#This Row],[Close Price]]-Table2[[#This Row],[200D EMA]])/Table2[[#This Row],[200D EMA]]</f>
        <v>0.12935643678836792</v>
      </c>
      <c r="V342">
        <v>0.45898647233693302</v>
      </c>
      <c r="W342">
        <v>1389.5</v>
      </c>
      <c r="X342">
        <v>1418.35</v>
      </c>
      <c r="Y342">
        <v>1389.5</v>
      </c>
      <c r="Z342">
        <v>1418.35</v>
      </c>
      <c r="AA342">
        <v>1339.15</v>
      </c>
      <c r="AB342">
        <v>1464.8</v>
      </c>
      <c r="AC342" s="1">
        <f>(Table2[[#This Row],[Close Price]]/Table2[[#This Row],[Day Low]])-1</f>
        <v>1.1802806765023544E-2</v>
      </c>
      <c r="AD342" s="1">
        <f>(Table2[[#This Row],[Day High]]/Table2[[#This Row],[Close Price]])-1</f>
        <v>8.8555373781917801E-3</v>
      </c>
      <c r="AE342" s="1">
        <f>(Table2[[#This Row],[Close Price]]/Table2[[#This Row],[Current Week Low]])-1</f>
        <v>1.1802806765023544E-2</v>
      </c>
      <c r="AF342" s="1">
        <f>(Table2[[#This Row],[Current Week High]]/Table2[[#This Row],[Close Price]])-1</f>
        <v>8.8555373781917801E-3</v>
      </c>
      <c r="AG342" s="1">
        <f>(Table2[[#This Row],[Close Price]]/Table2[[#This Row],[Current Month Low]])-1</f>
        <v>4.984505096516445E-2</v>
      </c>
      <c r="AH342" s="1">
        <f>(Table2[[#This Row],[Current Month High]]/Table2[[#This Row],[Close Price]])-1</f>
        <v>4.1894871612490059E-2</v>
      </c>
      <c r="AI342">
        <v>17.291414752116001</v>
      </c>
      <c r="AJ342">
        <v>41.588196787350803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0.09</v>
      </c>
      <c r="AM342" t="s">
        <v>3182</v>
      </c>
      <c r="AN342">
        <v>1.55</v>
      </c>
      <c r="AO342" t="s">
        <v>3182</v>
      </c>
      <c r="AP342">
        <v>0.133463432580054</v>
      </c>
      <c r="AQ342">
        <f>(Table2[[#This Row],[Sharpe Ratio]]-AVERAGE(Table2[Sharpe Ratio]))/_xlfn.STDEV.P(Table2[Sharpe Ratio])</f>
        <v>0.78950483859279197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1.4624323781041948</v>
      </c>
      <c r="AS342">
        <f>_xlfn.RANK.AVG(Table2[[#This Row],[1Y Return vs Nifty Z-Score]],Table2[1Y Return vs Nifty Z-Score])</f>
        <v>403</v>
      </c>
      <c r="AT342">
        <f>_xlfn.RANK.AVG(Table2[[#This Row],[6M Return vs Nifty Z-Score]],Table2[6M Return vs Nifty Z-Score])</f>
        <v>488</v>
      </c>
      <c r="AU342">
        <f>_xlfn.RANK.AVG(Table2[[#This Row],[Sharpe Ratio Z-Score]],Table2[Sharpe Ratio Z-Score])</f>
        <v>144</v>
      </c>
      <c r="AV342">
        <f>(Table2[[#This Row],[Rank 1Y]]+Table2[[#This Row],[Rank 6M]]+Table2[[#This Row],[Rank Sharpe]])/3</f>
        <v>345</v>
      </c>
    </row>
    <row r="343" spans="1:48" x14ac:dyDescent="0.3">
      <c r="A343" t="s">
        <v>1370</v>
      </c>
      <c r="B343" t="s">
        <v>1371</v>
      </c>
      <c r="C343" t="s">
        <v>3148</v>
      </c>
      <c r="D343" t="s">
        <v>307</v>
      </c>
      <c r="E343">
        <v>8272.0983830000005</v>
      </c>
      <c r="F343">
        <v>215</v>
      </c>
      <c r="G343">
        <v>6.9001555944348203</v>
      </c>
      <c r="H343">
        <f>(Table2[[#This Row],[1Y Return vs Nifty]]-AVERAGE(Table2[1Y Return vs Nifty]))/_xlfn.STDEV.P(Table2[1Y Return vs Nifty])</f>
        <v>-0.29118214296236844</v>
      </c>
      <c r="I343">
        <v>-0.33152991762129302</v>
      </c>
      <c r="J343">
        <f>(Table2[[#This Row],[1M Return vs Nifty]]-AVERAGE(Table2[1M Return vs Nifty]))/_xlfn.STDEV.P(Table2[1M Return vs Nifty])</f>
        <v>9.0821070961354347E-2</v>
      </c>
      <c r="K343">
        <v>-3.54336694083488</v>
      </c>
      <c r="L343">
        <f>(Table2[[#This Row],[6M Return vs Nifty]]-AVERAGE(Table2[6M Return vs Nifty]))/_xlfn.STDEV.P(Table2[6M Return vs Nifty])</f>
        <v>-0.4556543432444195</v>
      </c>
      <c r="M343">
        <v>0.29543894054231901</v>
      </c>
      <c r="N343">
        <f>(Table2[[#This Row],[1W Return vs Nifty]]-AVERAGE(Table2[1W Return vs Nifty]))/_xlfn.STDEV.P(Table2[1W Return vs Nifty])</f>
        <v>0.28512119050335055</v>
      </c>
      <c r="O343">
        <v>214.05</v>
      </c>
      <c r="P343">
        <v>216.18387944428599</v>
      </c>
      <c r="Q343">
        <v>206.24783742454699</v>
      </c>
      <c r="R343">
        <v>52.612004914446601</v>
      </c>
      <c r="S343" s="1">
        <f>(Table2[[#This Row],[Close Price]]-Table2[[#This Row],[20D EMA]])/Table2[[#This Row],[20D EMA]]</f>
        <v>4.4382153702405445E-3</v>
      </c>
      <c r="T343" s="1">
        <f>(Table2[[#This Row],[Close Price]]-Table2[[#This Row],[50D EMA]])/Table2[[#This Row],[50D EMA]]</f>
        <v>-5.4762614461782598E-3</v>
      </c>
      <c r="U343" s="1">
        <f>(Table2[[#This Row],[Close Price]]-Table2[[#This Row],[200D EMA]])/Table2[[#This Row],[200D EMA]]</f>
        <v>4.2435172580439176E-2</v>
      </c>
      <c r="V343">
        <v>0.51449981390819899</v>
      </c>
      <c r="W343">
        <v>214.5</v>
      </c>
      <c r="X343">
        <v>219.75</v>
      </c>
      <c r="Y343">
        <v>214.5</v>
      </c>
      <c r="Z343">
        <v>219.75</v>
      </c>
      <c r="AA343">
        <v>206.8</v>
      </c>
      <c r="AB343">
        <v>224.24</v>
      </c>
      <c r="AC343" s="1">
        <f>(Table2[[#This Row],[Close Price]]/Table2[[#This Row],[Day Low]])-1</f>
        <v>2.3310023310023631E-3</v>
      </c>
      <c r="AD343" s="1">
        <f>(Table2[[#This Row],[Day High]]/Table2[[#This Row],[Close Price]])-1</f>
        <v>2.209302325581386E-2</v>
      </c>
      <c r="AE343" s="1">
        <f>(Table2[[#This Row],[Close Price]]/Table2[[#This Row],[Current Week Low]])-1</f>
        <v>2.3310023310023631E-3</v>
      </c>
      <c r="AF343" s="1">
        <f>(Table2[[#This Row],[Current Week High]]/Table2[[#This Row],[Close Price]])-1</f>
        <v>2.209302325581386E-2</v>
      </c>
      <c r="AG343" s="1">
        <f>(Table2[[#This Row],[Close Price]]/Table2[[#This Row],[Current Month Low]])-1</f>
        <v>3.9651837524177891E-2</v>
      </c>
      <c r="AH343" s="1">
        <f>(Table2[[#This Row],[Current Month High]]/Table2[[#This Row],[Close Price]])-1</f>
        <v>4.2976744186046467E-2</v>
      </c>
      <c r="AI343">
        <v>21.860465116278998</v>
      </c>
      <c r="AJ343">
        <v>45.663956639566301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-0.08</v>
      </c>
      <c r="AM343" t="s">
        <v>3181</v>
      </c>
      <c r="AN343">
        <v>2.4300000000000002</v>
      </c>
      <c r="AO343" t="s">
        <v>3182</v>
      </c>
      <c r="AP343">
        <v>0.123192638527285</v>
      </c>
      <c r="AQ343">
        <f>(Table2[[#This Row],[Sharpe Ratio]]-AVERAGE(Table2[Sharpe Ratio]))/_xlfn.STDEV.P(Table2[Sharpe Ratio])</f>
        <v>0.66929250853861399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389</v>
      </c>
      <c r="AT343">
        <f>_xlfn.RANK.AVG(Table2[[#This Row],[6M Return vs Nifty Z-Score]],Table2[6M Return vs Nifty Z-Score])</f>
        <v>473</v>
      </c>
      <c r="AU343">
        <f>_xlfn.RANK.AVG(Table2[[#This Row],[Sharpe Ratio Z-Score]],Table2[Sharpe Ratio Z-Score])</f>
        <v>175</v>
      </c>
      <c r="AV343">
        <f>(Table2[[#This Row],[Rank 1Y]]+Table2[[#This Row],[Rank 6M]]+Table2[[#This Row],[Rank Sharpe]])/3</f>
        <v>345.66666666666669</v>
      </c>
    </row>
    <row r="344" spans="1:48" x14ac:dyDescent="0.3">
      <c r="A344" t="s">
        <v>1505</v>
      </c>
      <c r="B344" t="s">
        <v>1506</v>
      </c>
      <c r="C344" t="s">
        <v>3140</v>
      </c>
      <c r="D344" t="s">
        <v>51</v>
      </c>
      <c r="E344">
        <v>6780.2561098149999</v>
      </c>
      <c r="F344">
        <v>1656.65</v>
      </c>
      <c r="G344">
        <v>6.2966855492885196</v>
      </c>
      <c r="H344">
        <f>(Table2[[#This Row],[1Y Return vs Nifty]]-AVERAGE(Table2[1Y Return vs Nifty]))/_xlfn.STDEV.P(Table2[1Y Return vs Nifty])</f>
        <v>-0.30147976214143729</v>
      </c>
      <c r="I344">
        <v>9.5505778653314302</v>
      </c>
      <c r="J344">
        <f>(Table2[[#This Row],[1M Return vs Nifty]]-AVERAGE(Table2[1M Return vs Nifty]))/_xlfn.STDEV.P(Table2[1M Return vs Nifty])</f>
        <v>1.2093796028965298</v>
      </c>
      <c r="K344">
        <v>24.3299606454928</v>
      </c>
      <c r="L344">
        <f>(Table2[[#This Row],[6M Return vs Nifty]]-AVERAGE(Table2[6M Return vs Nifty]))/_xlfn.STDEV.P(Table2[6M Return vs Nifty])</f>
        <v>0.41161220451301189</v>
      </c>
      <c r="M344">
        <v>-2.8900415805414301</v>
      </c>
      <c r="N344">
        <f>(Table2[[#This Row],[1W Return vs Nifty]]-AVERAGE(Table2[1W Return vs Nifty]))/_xlfn.STDEV.P(Table2[1W Return vs Nifty])</f>
        <v>-0.42518275301132125</v>
      </c>
      <c r="O344">
        <v>1630.34</v>
      </c>
      <c r="P344">
        <v>1519.5139840234799</v>
      </c>
      <c r="Q344">
        <v>1321.51174054889</v>
      </c>
      <c r="R344">
        <v>50.370708006681603</v>
      </c>
      <c r="S344" s="1">
        <f>(Table2[[#This Row],[Close Price]]-Table2[[#This Row],[20D EMA]])/Table2[[#This Row],[20D EMA]]</f>
        <v>1.6137738140510675E-2</v>
      </c>
      <c r="T344" s="1">
        <f>(Table2[[#This Row],[Close Price]]-Table2[[#This Row],[50D EMA]])/Table2[[#This Row],[50D EMA]]</f>
        <v>9.0249920315574481E-2</v>
      </c>
      <c r="U344" s="1">
        <f>(Table2[[#This Row],[Close Price]]-Table2[[#This Row],[200D EMA]])/Table2[[#This Row],[200D EMA]]</f>
        <v>0.25360218087196895</v>
      </c>
      <c r="V344">
        <v>0.76886084120239395</v>
      </c>
      <c r="W344">
        <v>1653.05</v>
      </c>
      <c r="X344">
        <v>1683.95</v>
      </c>
      <c r="Y344">
        <v>1653.05</v>
      </c>
      <c r="Z344">
        <v>1683.95</v>
      </c>
      <c r="AA344">
        <v>1583.05</v>
      </c>
      <c r="AB344">
        <v>1780.8</v>
      </c>
      <c r="AC344" s="1">
        <f>(Table2[[#This Row],[Close Price]]/Table2[[#This Row],[Day Low]])-1</f>
        <v>2.1777925652581853E-3</v>
      </c>
      <c r="AD344" s="1">
        <f>(Table2[[#This Row],[Day High]]/Table2[[#This Row],[Close Price]])-1</f>
        <v>1.6479039024537512E-2</v>
      </c>
      <c r="AE344" s="1">
        <f>(Table2[[#This Row],[Close Price]]/Table2[[#This Row],[Current Week Low]])-1</f>
        <v>2.1777925652581853E-3</v>
      </c>
      <c r="AF344" s="1">
        <f>(Table2[[#This Row],[Current Week High]]/Table2[[#This Row],[Close Price]])-1</f>
        <v>1.6479039024537512E-2</v>
      </c>
      <c r="AG344" s="1">
        <f>(Table2[[#This Row],[Close Price]]/Table2[[#This Row],[Current Month Low]])-1</f>
        <v>4.649253024225386E-2</v>
      </c>
      <c r="AH344" s="1">
        <f>(Table2[[#This Row],[Current Month High]]/Table2[[#This Row],[Close Price]])-1</f>
        <v>7.4940391754444224E-2</v>
      </c>
      <c r="AI344">
        <v>10.041348504512101</v>
      </c>
      <c r="AJ344">
        <v>64.931056797252197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0.14000000000000001</v>
      </c>
      <c r="AM344" t="s">
        <v>3182</v>
      </c>
      <c r="AN344">
        <v>-0.17</v>
      </c>
      <c r="AO344" t="s">
        <v>3181</v>
      </c>
      <c r="AP344">
        <v>2.6784342747576E-2</v>
      </c>
      <c r="AQ344">
        <f>(Table2[[#This Row],[Sharpe Ratio]]-AVERAGE(Table2[Sharpe Ratio]))/_xlfn.STDEV.P(Table2[Sharpe Ratio])</f>
        <v>-0.45909793651238756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0.43523135574439564</v>
      </c>
      <c r="AS344">
        <f>_xlfn.RANK.AVG(Table2[[#This Row],[1Y Return vs Nifty Z-Score]],Table2[1Y Return vs Nifty Z-Score])</f>
        <v>393</v>
      </c>
      <c r="AT344">
        <f>_xlfn.RANK.AVG(Table2[[#This Row],[6M Return vs Nifty Z-Score]],Table2[6M Return vs Nifty Z-Score])</f>
        <v>190</v>
      </c>
      <c r="AU344">
        <f>_xlfn.RANK.AVG(Table2[[#This Row],[Sharpe Ratio Z-Score]],Table2[Sharpe Ratio Z-Score])</f>
        <v>456</v>
      </c>
      <c r="AV344">
        <f>(Table2[[#This Row],[Rank 1Y]]+Table2[[#This Row],[Rank 6M]]+Table2[[#This Row],[Rank Sharpe]])/3</f>
        <v>346.33333333333331</v>
      </c>
    </row>
    <row r="345" spans="1:48" x14ac:dyDescent="0.3">
      <c r="A345" t="s">
        <v>1824</v>
      </c>
      <c r="B345" t="s">
        <v>1825</v>
      </c>
      <c r="C345" t="s">
        <v>3152</v>
      </c>
      <c r="D345" t="s">
        <v>111</v>
      </c>
      <c r="E345">
        <v>4326.3973038000004</v>
      </c>
      <c r="F345">
        <v>253</v>
      </c>
      <c r="G345">
        <v>45.945699477545801</v>
      </c>
      <c r="H345">
        <f>(Table2[[#This Row],[1Y Return vs Nifty]]-AVERAGE(Table2[1Y Return vs Nifty]))/_xlfn.STDEV.P(Table2[1Y Return vs Nifty])</f>
        <v>0.37509142733625428</v>
      </c>
      <c r="I345">
        <v>-10.421069123588</v>
      </c>
      <c r="J345">
        <f>(Table2[[#This Row],[1M Return vs Nifty]]-AVERAGE(Table2[1M Return vs Nifty]))/_xlfn.STDEV.P(Table2[1M Return vs Nifty])</f>
        <v>-1.0512166815105575</v>
      </c>
      <c r="K345">
        <v>-9.1544181482891602</v>
      </c>
      <c r="L345">
        <f>(Table2[[#This Row],[6M Return vs Nifty]]-AVERAGE(Table2[6M Return vs Nifty]))/_xlfn.STDEV.P(Table2[6M Return vs Nifty])</f>
        <v>-0.63023977782905904</v>
      </c>
      <c r="M345">
        <v>-3.9316219314507399</v>
      </c>
      <c r="N345">
        <f>(Table2[[#This Row],[1W Return vs Nifty]]-AVERAGE(Table2[1W Return vs Nifty]))/_xlfn.STDEV.P(Table2[1W Return vs Nifty])</f>
        <v>-0.65743613702717263</v>
      </c>
      <c r="O345">
        <v>263.33999999999997</v>
      </c>
      <c r="P345">
        <v>269.59343243175101</v>
      </c>
      <c r="Q345">
        <v>252.33538852155101</v>
      </c>
      <c r="R345">
        <v>38.927202362267501</v>
      </c>
      <c r="S345" s="1">
        <f>(Table2[[#This Row],[Close Price]]-Table2[[#This Row],[20D EMA]])/Table2[[#This Row],[20D EMA]]</f>
        <v>-3.9264828738512857E-2</v>
      </c>
      <c r="T345" s="1">
        <f>(Table2[[#This Row],[Close Price]]-Table2[[#This Row],[50D EMA]])/Table2[[#This Row],[50D EMA]]</f>
        <v>-6.1549839260092977E-2</v>
      </c>
      <c r="U345" s="1">
        <f>(Table2[[#This Row],[Close Price]]-Table2[[#This Row],[200D EMA]])/Table2[[#This Row],[200D EMA]]</f>
        <v>2.6338417387390262E-3</v>
      </c>
      <c r="V345">
        <v>0.62872016655677399</v>
      </c>
      <c r="W345">
        <v>251.85</v>
      </c>
      <c r="X345">
        <v>254.05</v>
      </c>
      <c r="Y345">
        <v>251.85</v>
      </c>
      <c r="Z345">
        <v>254.05</v>
      </c>
      <c r="AA345">
        <v>242</v>
      </c>
      <c r="AB345">
        <v>278.45</v>
      </c>
      <c r="AC345" s="1">
        <f>(Table2[[#This Row],[Close Price]]/Table2[[#This Row],[Day Low]])-1</f>
        <v>4.5662100456620447E-3</v>
      </c>
      <c r="AD345" s="1">
        <f>(Table2[[#This Row],[Day High]]/Table2[[#This Row],[Close Price]])-1</f>
        <v>4.1501976284585851E-3</v>
      </c>
      <c r="AE345" s="1">
        <f>(Table2[[#This Row],[Close Price]]/Table2[[#This Row],[Current Week Low]])-1</f>
        <v>4.5662100456620447E-3</v>
      </c>
      <c r="AF345" s="1">
        <f>(Table2[[#This Row],[Current Week High]]/Table2[[#This Row],[Close Price]])-1</f>
        <v>4.1501976284585851E-3</v>
      </c>
      <c r="AG345" s="1">
        <f>(Table2[[#This Row],[Close Price]]/Table2[[#This Row],[Current Month Low]])-1</f>
        <v>4.5454545454545414E-2</v>
      </c>
      <c r="AH345" s="1">
        <f>(Table2[[#This Row],[Current Month High]]/Table2[[#This Row],[Close Price]])-1</f>
        <v>0.10059288537549405</v>
      </c>
      <c r="AI345">
        <v>26.660079051383299</v>
      </c>
      <c r="AJ345">
        <v>95.517774343122099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0</v>
      </c>
      <c r="AM345">
        <v>0</v>
      </c>
      <c r="AN345">
        <v>-4.18</v>
      </c>
      <c r="AO345" t="s">
        <v>3181</v>
      </c>
      <c r="AP345">
        <v>7.3446235562038997E-2</v>
      </c>
      <c r="AQ345">
        <f>(Table2[[#This Row],[Sharpe Ratio]]-AVERAGE(Table2[Sharpe Ratio]))/_xlfn.STDEV.P(Table2[Sharpe Ratio])</f>
        <v>8.7046288670730373E-2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199</v>
      </c>
      <c r="AT345">
        <f>_xlfn.RANK.AVG(Table2[[#This Row],[6M Return vs Nifty Z-Score]],Table2[6M Return vs Nifty Z-Score])</f>
        <v>525</v>
      </c>
      <c r="AU345">
        <f>_xlfn.RANK.AVG(Table2[[#This Row],[Sharpe Ratio Z-Score]],Table2[Sharpe Ratio Z-Score])</f>
        <v>316</v>
      </c>
      <c r="AV345">
        <f>(Table2[[#This Row],[Rank 1Y]]+Table2[[#This Row],[Rank 6M]]+Table2[[#This Row],[Rank Sharpe]])/3</f>
        <v>346.66666666666669</v>
      </c>
    </row>
    <row r="346" spans="1:48" x14ac:dyDescent="0.3">
      <c r="A346" t="s">
        <v>152</v>
      </c>
      <c r="B346" t="s">
        <v>153</v>
      </c>
      <c r="C346" t="s">
        <v>3144</v>
      </c>
      <c r="D346" t="s">
        <v>80</v>
      </c>
      <c r="E346">
        <v>182963.75266897</v>
      </c>
      <c r="F346">
        <v>2726.9</v>
      </c>
      <c r="G346">
        <v>11.4878258235468</v>
      </c>
      <c r="H346">
        <f>(Table2[[#This Row],[1Y Return vs Nifty]]-AVERAGE(Table2[1Y Return vs Nifty]))/_xlfn.STDEV.P(Table2[1Y Return vs Nifty])</f>
        <v>-0.2128980900611287</v>
      </c>
      <c r="I346">
        <v>-1.82011797793868</v>
      </c>
      <c r="J346">
        <f>(Table2[[#This Row],[1M Return vs Nifty]]-AVERAGE(Table2[1M Return vs Nifty]))/_xlfn.STDEV.P(Table2[1M Return vs Nifty])</f>
        <v>-7.7672626129989403E-2</v>
      </c>
      <c r="K346">
        <v>10.2945048171685</v>
      </c>
      <c r="L346">
        <f>(Table2[[#This Row],[6M Return vs Nifty]]-AVERAGE(Table2[6M Return vs Nifty]))/_xlfn.STDEV.P(Table2[6M Return vs Nifty])</f>
        <v>-2.5094940865767211E-2</v>
      </c>
      <c r="M346">
        <v>-2.5915119629068601</v>
      </c>
      <c r="N346">
        <f>(Table2[[#This Row],[1W Return vs Nifty]]-AVERAGE(Table2[1W Return vs Nifty]))/_xlfn.STDEV.P(Table2[1W Return vs Nifty])</f>
        <v>-0.35861610372299957</v>
      </c>
      <c r="O346">
        <v>2728.91</v>
      </c>
      <c r="P346">
        <v>2704.4059217932599</v>
      </c>
      <c r="Q346">
        <v>2460.2121389952399</v>
      </c>
      <c r="R346">
        <v>48.229806274223101</v>
      </c>
      <c r="S346" s="1">
        <f>(Table2[[#This Row],[Close Price]]-Table2[[#This Row],[20D EMA]])/Table2[[#This Row],[20D EMA]]</f>
        <v>-7.3655781978876681E-4</v>
      </c>
      <c r="T346" s="1">
        <f>(Table2[[#This Row],[Close Price]]-Table2[[#This Row],[50D EMA]])/Table2[[#This Row],[50D EMA]]</f>
        <v>8.3175672799239327E-3</v>
      </c>
      <c r="U346" s="1">
        <f>(Table2[[#This Row],[Close Price]]-Table2[[#This Row],[200D EMA]])/Table2[[#This Row],[200D EMA]]</f>
        <v>0.10840035165165737</v>
      </c>
      <c r="V346">
        <v>0.64983847224201496</v>
      </c>
      <c r="W346">
        <v>2702.3</v>
      </c>
      <c r="X346">
        <v>2737.55</v>
      </c>
      <c r="Y346">
        <v>2702.3</v>
      </c>
      <c r="Z346">
        <v>2737.55</v>
      </c>
      <c r="AA346">
        <v>2685.5</v>
      </c>
      <c r="AB346">
        <v>2833</v>
      </c>
      <c r="AC346" s="1">
        <f>(Table2[[#This Row],[Close Price]]/Table2[[#This Row],[Day Low]])-1</f>
        <v>9.1033564001035128E-3</v>
      </c>
      <c r="AD346" s="1">
        <f>(Table2[[#This Row],[Day High]]/Table2[[#This Row],[Close Price]])-1</f>
        <v>3.9055337562801107E-3</v>
      </c>
      <c r="AE346" s="1">
        <f>(Table2[[#This Row],[Close Price]]/Table2[[#This Row],[Current Week Low]])-1</f>
        <v>9.1033564001035128E-3</v>
      </c>
      <c r="AF346" s="1">
        <f>(Table2[[#This Row],[Current Week High]]/Table2[[#This Row],[Close Price]])-1</f>
        <v>3.9055337562801107E-3</v>
      </c>
      <c r="AG346" s="1">
        <f>(Table2[[#This Row],[Close Price]]/Table2[[#This Row],[Current Month Low]])-1</f>
        <v>1.5416123626885048E-2</v>
      </c>
      <c r="AH346" s="1">
        <f>(Table2[[#This Row],[Current Month High]]/Table2[[#This Row],[Close Price]])-1</f>
        <v>3.8908650848949344E-2</v>
      </c>
      <c r="AI346">
        <v>5.5319226961017796</v>
      </c>
      <c r="AJ346">
        <v>49.763011407340201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-0.03</v>
      </c>
      <c r="AM346" t="s">
        <v>3181</v>
      </c>
      <c r="AN346">
        <v>2.44</v>
      </c>
      <c r="AO346" t="s">
        <v>3182</v>
      </c>
      <c r="AP346">
        <v>6.0245401716991998E-2</v>
      </c>
      <c r="AQ346">
        <f>(Table2[[#This Row],[Sharpe Ratio]]-AVERAGE(Table2[Sharpe Ratio]))/_xlfn.STDEV.P(Table2[Sharpe Ratio])</f>
        <v>-6.7460070527789934E-2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-0.74174183130767468</v>
      </c>
      <c r="AS346">
        <f>_xlfn.RANK.AVG(Table2[[#This Row],[1Y Return vs Nifty Z-Score]],Table2[1Y Return vs Nifty Z-Score])</f>
        <v>367</v>
      </c>
      <c r="AT346">
        <f>_xlfn.RANK.AVG(Table2[[#This Row],[6M Return vs Nifty Z-Score]],Table2[6M Return vs Nifty Z-Score])</f>
        <v>319</v>
      </c>
      <c r="AU346">
        <f>_xlfn.RANK.AVG(Table2[[#This Row],[Sharpe Ratio Z-Score]],Table2[Sharpe Ratio Z-Score])</f>
        <v>356</v>
      </c>
      <c r="AV346">
        <f>(Table2[[#This Row],[Rank 1Y]]+Table2[[#This Row],[Rank 6M]]+Table2[[#This Row],[Rank Sharpe]])/3</f>
        <v>347.33333333333331</v>
      </c>
    </row>
    <row r="347" spans="1:48" x14ac:dyDescent="0.3">
      <c r="A347" t="s">
        <v>1005</v>
      </c>
      <c r="B347" t="s">
        <v>1006</v>
      </c>
      <c r="C347" t="s">
        <v>3142</v>
      </c>
      <c r="D347" t="s">
        <v>215</v>
      </c>
      <c r="E347">
        <v>14334.5799096799</v>
      </c>
      <c r="F347">
        <v>1746.4</v>
      </c>
      <c r="G347">
        <v>23.0045941806877</v>
      </c>
      <c r="H347">
        <f>(Table2[[#This Row],[1Y Return vs Nifty]]-AVERAGE(Table2[1Y Return vs Nifty]))/_xlfn.STDEV.P(Table2[1Y Return vs Nifty])</f>
        <v>-1.637583403658039E-2</v>
      </c>
      <c r="I347">
        <v>8.2801541735148305</v>
      </c>
      <c r="J347">
        <f>(Table2[[#This Row],[1M Return vs Nifty]]-AVERAGE(Table2[1M Return vs Nifty]))/_xlfn.STDEV.P(Table2[1M Return vs Nifty])</f>
        <v>1.0655799914304989</v>
      </c>
      <c r="K347">
        <v>-11.2042139971302</v>
      </c>
      <c r="L347">
        <f>(Table2[[#This Row],[6M Return vs Nifty]]-AVERAGE(Table2[6M Return vs Nifty]))/_xlfn.STDEV.P(Table2[6M Return vs Nifty])</f>
        <v>-0.69401829024118611</v>
      </c>
      <c r="M347">
        <v>4.5241254595862399</v>
      </c>
      <c r="N347">
        <f>(Table2[[#This Row],[1W Return vs Nifty]]-AVERAGE(Table2[1W Return vs Nifty]))/_xlfn.STDEV.P(Table2[1W Return vs Nifty])</f>
        <v>1.2280410076185213</v>
      </c>
      <c r="O347">
        <v>1671.24</v>
      </c>
      <c r="P347">
        <v>1660.33905604601</v>
      </c>
      <c r="Q347">
        <v>1614.7620622924701</v>
      </c>
      <c r="R347">
        <v>62.6973440677437</v>
      </c>
      <c r="S347" s="1">
        <f>(Table2[[#This Row],[Close Price]]-Table2[[#This Row],[20D EMA]])/Table2[[#This Row],[20D EMA]]</f>
        <v>4.4972595198774612E-2</v>
      </c>
      <c r="T347" s="1">
        <f>(Table2[[#This Row],[Close Price]]-Table2[[#This Row],[50D EMA]])/Table2[[#This Row],[50D EMA]]</f>
        <v>5.1833355145507846E-2</v>
      </c>
      <c r="U347" s="1">
        <f>(Table2[[#This Row],[Close Price]]-Table2[[#This Row],[200D EMA]])/Table2[[#This Row],[200D EMA]]</f>
        <v>8.1521569512627914E-2</v>
      </c>
      <c r="V347">
        <v>1.4261063915666701</v>
      </c>
      <c r="W347">
        <v>1703.05</v>
      </c>
      <c r="X347">
        <v>1761.4</v>
      </c>
      <c r="Y347">
        <v>1703.05</v>
      </c>
      <c r="Z347">
        <v>1761.4</v>
      </c>
      <c r="AA347">
        <v>1552.7</v>
      </c>
      <c r="AB347">
        <v>1770</v>
      </c>
      <c r="AC347" s="1">
        <f>(Table2[[#This Row],[Close Price]]/Table2[[#This Row],[Day Low]])-1</f>
        <v>2.5454331933883356E-2</v>
      </c>
      <c r="AD347" s="1">
        <f>(Table2[[#This Row],[Day High]]/Table2[[#This Row],[Close Price]])-1</f>
        <v>8.5890975721483187E-3</v>
      </c>
      <c r="AE347" s="1">
        <f>(Table2[[#This Row],[Close Price]]/Table2[[#This Row],[Current Week Low]])-1</f>
        <v>2.5454331933883356E-2</v>
      </c>
      <c r="AF347" s="1">
        <f>(Table2[[#This Row],[Current Week High]]/Table2[[#This Row],[Close Price]])-1</f>
        <v>8.5890975721483187E-3</v>
      </c>
      <c r="AG347" s="1">
        <f>(Table2[[#This Row],[Close Price]]/Table2[[#This Row],[Current Month Low]])-1</f>
        <v>0.1247504347266053</v>
      </c>
      <c r="AH347" s="1">
        <f>(Table2[[#This Row],[Current Month High]]/Table2[[#This Row],[Close Price]])-1</f>
        <v>1.3513513513513375E-2</v>
      </c>
      <c r="AI347">
        <v>27.230302336234502</v>
      </c>
      <c r="AJ347">
        <v>71.552062868369305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-0.01</v>
      </c>
      <c r="AM347" t="s">
        <v>3181</v>
      </c>
      <c r="AN347">
        <v>4.57</v>
      </c>
      <c r="AO347" t="s">
        <v>3182</v>
      </c>
      <c r="AP347">
        <v>0.113649257832659</v>
      </c>
      <c r="AQ347">
        <f>(Table2[[#This Row],[Sharpe Ratio]]-AVERAGE(Table2[Sharpe Ratio]))/_xlfn.STDEV.P(Table2[Sharpe Ratio])</f>
        <v>0.5575940338149622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2.1408209085862158</v>
      </c>
      <c r="AS347">
        <f>_xlfn.RANK.AVG(Table2[[#This Row],[1Y Return vs Nifty Z-Score]],Table2[1Y Return vs Nifty Z-Score])</f>
        <v>296</v>
      </c>
      <c r="AT347">
        <f>_xlfn.RANK.AVG(Table2[[#This Row],[6M Return vs Nifty Z-Score]],Table2[6M Return vs Nifty Z-Score])</f>
        <v>550</v>
      </c>
      <c r="AU347">
        <f>_xlfn.RANK.AVG(Table2[[#This Row],[Sharpe Ratio Z-Score]],Table2[Sharpe Ratio Z-Score])</f>
        <v>197</v>
      </c>
      <c r="AV347">
        <f>(Table2[[#This Row],[Rank 1Y]]+Table2[[#This Row],[Rank 6M]]+Table2[[#This Row],[Rank Sharpe]])/3</f>
        <v>347.66666666666669</v>
      </c>
    </row>
    <row r="348" spans="1:48" x14ac:dyDescent="0.3">
      <c r="A348" t="s">
        <v>772</v>
      </c>
      <c r="B348" t="s">
        <v>773</v>
      </c>
      <c r="C348" t="s">
        <v>3147</v>
      </c>
      <c r="D348" t="s">
        <v>274</v>
      </c>
      <c r="E348">
        <v>21168.372581200001</v>
      </c>
      <c r="F348">
        <v>669.5</v>
      </c>
      <c r="G348">
        <v>12.372133438312799</v>
      </c>
      <c r="H348">
        <f>(Table2[[#This Row],[1Y Return vs Nifty]]-AVERAGE(Table2[1Y Return vs Nifty]))/_xlfn.STDEV.P(Table2[1Y Return vs Nifty])</f>
        <v>-0.19780825564887827</v>
      </c>
      <c r="I348">
        <v>-7.0986532052925204</v>
      </c>
      <c r="J348">
        <f>(Table2[[#This Row],[1M Return vs Nifty]]-AVERAGE(Table2[1M Return vs Nifty]))/_xlfn.STDEV.P(Table2[1M Return vs Nifty])</f>
        <v>-0.67515149848780831</v>
      </c>
      <c r="K348">
        <v>-5.3052918922049601</v>
      </c>
      <c r="L348">
        <f>(Table2[[#This Row],[6M Return vs Nifty]]-AVERAGE(Table2[6M Return vs Nifty]))/_xlfn.STDEV.P(Table2[6M Return vs Nifty])</f>
        <v>-0.51047587702971275</v>
      </c>
      <c r="M348">
        <v>-1.9979810601762</v>
      </c>
      <c r="N348">
        <f>(Table2[[#This Row],[1W Return vs Nifty]]-AVERAGE(Table2[1W Return vs Nifty]))/_xlfn.STDEV.P(Table2[1W Return vs Nifty])</f>
        <v>-0.22626955882434155</v>
      </c>
      <c r="O348">
        <v>680.66</v>
      </c>
      <c r="P348">
        <v>685.05341640175197</v>
      </c>
      <c r="Q348">
        <v>643.62642680217198</v>
      </c>
      <c r="R348">
        <v>45.084621731955998</v>
      </c>
      <c r="S348" s="1">
        <f>(Table2[[#This Row],[Close Price]]-Table2[[#This Row],[20D EMA]])/Table2[[#This Row],[20D EMA]]</f>
        <v>-1.6395851085710882E-2</v>
      </c>
      <c r="T348" s="1">
        <f>(Table2[[#This Row],[Close Price]]-Table2[[#This Row],[50D EMA]])/Table2[[#This Row],[50D EMA]]</f>
        <v>-2.2703946917667247E-2</v>
      </c>
      <c r="U348" s="1">
        <f>(Table2[[#This Row],[Close Price]]-Table2[[#This Row],[200D EMA]])/Table2[[#This Row],[200D EMA]]</f>
        <v>4.019967502947272E-2</v>
      </c>
      <c r="V348">
        <v>0.73041551218502399</v>
      </c>
      <c r="W348">
        <v>660.15</v>
      </c>
      <c r="X348">
        <v>673.55</v>
      </c>
      <c r="Y348">
        <v>660.15</v>
      </c>
      <c r="Z348">
        <v>673.55</v>
      </c>
      <c r="AA348">
        <v>624.70000000000005</v>
      </c>
      <c r="AB348">
        <v>698.9</v>
      </c>
      <c r="AC348" s="1">
        <f>(Table2[[#This Row],[Close Price]]/Table2[[#This Row],[Day Low]])-1</f>
        <v>1.4163447701279974E-2</v>
      </c>
      <c r="AD348" s="1">
        <f>(Table2[[#This Row],[Day High]]/Table2[[#This Row],[Close Price]])-1</f>
        <v>6.0492905153097798E-3</v>
      </c>
      <c r="AE348" s="1">
        <f>(Table2[[#This Row],[Close Price]]/Table2[[#This Row],[Current Week Low]])-1</f>
        <v>1.4163447701279974E-2</v>
      </c>
      <c r="AF348" s="1">
        <f>(Table2[[#This Row],[Current Week High]]/Table2[[#This Row],[Close Price]])-1</f>
        <v>6.0492905153097798E-3</v>
      </c>
      <c r="AG348" s="1">
        <f>(Table2[[#This Row],[Close Price]]/Table2[[#This Row],[Current Month Low]])-1</f>
        <v>7.1714422923002896E-2</v>
      </c>
      <c r="AH348" s="1">
        <f>(Table2[[#This Row],[Current Month High]]/Table2[[#This Row],[Close Price]])-1</f>
        <v>4.3913368185212853E-2</v>
      </c>
      <c r="AI348">
        <v>19.335324869305399</v>
      </c>
      <c r="AJ348">
        <v>43.4233076263924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-0.04</v>
      </c>
      <c r="AM348" t="s">
        <v>3181</v>
      </c>
      <c r="AN348">
        <v>-3.17</v>
      </c>
      <c r="AO348" t="s">
        <v>3181</v>
      </c>
      <c r="AP348">
        <v>0.11534034434319999</v>
      </c>
      <c r="AQ348">
        <f>(Table2[[#This Row],[Sharpe Ratio]]-AVERAGE(Table2[Sharpe Ratio]))/_xlfn.STDEV.P(Table2[Sharpe Ratio])</f>
        <v>0.57738699711564445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361</v>
      </c>
      <c r="AT348">
        <f>_xlfn.RANK.AVG(Table2[[#This Row],[6M Return vs Nifty Z-Score]],Table2[6M Return vs Nifty Z-Score])</f>
        <v>491</v>
      </c>
      <c r="AU348">
        <f>_xlfn.RANK.AVG(Table2[[#This Row],[Sharpe Ratio Z-Score]],Table2[Sharpe Ratio Z-Score])</f>
        <v>194</v>
      </c>
      <c r="AV348">
        <f>(Table2[[#This Row],[Rank 1Y]]+Table2[[#This Row],[Rank 6M]]+Table2[[#This Row],[Rank Sharpe]])/3</f>
        <v>348.66666666666669</v>
      </c>
    </row>
    <row r="349" spans="1:48" x14ac:dyDescent="0.3">
      <c r="A349" t="s">
        <v>640</v>
      </c>
      <c r="B349" t="s">
        <v>641</v>
      </c>
      <c r="C349" t="s">
        <v>3145</v>
      </c>
      <c r="D349" t="s">
        <v>307</v>
      </c>
      <c r="E349">
        <v>30104.782181549999</v>
      </c>
      <c r="F349">
        <v>2372.85</v>
      </c>
      <c r="G349">
        <v>12.6212641188345</v>
      </c>
      <c r="H349">
        <f>(Table2[[#This Row],[1Y Return vs Nifty]]-AVERAGE(Table2[1Y Return vs Nifty]))/_xlfn.STDEV.P(Table2[1Y Return vs Nifty])</f>
        <v>-0.19355708710378045</v>
      </c>
      <c r="I349">
        <v>13.4111497843222</v>
      </c>
      <c r="J349">
        <f>(Table2[[#This Row],[1M Return vs Nifty]]-AVERAGE(Table2[1M Return vs Nifty]))/_xlfn.STDEV.P(Table2[1M Return vs Nifty])</f>
        <v>1.6463588135043905</v>
      </c>
      <c r="K349">
        <v>55.424455702788599</v>
      </c>
      <c r="L349">
        <f>(Table2[[#This Row],[6M Return vs Nifty]]-AVERAGE(Table2[6M Return vs Nifty]))/_xlfn.STDEV.P(Table2[6M Return vs Nifty])</f>
        <v>1.3791039867223702</v>
      </c>
      <c r="M349">
        <v>-1.1492816250356399</v>
      </c>
      <c r="N349">
        <f>(Table2[[#This Row],[1W Return vs Nifty]]-AVERAGE(Table2[1W Return vs Nifty]))/_xlfn.STDEV.P(Table2[1W Return vs Nifty])</f>
        <v>-3.7025094245440031E-2</v>
      </c>
      <c r="O349">
        <v>2260.12</v>
      </c>
      <c r="P349">
        <v>2153.2657378799199</v>
      </c>
      <c r="Q349">
        <v>1819.0396605411199</v>
      </c>
      <c r="R349">
        <v>74.8700966938938</v>
      </c>
      <c r="S349" s="1">
        <f>(Table2[[#This Row],[Close Price]]-Table2[[#This Row],[20D EMA]])/Table2[[#This Row],[20D EMA]]</f>
        <v>4.9877882590304949E-2</v>
      </c>
      <c r="T349" s="1">
        <f>(Table2[[#This Row],[Close Price]]-Table2[[#This Row],[50D EMA]])/Table2[[#This Row],[50D EMA]]</f>
        <v>0.10197731671348659</v>
      </c>
      <c r="U349" s="1">
        <f>(Table2[[#This Row],[Close Price]]-Table2[[#This Row],[200D EMA]])/Table2[[#This Row],[200D EMA]]</f>
        <v>0.30445204218039695</v>
      </c>
      <c r="V349">
        <v>1.2209652169360801</v>
      </c>
      <c r="W349">
        <v>2350.5500000000002</v>
      </c>
      <c r="X349">
        <v>2400</v>
      </c>
      <c r="Y349">
        <v>2350.5500000000002</v>
      </c>
      <c r="Z349">
        <v>2400</v>
      </c>
      <c r="AA349">
        <v>2241.1</v>
      </c>
      <c r="AB349">
        <v>2414.9499999999998</v>
      </c>
      <c r="AC349" s="1">
        <f>(Table2[[#This Row],[Close Price]]/Table2[[#This Row],[Day Low]])-1</f>
        <v>9.4871413073533972E-3</v>
      </c>
      <c r="AD349" s="1">
        <f>(Table2[[#This Row],[Day High]]/Table2[[#This Row],[Close Price]])-1</f>
        <v>1.1441936911309236E-2</v>
      </c>
      <c r="AE349" s="1">
        <f>(Table2[[#This Row],[Close Price]]/Table2[[#This Row],[Current Week Low]])-1</f>
        <v>9.4871413073533972E-3</v>
      </c>
      <c r="AF349" s="1">
        <f>(Table2[[#This Row],[Current Week High]]/Table2[[#This Row],[Close Price]])-1</f>
        <v>1.1441936911309236E-2</v>
      </c>
      <c r="AG349" s="1">
        <f>(Table2[[#This Row],[Close Price]]/Table2[[#This Row],[Current Month Low]])-1</f>
        <v>5.8788095131854901E-2</v>
      </c>
      <c r="AH349" s="1">
        <f>(Table2[[#This Row],[Current Month High]]/Table2[[#This Row],[Close Price]])-1</f>
        <v>1.7742377309985846E-2</v>
      </c>
      <c r="AI349">
        <v>1.77423773099858</v>
      </c>
      <c r="AJ349">
        <v>100.05480145013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0.08</v>
      </c>
      <c r="AM349" t="s">
        <v>3182</v>
      </c>
      <c r="AN349">
        <v>12.35</v>
      </c>
      <c r="AO349" t="s">
        <v>3182</v>
      </c>
      <c r="AP349">
        <v>-2.6292561290948001E-2</v>
      </c>
      <c r="AQ349">
        <f>(Table2[[#This Row],[Sharpe Ratio]]-AVERAGE(Table2[Sharpe Ratio]))/_xlfn.STDEV.P(Table2[Sharpe Ratio])</f>
        <v>-1.0803252996307047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1.7145553192468357</v>
      </c>
      <c r="AS349">
        <f>_xlfn.RANK.AVG(Table2[[#This Row],[1Y Return vs Nifty Z-Score]],Table2[1Y Return vs Nifty Z-Score])</f>
        <v>357</v>
      </c>
      <c r="AT349">
        <f>_xlfn.RANK.AVG(Table2[[#This Row],[6M Return vs Nifty Z-Score]],Table2[6M Return vs Nifty Z-Score])</f>
        <v>62</v>
      </c>
      <c r="AU349">
        <f>_xlfn.RANK.AVG(Table2[[#This Row],[Sharpe Ratio Z-Score]],Table2[Sharpe Ratio Z-Score])</f>
        <v>629</v>
      </c>
      <c r="AV349">
        <f>(Table2[[#This Row],[Rank 1Y]]+Table2[[#This Row],[Rank 6M]]+Table2[[#This Row],[Rank Sharpe]])/3</f>
        <v>349.33333333333331</v>
      </c>
    </row>
    <row r="350" spans="1:48" x14ac:dyDescent="0.3">
      <c r="A350" t="s">
        <v>439</v>
      </c>
      <c r="B350" t="s">
        <v>440</v>
      </c>
      <c r="C350" t="s">
        <v>3134</v>
      </c>
      <c r="D350" t="s">
        <v>441</v>
      </c>
      <c r="E350">
        <v>53182.503120039997</v>
      </c>
      <c r="F350">
        <v>354.55</v>
      </c>
      <c r="G350">
        <v>26.161884866110501</v>
      </c>
      <c r="H350">
        <f>(Table2[[#This Row],[1Y Return vs Nifty]]-AVERAGE(Table2[1Y Return vs Nifty]))/_xlfn.STDEV.P(Table2[1Y Return vs Nifty])</f>
        <v>3.7500207330515248E-2</v>
      </c>
      <c r="I350">
        <v>6.4280144518163498</v>
      </c>
      <c r="J350">
        <f>(Table2[[#This Row],[1M Return vs Nifty]]-AVERAGE(Table2[1M Return vs Nifty]))/_xlfn.STDEV.P(Table2[1M Return vs Nifty])</f>
        <v>0.85593578054507025</v>
      </c>
      <c r="K350">
        <v>4.6623336934842499</v>
      </c>
      <c r="L350">
        <f>(Table2[[#This Row],[6M Return vs Nifty]]-AVERAGE(Table2[6M Return vs Nifty]))/_xlfn.STDEV.P(Table2[6M Return vs Nifty])</f>
        <v>-0.20033751252099741</v>
      </c>
      <c r="M350">
        <v>-2.9329848469644499</v>
      </c>
      <c r="N350">
        <f>(Table2[[#This Row],[1W Return vs Nifty]]-AVERAGE(Table2[1W Return vs Nifty]))/_xlfn.STDEV.P(Table2[1W Return vs Nifty])</f>
        <v>-0.43475831666201176</v>
      </c>
      <c r="O350">
        <v>348.21</v>
      </c>
      <c r="P350">
        <v>347.49813448660802</v>
      </c>
      <c r="Q350">
        <v>312.20665726057001</v>
      </c>
      <c r="R350">
        <v>59.593555168314303</v>
      </c>
      <c r="S350" s="1">
        <f>(Table2[[#This Row],[Close Price]]-Table2[[#This Row],[20D EMA]])/Table2[[#This Row],[20D EMA]]</f>
        <v>1.8207403578300543E-2</v>
      </c>
      <c r="T350" s="1">
        <f>(Table2[[#This Row],[Close Price]]-Table2[[#This Row],[50D EMA]])/Table2[[#This Row],[50D EMA]]</f>
        <v>2.0293247109974787E-2</v>
      </c>
      <c r="U350" s="1">
        <f>(Table2[[#This Row],[Close Price]]-Table2[[#This Row],[200D EMA]])/Table2[[#This Row],[200D EMA]]</f>
        <v>0.13562600846172837</v>
      </c>
      <c r="V350">
        <v>1.14045353261029</v>
      </c>
      <c r="W350">
        <v>351.6</v>
      </c>
      <c r="X350">
        <v>356.95</v>
      </c>
      <c r="Y350">
        <v>351.6</v>
      </c>
      <c r="Z350">
        <v>356.95</v>
      </c>
      <c r="AA350">
        <v>340</v>
      </c>
      <c r="AB350">
        <v>368.65</v>
      </c>
      <c r="AC350" s="1">
        <f>(Table2[[#This Row],[Close Price]]/Table2[[#This Row],[Day Low]])-1</f>
        <v>8.3902161547211307E-3</v>
      </c>
      <c r="AD350" s="1">
        <f>(Table2[[#This Row],[Day High]]/Table2[[#This Row],[Close Price]])-1</f>
        <v>6.769143985333459E-3</v>
      </c>
      <c r="AE350" s="1">
        <f>(Table2[[#This Row],[Close Price]]/Table2[[#This Row],[Current Week Low]])-1</f>
        <v>8.3902161547211307E-3</v>
      </c>
      <c r="AF350" s="1">
        <f>(Table2[[#This Row],[Current Week High]]/Table2[[#This Row],[Close Price]])-1</f>
        <v>6.769143985333459E-3</v>
      </c>
      <c r="AG350" s="1">
        <f>(Table2[[#This Row],[Close Price]]/Table2[[#This Row],[Current Month Low]])-1</f>
        <v>4.279411764705876E-2</v>
      </c>
      <c r="AH350" s="1">
        <f>(Table2[[#This Row],[Current Month High]]/Table2[[#This Row],[Close Price]])-1</f>
        <v>3.9768720913834432E-2</v>
      </c>
      <c r="AI350">
        <v>8.3627132985474493</v>
      </c>
      <c r="AJ350">
        <v>84.950443401147595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</v>
      </c>
      <c r="AM350" t="s">
        <v>3183</v>
      </c>
      <c r="AN350">
        <v>7.46</v>
      </c>
      <c r="AO350" t="s">
        <v>3182</v>
      </c>
      <c r="AP350">
        <v>4.8193165396112E-2</v>
      </c>
      <c r="AQ350">
        <f>(Table2[[#This Row],[Sharpe Ratio]]-AVERAGE(Table2[Sharpe Ratio]))/_xlfn.STDEV.P(Table2[Sharpe Ratio])</f>
        <v>-0.20852291367826425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4.9817245014312117E-2</v>
      </c>
      <c r="AS350">
        <f>_xlfn.RANK.AVG(Table2[[#This Row],[1Y Return vs Nifty Z-Score]],Table2[1Y Return vs Nifty Z-Score])</f>
        <v>278</v>
      </c>
      <c r="AT350">
        <f>_xlfn.RANK.AVG(Table2[[#This Row],[6M Return vs Nifty Z-Score]],Table2[6M Return vs Nifty Z-Score])</f>
        <v>378</v>
      </c>
      <c r="AU350">
        <f>_xlfn.RANK.AVG(Table2[[#This Row],[Sharpe Ratio Z-Score]],Table2[Sharpe Ratio Z-Score])</f>
        <v>394</v>
      </c>
      <c r="AV350">
        <f>(Table2[[#This Row],[Rank 1Y]]+Table2[[#This Row],[Rank 6M]]+Table2[[#This Row],[Rank Sharpe]])/3</f>
        <v>350</v>
      </c>
    </row>
    <row r="351" spans="1:48" x14ac:dyDescent="0.3">
      <c r="A351" t="s">
        <v>213</v>
      </c>
      <c r="B351" t="s">
        <v>214</v>
      </c>
      <c r="C351" t="s">
        <v>3145</v>
      </c>
      <c r="D351" t="s">
        <v>215</v>
      </c>
      <c r="E351">
        <v>121642.3695513</v>
      </c>
      <c r="F351">
        <v>1940.25</v>
      </c>
      <c r="G351">
        <v>9.9694955969557295</v>
      </c>
      <c r="H351">
        <f>(Table2[[#This Row],[1Y Return vs Nifty]]-AVERAGE(Table2[1Y Return vs Nifty]))/_xlfn.STDEV.P(Table2[1Y Return vs Nifty])</f>
        <v>-0.23880689297066438</v>
      </c>
      <c r="I351">
        <v>-1.9234269978082501</v>
      </c>
      <c r="J351">
        <f>(Table2[[#This Row],[1M Return vs Nifty]]-AVERAGE(Table2[1M Return vs Nifty]))/_xlfn.STDEV.P(Table2[1M Return vs Nifty])</f>
        <v>-8.9366202858661786E-2</v>
      </c>
      <c r="K351">
        <v>17.628605735546401</v>
      </c>
      <c r="L351">
        <f>(Table2[[#This Row],[6M Return vs Nifty]]-AVERAGE(Table2[6M Return vs Nifty]))/_xlfn.STDEV.P(Table2[6M Return vs Nifty])</f>
        <v>0.20310244119012327</v>
      </c>
      <c r="M351">
        <v>-1.3345868286201199</v>
      </c>
      <c r="N351">
        <f>(Table2[[#This Row],[1W Return vs Nifty]]-AVERAGE(Table2[1W Return vs Nifty]))/_xlfn.STDEV.P(Table2[1W Return vs Nifty])</f>
        <v>-7.8344768306754048E-2</v>
      </c>
      <c r="O351">
        <v>1962.4</v>
      </c>
      <c r="P351">
        <v>1931.9569465934801</v>
      </c>
      <c r="Q351">
        <v>1730.0828175865799</v>
      </c>
      <c r="R351">
        <v>40.439604988002301</v>
      </c>
      <c r="S351" s="1">
        <f>(Table2[[#This Row],[Close Price]]-Table2[[#This Row],[20D EMA]])/Table2[[#This Row],[20D EMA]]</f>
        <v>-1.128719934773751E-2</v>
      </c>
      <c r="T351" s="1">
        <f>(Table2[[#This Row],[Close Price]]-Table2[[#This Row],[50D EMA]])/Table2[[#This Row],[50D EMA]]</f>
        <v>4.2925663644537296E-3</v>
      </c>
      <c r="U351" s="1">
        <f>(Table2[[#This Row],[Close Price]]-Table2[[#This Row],[200D EMA]])/Table2[[#This Row],[200D EMA]]</f>
        <v>0.12147810513868795</v>
      </c>
      <c r="V351">
        <v>0.93554393775787703</v>
      </c>
      <c r="W351">
        <v>1933.35</v>
      </c>
      <c r="X351">
        <v>1960</v>
      </c>
      <c r="Y351">
        <v>1933.35</v>
      </c>
      <c r="Z351">
        <v>1960</v>
      </c>
      <c r="AA351">
        <v>1900.95</v>
      </c>
      <c r="AB351">
        <v>2065.4</v>
      </c>
      <c r="AC351" s="1">
        <f>(Table2[[#This Row],[Close Price]]/Table2[[#This Row],[Day Low]])-1</f>
        <v>3.5689347505625246E-3</v>
      </c>
      <c r="AD351" s="1">
        <f>(Table2[[#This Row],[Day High]]/Table2[[#This Row],[Close Price]])-1</f>
        <v>1.0179100631361848E-2</v>
      </c>
      <c r="AE351" s="1">
        <f>(Table2[[#This Row],[Close Price]]/Table2[[#This Row],[Current Week Low]])-1</f>
        <v>3.5689347505625246E-3</v>
      </c>
      <c r="AF351" s="1">
        <f>(Table2[[#This Row],[Current Week High]]/Table2[[#This Row],[Close Price]])-1</f>
        <v>1.0179100631361848E-2</v>
      </c>
      <c r="AG351" s="1">
        <f>(Table2[[#This Row],[Close Price]]/Table2[[#This Row],[Current Month Low]])-1</f>
        <v>2.0673873589521108E-2</v>
      </c>
      <c r="AH351" s="1">
        <f>(Table2[[#This Row],[Current Month High]]/Table2[[#This Row],[Close Price]])-1</f>
        <v>6.4501997165313796E-2</v>
      </c>
      <c r="AI351">
        <v>8.5427135678392006</v>
      </c>
      <c r="AJ351">
        <v>57.379243216936302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0.06</v>
      </c>
      <c r="AM351" t="s">
        <v>3182</v>
      </c>
      <c r="AN351">
        <v>-5.89</v>
      </c>
      <c r="AO351" t="s">
        <v>3181</v>
      </c>
      <c r="AP351">
        <v>3.6548092527482E-2</v>
      </c>
      <c r="AQ351">
        <f>(Table2[[#This Row],[Sharpe Ratio]]-AVERAGE(Table2[Sharpe Ratio]))/_xlfn.STDEV.P(Table2[Sharpe Ratio])</f>
        <v>-0.34482019858110929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-0.54823562152706617</v>
      </c>
      <c r="AS351">
        <f>_xlfn.RANK.AVG(Table2[[#This Row],[1Y Return vs Nifty Z-Score]],Table2[1Y Return vs Nifty Z-Score])</f>
        <v>376</v>
      </c>
      <c r="AT351">
        <f>_xlfn.RANK.AVG(Table2[[#This Row],[6M Return vs Nifty Z-Score]],Table2[6M Return vs Nifty Z-Score])</f>
        <v>249</v>
      </c>
      <c r="AU351">
        <f>_xlfn.RANK.AVG(Table2[[#This Row],[Sharpe Ratio Z-Score]],Table2[Sharpe Ratio Z-Score])</f>
        <v>429</v>
      </c>
      <c r="AV351">
        <f>(Table2[[#This Row],[Rank 1Y]]+Table2[[#This Row],[Rank 6M]]+Table2[[#This Row],[Rank Sharpe]])/3</f>
        <v>351.33333333333331</v>
      </c>
    </row>
    <row r="352" spans="1:48" x14ac:dyDescent="0.3">
      <c r="A352" t="s">
        <v>831</v>
      </c>
      <c r="B352" t="s">
        <v>832</v>
      </c>
      <c r="C352" t="s">
        <v>3147</v>
      </c>
      <c r="D352" t="s">
        <v>450</v>
      </c>
      <c r="E352">
        <v>19541.810967525002</v>
      </c>
      <c r="F352">
        <v>316.05</v>
      </c>
      <c r="G352">
        <v>13.4621479860097</v>
      </c>
      <c r="H352">
        <f>(Table2[[#This Row],[1Y Return vs Nifty]]-AVERAGE(Table2[1Y Return vs Nifty]))/_xlfn.STDEV.P(Table2[1Y Return vs Nifty])</f>
        <v>-0.17920823597581159</v>
      </c>
      <c r="I352">
        <v>-2.09508987519858</v>
      </c>
      <c r="J352">
        <f>(Table2[[#This Row],[1M Return vs Nifty]]-AVERAGE(Table2[1M Return vs Nifty]))/_xlfn.STDEV.P(Table2[1M Return vs Nifty])</f>
        <v>-0.10879677175538377</v>
      </c>
      <c r="K352">
        <v>16.242519010661699</v>
      </c>
      <c r="L352">
        <f>(Table2[[#This Row],[6M Return vs Nifty]]-AVERAGE(Table2[6M Return vs Nifty]))/_xlfn.STDEV.P(Table2[6M Return vs Nifty])</f>
        <v>0.15997495147580537</v>
      </c>
      <c r="M352">
        <v>8.1483712792748797</v>
      </c>
      <c r="N352">
        <f>(Table2[[#This Row],[1W Return vs Nifty]]-AVERAGE(Table2[1W Return vs Nifty]))/_xlfn.STDEV.P(Table2[1W Return vs Nifty])</f>
        <v>2.0361815945575312</v>
      </c>
      <c r="O352">
        <v>293.45</v>
      </c>
      <c r="P352">
        <v>297.51926740062999</v>
      </c>
      <c r="Q352">
        <v>277.35806774584199</v>
      </c>
      <c r="R352">
        <v>74.789155389156306</v>
      </c>
      <c r="S352" s="1">
        <f>(Table2[[#This Row],[Close Price]]-Table2[[#This Row],[20D EMA]])/Table2[[#This Row],[20D EMA]]</f>
        <v>7.7014823649684871E-2</v>
      </c>
      <c r="T352" s="1">
        <f>(Table2[[#This Row],[Close Price]]-Table2[[#This Row],[50D EMA]])/Table2[[#This Row],[50D EMA]]</f>
        <v>6.2284143011205828E-2</v>
      </c>
      <c r="U352" s="1">
        <f>(Table2[[#This Row],[Close Price]]-Table2[[#This Row],[200D EMA]])/Table2[[#This Row],[200D EMA]]</f>
        <v>0.13950173711771566</v>
      </c>
      <c r="V352">
        <v>2.5622431657393498</v>
      </c>
      <c r="W352">
        <v>295.35000000000002</v>
      </c>
      <c r="X352">
        <v>319.45</v>
      </c>
      <c r="Y352">
        <v>295.35000000000002</v>
      </c>
      <c r="Z352">
        <v>319.45</v>
      </c>
      <c r="AA352">
        <v>265.95</v>
      </c>
      <c r="AB352">
        <v>319.45</v>
      </c>
      <c r="AC352" s="1">
        <f>(Table2[[#This Row],[Close Price]]/Table2[[#This Row],[Day Low]])-1</f>
        <v>7.008633824276278E-2</v>
      </c>
      <c r="AD352" s="1">
        <f>(Table2[[#This Row],[Day High]]/Table2[[#This Row],[Close Price]])-1</f>
        <v>1.0757791488688495E-2</v>
      </c>
      <c r="AE352" s="1">
        <f>(Table2[[#This Row],[Close Price]]/Table2[[#This Row],[Current Week Low]])-1</f>
        <v>7.008633824276278E-2</v>
      </c>
      <c r="AF352" s="1">
        <f>(Table2[[#This Row],[Current Week High]]/Table2[[#This Row],[Close Price]])-1</f>
        <v>1.0757791488688495E-2</v>
      </c>
      <c r="AG352" s="1">
        <f>(Table2[[#This Row],[Close Price]]/Table2[[#This Row],[Current Month Low]])-1</f>
        <v>0.18838127467569099</v>
      </c>
      <c r="AH352" s="1">
        <f>(Table2[[#This Row],[Current Month High]]/Table2[[#This Row],[Close Price]])-1</f>
        <v>1.0757791488688495E-2</v>
      </c>
      <c r="AI352">
        <v>12.608764436006901</v>
      </c>
      <c r="AJ352">
        <v>70.102260495156003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-0.08</v>
      </c>
      <c r="AM352" t="s">
        <v>3181</v>
      </c>
      <c r="AN352">
        <v>9.7200000000000006</v>
      </c>
      <c r="AO352" t="s">
        <v>3182</v>
      </c>
      <c r="AP352">
        <v>3.3008662022752003E-2</v>
      </c>
      <c r="AQ352">
        <f>(Table2[[#This Row],[Sharpe Ratio]]-AVERAGE(Table2[Sharpe Ratio]))/_xlfn.STDEV.P(Table2[Sharpe Ratio])</f>
        <v>-0.38624671203784811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352</v>
      </c>
      <c r="AT352">
        <f>_xlfn.RANK.AVG(Table2[[#This Row],[6M Return vs Nifty Z-Score]],Table2[6M Return vs Nifty Z-Score])</f>
        <v>264</v>
      </c>
      <c r="AU352">
        <f>_xlfn.RANK.AVG(Table2[[#This Row],[Sharpe Ratio Z-Score]],Table2[Sharpe Ratio Z-Score])</f>
        <v>438</v>
      </c>
      <c r="AV352">
        <f>(Table2[[#This Row],[Rank 1Y]]+Table2[[#This Row],[Rank 6M]]+Table2[[#This Row],[Rank Sharpe]])/3</f>
        <v>351.33333333333331</v>
      </c>
    </row>
    <row r="353" spans="1:48" x14ac:dyDescent="0.3">
      <c r="A353" t="s">
        <v>813</v>
      </c>
      <c r="B353" t="s">
        <v>814</v>
      </c>
      <c r="C353" t="s">
        <v>3136</v>
      </c>
      <c r="D353" t="s">
        <v>222</v>
      </c>
      <c r="E353">
        <v>20062.563038420001</v>
      </c>
      <c r="F353">
        <v>695.9</v>
      </c>
      <c r="G353">
        <v>27.507042972429801</v>
      </c>
      <c r="H353">
        <f>(Table2[[#This Row],[1Y Return vs Nifty]]-AVERAGE(Table2[1Y Return vs Nifty]))/_xlfn.STDEV.P(Table2[1Y Return vs Nifty])</f>
        <v>6.0453999363648155E-2</v>
      </c>
      <c r="I353">
        <v>-5.8930665377262201</v>
      </c>
      <c r="J353">
        <f>(Table2[[#This Row],[1M Return vs Nifty]]-AVERAGE(Table2[1M Return vs Nifty]))/_xlfn.STDEV.P(Table2[1M Return vs Nifty])</f>
        <v>-0.53869080785257117</v>
      </c>
      <c r="K353">
        <v>27.819476925934801</v>
      </c>
      <c r="L353">
        <f>(Table2[[#This Row],[6M Return vs Nifty]]-AVERAGE(Table2[6M Return vs Nifty]))/_xlfn.STDEV.P(Table2[6M Return vs Nifty])</f>
        <v>0.5201869962564547</v>
      </c>
      <c r="M353">
        <v>-5.5156613718318299</v>
      </c>
      <c r="N353">
        <f>(Table2[[#This Row],[1W Return vs Nifty]]-AVERAGE(Table2[1W Return vs Nifty]))/_xlfn.STDEV.P(Table2[1W Return vs Nifty])</f>
        <v>-1.0106479848907624</v>
      </c>
      <c r="O353">
        <v>716.5</v>
      </c>
      <c r="P353">
        <v>712.67662182937397</v>
      </c>
      <c r="Q353">
        <v>611.98328084018306</v>
      </c>
      <c r="R353">
        <v>40.656252578511904</v>
      </c>
      <c r="S353" s="1">
        <f>(Table2[[#This Row],[Close Price]]-Table2[[#This Row],[20D EMA]])/Table2[[#This Row],[20D EMA]]</f>
        <v>-2.8750872295882794E-2</v>
      </c>
      <c r="T353" s="1">
        <f>(Table2[[#This Row],[Close Price]]-Table2[[#This Row],[50D EMA]])/Table2[[#This Row],[50D EMA]]</f>
        <v>-2.354030048903524E-2</v>
      </c>
      <c r="U353" s="1">
        <f>(Table2[[#This Row],[Close Price]]-Table2[[#This Row],[200D EMA]])/Table2[[#This Row],[200D EMA]]</f>
        <v>0.1371225681927272</v>
      </c>
      <c r="V353">
        <v>0.67652371630191199</v>
      </c>
      <c r="W353">
        <v>681.3</v>
      </c>
      <c r="X353">
        <v>698.9</v>
      </c>
      <c r="Y353">
        <v>681.3</v>
      </c>
      <c r="Z353">
        <v>698.9</v>
      </c>
      <c r="AA353">
        <v>667.55</v>
      </c>
      <c r="AB353">
        <v>755.1</v>
      </c>
      <c r="AC353" s="1">
        <f>(Table2[[#This Row],[Close Price]]/Table2[[#This Row],[Day Low]])-1</f>
        <v>2.1429619844415049E-2</v>
      </c>
      <c r="AD353" s="1">
        <f>(Table2[[#This Row],[Day High]]/Table2[[#This Row],[Close Price]])-1</f>
        <v>4.3109642189969044E-3</v>
      </c>
      <c r="AE353" s="1">
        <f>(Table2[[#This Row],[Close Price]]/Table2[[#This Row],[Current Week Low]])-1</f>
        <v>2.1429619844415049E-2</v>
      </c>
      <c r="AF353" s="1">
        <f>(Table2[[#This Row],[Current Week High]]/Table2[[#This Row],[Close Price]])-1</f>
        <v>4.3109642189969044E-3</v>
      </c>
      <c r="AG353" s="1">
        <f>(Table2[[#This Row],[Close Price]]/Table2[[#This Row],[Current Month Low]])-1</f>
        <v>4.2468728934162314E-2</v>
      </c>
      <c r="AH353" s="1">
        <f>(Table2[[#This Row],[Current Month High]]/Table2[[#This Row],[Close Price]])-1</f>
        <v>8.5069693921540512E-2</v>
      </c>
      <c r="AI353">
        <v>11.366575657422</v>
      </c>
      <c r="AJ353">
        <v>64.515366430260002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-0.04</v>
      </c>
      <c r="AM353" t="s">
        <v>3181</v>
      </c>
      <c r="AN353">
        <v>-5.96</v>
      </c>
      <c r="AO353" t="s">
        <v>3181</v>
      </c>
      <c r="AP353">
        <v>-2.8302419632876E-2</v>
      </c>
      <c r="AQ353">
        <f>(Table2[[#This Row],[Sharpe Ratio]]-AVERAGE(Table2[Sharpe Ratio]))/_xlfn.STDEV.P(Table2[Sharpe Ratio])</f>
        <v>-1.1038492602048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-2.0725470573280305</v>
      </c>
      <c r="AS353">
        <f>_xlfn.RANK.AVG(Table2[[#This Row],[1Y Return vs Nifty Z-Score]],Table2[1Y Return vs Nifty Z-Score])</f>
        <v>269</v>
      </c>
      <c r="AT353">
        <f>_xlfn.RANK.AVG(Table2[[#This Row],[6M Return vs Nifty Z-Score]],Table2[6M Return vs Nifty Z-Score])</f>
        <v>165</v>
      </c>
      <c r="AU353">
        <f>_xlfn.RANK.AVG(Table2[[#This Row],[Sharpe Ratio Z-Score]],Table2[Sharpe Ratio Z-Score])</f>
        <v>630</v>
      </c>
      <c r="AV353">
        <f>(Table2[[#This Row],[Rank 1Y]]+Table2[[#This Row],[Rank 6M]]+Table2[[#This Row],[Rank Sharpe]])/3</f>
        <v>354.66666666666669</v>
      </c>
    </row>
    <row r="354" spans="1:48" x14ac:dyDescent="0.3">
      <c r="A354" t="s">
        <v>598</v>
      </c>
      <c r="B354" t="s">
        <v>599</v>
      </c>
      <c r="C354" t="s">
        <v>3142</v>
      </c>
      <c r="D354" t="s">
        <v>182</v>
      </c>
      <c r="E354">
        <v>32912.293175040002</v>
      </c>
      <c r="F354">
        <v>2339.8000000000002</v>
      </c>
      <c r="G354">
        <v>20.537925476883998</v>
      </c>
      <c r="H354">
        <f>(Table2[[#This Row],[1Y Return vs Nifty]]-AVERAGE(Table2[1Y Return vs Nifty]))/_xlfn.STDEV.P(Table2[1Y Return vs Nifty])</f>
        <v>-5.8467094666658295E-2</v>
      </c>
      <c r="I354">
        <v>-4.8671106606568602</v>
      </c>
      <c r="J354">
        <f>(Table2[[#This Row],[1M Return vs Nifty]]-AVERAGE(Table2[1M Return vs Nifty]))/_xlfn.STDEV.P(Table2[1M Return vs Nifty])</f>
        <v>-0.42256257641750838</v>
      </c>
      <c r="K354">
        <v>15.7871451733561</v>
      </c>
      <c r="L354">
        <f>(Table2[[#This Row],[6M Return vs Nifty]]-AVERAGE(Table2[6M Return vs Nifty]))/_xlfn.STDEV.P(Table2[6M Return vs Nifty])</f>
        <v>0.14580619123015748</v>
      </c>
      <c r="M354">
        <v>1.0883511390605001</v>
      </c>
      <c r="N354">
        <f>(Table2[[#This Row],[1W Return vs Nifty]]-AVERAGE(Table2[1W Return vs Nifty]))/_xlfn.STDEV.P(Table2[1W Return vs Nifty])</f>
        <v>0.46192612079271866</v>
      </c>
      <c r="O354">
        <v>2363.44</v>
      </c>
      <c r="P354">
        <v>2423.0859144842698</v>
      </c>
      <c r="Q354">
        <v>2228.4373266432999</v>
      </c>
      <c r="R354">
        <v>49.517940241911099</v>
      </c>
      <c r="S354" s="1">
        <f>(Table2[[#This Row],[Close Price]]-Table2[[#This Row],[20D EMA]])/Table2[[#This Row],[20D EMA]]</f>
        <v>-1.0002369427613933E-2</v>
      </c>
      <c r="T354" s="1">
        <f>(Table2[[#This Row],[Close Price]]-Table2[[#This Row],[50D EMA]])/Table2[[#This Row],[50D EMA]]</f>
        <v>-3.4371837162858583E-2</v>
      </c>
      <c r="U354" s="1">
        <f>(Table2[[#This Row],[Close Price]]-Table2[[#This Row],[200D EMA]])/Table2[[#This Row],[200D EMA]]</f>
        <v>4.9973437451097676E-2</v>
      </c>
      <c r="V354">
        <v>1.1721109507562999</v>
      </c>
      <c r="W354">
        <v>2325</v>
      </c>
      <c r="X354">
        <v>2361.4499999999998</v>
      </c>
      <c r="Y354">
        <v>2325</v>
      </c>
      <c r="Z354">
        <v>2361.4499999999998</v>
      </c>
      <c r="AA354">
        <v>2158.25</v>
      </c>
      <c r="AB354">
        <v>2418.6999999999998</v>
      </c>
      <c r="AC354" s="1">
        <f>(Table2[[#This Row],[Close Price]]/Table2[[#This Row],[Day Low]])-1</f>
        <v>6.3655913978495349E-3</v>
      </c>
      <c r="AD354" s="1">
        <f>(Table2[[#This Row],[Day High]]/Table2[[#This Row],[Close Price]])-1</f>
        <v>9.252927600649441E-3</v>
      </c>
      <c r="AE354" s="1">
        <f>(Table2[[#This Row],[Close Price]]/Table2[[#This Row],[Current Week Low]])-1</f>
        <v>6.3655913978495349E-3</v>
      </c>
      <c r="AF354" s="1">
        <f>(Table2[[#This Row],[Current Week High]]/Table2[[#This Row],[Close Price]])-1</f>
        <v>9.252927600649441E-3</v>
      </c>
      <c r="AG354" s="1">
        <f>(Table2[[#This Row],[Close Price]]/Table2[[#This Row],[Current Month Low]])-1</f>
        <v>8.4119077956678057E-2</v>
      </c>
      <c r="AH354" s="1">
        <f>(Table2[[#This Row],[Current Month High]]/Table2[[#This Row],[Close Price]])-1</f>
        <v>3.3720830840242577E-2</v>
      </c>
      <c r="AI354">
        <v>30.835968886229502</v>
      </c>
      <c r="AJ354">
        <v>50.049700195594298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-0.12</v>
      </c>
      <c r="AM354" t="s">
        <v>3181</v>
      </c>
      <c r="AN354">
        <v>-2.98</v>
      </c>
      <c r="AO354" t="s">
        <v>3181</v>
      </c>
      <c r="AP354">
        <v>1.4779875896366E-2</v>
      </c>
      <c r="AQ354">
        <f>(Table2[[#This Row],[Sharpe Ratio]]-AVERAGE(Table2[Sharpe Ratio]))/_xlfn.STDEV.P(Table2[Sharpe Ratio])</f>
        <v>-0.59960167203934422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307</v>
      </c>
      <c r="AT354">
        <f>_xlfn.RANK.AVG(Table2[[#This Row],[6M Return vs Nifty Z-Score]],Table2[6M Return vs Nifty Z-Score])</f>
        <v>268</v>
      </c>
      <c r="AU354">
        <f>_xlfn.RANK.AVG(Table2[[#This Row],[Sharpe Ratio Z-Score]],Table2[Sharpe Ratio Z-Score])</f>
        <v>490</v>
      </c>
      <c r="AV354">
        <f>(Table2[[#This Row],[Rank 1Y]]+Table2[[#This Row],[Rank 6M]]+Table2[[#This Row],[Rank Sharpe]])/3</f>
        <v>355</v>
      </c>
    </row>
    <row r="355" spans="1:48" x14ac:dyDescent="0.3">
      <c r="A355" t="s">
        <v>1652</v>
      </c>
      <c r="B355" t="s">
        <v>1653</v>
      </c>
      <c r="C355" t="s">
        <v>3140</v>
      </c>
      <c r="D355" t="s">
        <v>169</v>
      </c>
      <c r="E355">
        <v>5529.0927480800001</v>
      </c>
      <c r="F355">
        <v>610.1</v>
      </c>
      <c r="G355">
        <v>21.599664389879202</v>
      </c>
      <c r="H355">
        <f>(Table2[[#This Row],[1Y Return vs Nifty]]-AVERAGE(Table2[1Y Return vs Nifty]))/_xlfn.STDEV.P(Table2[1Y Return vs Nifty])</f>
        <v>-4.0349570720672752E-2</v>
      </c>
      <c r="I355">
        <v>-7.6481103826146102</v>
      </c>
      <c r="J355">
        <f>(Table2[[#This Row],[1M Return vs Nifty]]-AVERAGE(Table2[1M Return vs Nifty]))/_xlfn.STDEV.P(Table2[1M Return vs Nifty])</f>
        <v>-0.73734470940247432</v>
      </c>
      <c r="K355">
        <v>21.018040400151701</v>
      </c>
      <c r="L355">
        <f>(Table2[[#This Row],[6M Return vs Nifty]]-AVERAGE(Table2[6M Return vs Nifty]))/_xlfn.STDEV.P(Table2[6M Return vs Nifty])</f>
        <v>0.30856323668780544</v>
      </c>
      <c r="M355">
        <v>-3.04949371704316</v>
      </c>
      <c r="N355">
        <f>(Table2[[#This Row],[1W Return vs Nifty]]-AVERAGE(Table2[1W Return vs Nifty]))/_xlfn.STDEV.P(Table2[1W Return vs Nifty])</f>
        <v>-0.46073766556199852</v>
      </c>
      <c r="O355">
        <v>624.47</v>
      </c>
      <c r="P355">
        <v>629.42329142041501</v>
      </c>
      <c r="Q355">
        <v>564.438286333512</v>
      </c>
      <c r="R355">
        <v>43.4572687810387</v>
      </c>
      <c r="S355" s="1">
        <f>(Table2[[#This Row],[Close Price]]-Table2[[#This Row],[20D EMA]])/Table2[[#This Row],[20D EMA]]</f>
        <v>-2.3011513763671599E-2</v>
      </c>
      <c r="T355" s="1">
        <f>(Table2[[#This Row],[Close Price]]-Table2[[#This Row],[50D EMA]])/Table2[[#This Row],[50D EMA]]</f>
        <v>-3.0699994238866275E-2</v>
      </c>
      <c r="U355" s="1">
        <f>(Table2[[#This Row],[Close Price]]-Table2[[#This Row],[200D EMA]])/Table2[[#This Row],[200D EMA]]</f>
        <v>8.0897619406894203E-2</v>
      </c>
      <c r="V355">
        <v>0.437165901698925</v>
      </c>
      <c r="W355">
        <v>603.15</v>
      </c>
      <c r="X355">
        <v>623</v>
      </c>
      <c r="Y355">
        <v>603.15</v>
      </c>
      <c r="Z355">
        <v>623</v>
      </c>
      <c r="AA355">
        <v>581.85</v>
      </c>
      <c r="AB355">
        <v>643.9</v>
      </c>
      <c r="AC355" s="1">
        <f>(Table2[[#This Row],[Close Price]]/Table2[[#This Row],[Day Low]])-1</f>
        <v>1.1522838431567761E-2</v>
      </c>
      <c r="AD355" s="1">
        <f>(Table2[[#This Row],[Day High]]/Table2[[#This Row],[Close Price]])-1</f>
        <v>2.1144074741845653E-2</v>
      </c>
      <c r="AE355" s="1">
        <f>(Table2[[#This Row],[Close Price]]/Table2[[#This Row],[Current Week Low]])-1</f>
        <v>1.1522838431567761E-2</v>
      </c>
      <c r="AF355" s="1">
        <f>(Table2[[#This Row],[Current Week High]]/Table2[[#This Row],[Close Price]])-1</f>
        <v>2.1144074741845653E-2</v>
      </c>
      <c r="AG355" s="1">
        <f>(Table2[[#This Row],[Close Price]]/Table2[[#This Row],[Current Month Low]])-1</f>
        <v>4.8552032310732907E-2</v>
      </c>
      <c r="AH355" s="1">
        <f>(Table2[[#This Row],[Current Month High]]/Table2[[#This Row],[Close Price]])-1</f>
        <v>5.5400753974758077E-2</v>
      </c>
      <c r="AI355">
        <v>18.292083265038499</v>
      </c>
      <c r="AJ355">
        <v>64.403125842091001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-7.0000000000000007E-2</v>
      </c>
      <c r="AM355" t="s">
        <v>3181</v>
      </c>
      <c r="AN355">
        <v>-2.11</v>
      </c>
      <c r="AO355" t="s">
        <v>3181</v>
      </c>
      <c r="AQ355">
        <f>(Table2[[#This Row],[Sharpe Ratio]]-AVERAGE(Table2[Sharpe Ratio]))/_xlfn.STDEV.P(Table2[Sharpe Ratio])</f>
        <v>-0.77258959393567861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302</v>
      </c>
      <c r="AT355">
        <f>_xlfn.RANK.AVG(Table2[[#This Row],[6M Return vs Nifty Z-Score]],Table2[6M Return vs Nifty Z-Score])</f>
        <v>220</v>
      </c>
      <c r="AU355">
        <f>_xlfn.RANK.AVG(Table2[[#This Row],[Sharpe Ratio Z-Score]],Table2[Sharpe Ratio Z-Score])</f>
        <v>547.5</v>
      </c>
      <c r="AV355">
        <f>(Table2[[#This Row],[Rank 1Y]]+Table2[[#This Row],[Rank 6M]]+Table2[[#This Row],[Rank Sharpe]])/3</f>
        <v>356.5</v>
      </c>
    </row>
    <row r="356" spans="1:48" x14ac:dyDescent="0.3">
      <c r="A356" t="s">
        <v>886</v>
      </c>
      <c r="B356" t="s">
        <v>887</v>
      </c>
      <c r="C356" t="s">
        <v>3142</v>
      </c>
      <c r="D356" t="s">
        <v>182</v>
      </c>
      <c r="E356">
        <v>17705.455124385</v>
      </c>
      <c r="F356">
        <v>728.35</v>
      </c>
      <c r="G356">
        <v>-3.3016273768283702</v>
      </c>
      <c r="H356">
        <f>(Table2[[#This Row],[1Y Return vs Nifty]]-AVERAGE(Table2[1Y Return vs Nifty]))/_xlfn.STDEV.P(Table2[1Y Return vs Nifty])</f>
        <v>-0.4652654745718256</v>
      </c>
      <c r="I356">
        <v>7.1107330762959098</v>
      </c>
      <c r="J356">
        <f>(Table2[[#This Row],[1M Return vs Nifty]]-AVERAGE(Table2[1M Return vs Nifty]))/_xlfn.STDEV.P(Table2[1M Return vs Nifty])</f>
        <v>0.93321289177431854</v>
      </c>
      <c r="K356">
        <v>12.517641800263601</v>
      </c>
      <c r="L356">
        <f>(Table2[[#This Row],[6M Return vs Nifty]]-AVERAGE(Table2[6M Return vs Nifty]))/_xlfn.STDEV.P(Table2[6M Return vs Nifty])</f>
        <v>4.4077006062682771E-2</v>
      </c>
      <c r="M356">
        <v>-7.0871667515786996</v>
      </c>
      <c r="N356">
        <f>(Table2[[#This Row],[1W Return vs Nifty]]-AVERAGE(Table2[1W Return vs Nifty]))/_xlfn.STDEV.P(Table2[1W Return vs Nifty])</f>
        <v>-1.36106496628513</v>
      </c>
      <c r="O356">
        <v>739.33</v>
      </c>
      <c r="P356">
        <v>708.48095120658502</v>
      </c>
      <c r="Q356">
        <v>635.53148957430903</v>
      </c>
      <c r="R356">
        <v>41.915907963799199</v>
      </c>
      <c r="S356" s="1">
        <f>(Table2[[#This Row],[Close Price]]-Table2[[#This Row],[20D EMA]])/Table2[[#This Row],[20D EMA]]</f>
        <v>-1.4851284270893942E-2</v>
      </c>
      <c r="T356" s="1">
        <f>(Table2[[#This Row],[Close Price]]-Table2[[#This Row],[50D EMA]])/Table2[[#This Row],[50D EMA]]</f>
        <v>2.8044577288319238E-2</v>
      </c>
      <c r="U356" s="1">
        <f>(Table2[[#This Row],[Close Price]]-Table2[[#This Row],[200D EMA]])/Table2[[#This Row],[200D EMA]]</f>
        <v>0.14604864109544372</v>
      </c>
      <c r="V356">
        <v>0.68982288146051696</v>
      </c>
      <c r="W356">
        <v>721.6</v>
      </c>
      <c r="X356">
        <v>743.3</v>
      </c>
      <c r="Y356">
        <v>721.6</v>
      </c>
      <c r="Z356">
        <v>743.3</v>
      </c>
      <c r="AA356">
        <v>720.3</v>
      </c>
      <c r="AB356">
        <v>808.8</v>
      </c>
      <c r="AC356" s="1">
        <f>(Table2[[#This Row],[Close Price]]/Table2[[#This Row],[Day Low]])-1</f>
        <v>9.3542128603103514E-3</v>
      </c>
      <c r="AD356" s="1">
        <f>(Table2[[#This Row],[Day High]]/Table2[[#This Row],[Close Price]])-1</f>
        <v>2.0525846090478472E-2</v>
      </c>
      <c r="AE356" s="1">
        <f>(Table2[[#This Row],[Close Price]]/Table2[[#This Row],[Current Week Low]])-1</f>
        <v>9.3542128603103514E-3</v>
      </c>
      <c r="AF356" s="1">
        <f>(Table2[[#This Row],[Current Week High]]/Table2[[#This Row],[Close Price]])-1</f>
        <v>2.0525846090478472E-2</v>
      </c>
      <c r="AG356" s="1">
        <f>(Table2[[#This Row],[Close Price]]/Table2[[#This Row],[Current Month Low]])-1</f>
        <v>1.1175898931001127E-2</v>
      </c>
      <c r="AH356" s="1">
        <f>(Table2[[#This Row],[Current Month High]]/Table2[[#This Row],[Close Price]])-1</f>
        <v>0.1104551383263539</v>
      </c>
      <c r="AI356">
        <v>14.498524061234299</v>
      </c>
      <c r="AJ356">
        <v>45.219818562456297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0.08</v>
      </c>
      <c r="AM356" t="s">
        <v>3182</v>
      </c>
      <c r="AN356">
        <v>-8.48</v>
      </c>
      <c r="AO356" t="s">
        <v>3181</v>
      </c>
      <c r="AP356">
        <v>7.8964000931954006E-2</v>
      </c>
      <c r="AQ356">
        <f>(Table2[[#This Row],[Sharpe Ratio]]-AVERAGE(Table2[Sharpe Ratio]))/_xlfn.STDEV.P(Table2[Sharpe Ratio])</f>
        <v>0.15162780285569355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-0.69741274016426069</v>
      </c>
      <c r="AS356">
        <f>_xlfn.RANK.AVG(Table2[[#This Row],[1Y Return vs Nifty Z-Score]],Table2[1Y Return vs Nifty Z-Score])</f>
        <v>470</v>
      </c>
      <c r="AT356">
        <f>_xlfn.RANK.AVG(Table2[[#This Row],[6M Return vs Nifty Z-Score]],Table2[6M Return vs Nifty Z-Score])</f>
        <v>302</v>
      </c>
      <c r="AU356">
        <f>_xlfn.RANK.AVG(Table2[[#This Row],[Sharpe Ratio Z-Score]],Table2[Sharpe Ratio Z-Score])</f>
        <v>299</v>
      </c>
      <c r="AV356">
        <f>(Table2[[#This Row],[Rank 1Y]]+Table2[[#This Row],[Rank 6M]]+Table2[[#This Row],[Rank Sharpe]])/3</f>
        <v>357</v>
      </c>
    </row>
    <row r="357" spans="1:48" x14ac:dyDescent="0.3">
      <c r="A357" t="s">
        <v>1116</v>
      </c>
      <c r="B357" t="s">
        <v>1117</v>
      </c>
      <c r="C357" t="s">
        <v>3150</v>
      </c>
      <c r="D357" t="s">
        <v>458</v>
      </c>
      <c r="E357">
        <v>11549.77953505</v>
      </c>
      <c r="F357">
        <v>730.75</v>
      </c>
      <c r="G357">
        <v>26.086193469632001</v>
      </c>
      <c r="H357">
        <f>(Table2[[#This Row],[1Y Return vs Nifty]]-AVERAGE(Table2[1Y Return vs Nifty]))/_xlfn.STDEV.P(Table2[1Y Return vs Nifty])</f>
        <v>3.6208608547217649E-2</v>
      </c>
      <c r="I357">
        <v>0.59564027296833799</v>
      </c>
      <c r="J357">
        <f>(Table2[[#This Row],[1M Return vs Nifty]]-AVERAGE(Table2[1M Return vs Nifty]))/_xlfn.STDEV.P(Table2[1M Return vs Nifty])</f>
        <v>0.19576772303380485</v>
      </c>
      <c r="K357">
        <v>22.6591068038414</v>
      </c>
      <c r="L357">
        <f>(Table2[[#This Row],[6M Return vs Nifty]]-AVERAGE(Table2[6M Return vs Nifty]))/_xlfn.STDEV.P(Table2[6M Return vs Nifty])</f>
        <v>0.35962430896777214</v>
      </c>
      <c r="M357">
        <v>-8.90462352552629</v>
      </c>
      <c r="N357">
        <f>(Table2[[#This Row],[1W Return vs Nifty]]-AVERAGE(Table2[1W Return vs Nifty]))/_xlfn.STDEV.P(Table2[1W Return vs Nifty])</f>
        <v>-1.7663246139765956</v>
      </c>
      <c r="O357">
        <v>744.71</v>
      </c>
      <c r="P357">
        <v>707.39647971007605</v>
      </c>
      <c r="Q357">
        <v>588.131261178969</v>
      </c>
      <c r="R357">
        <v>40.430274234293201</v>
      </c>
      <c r="S357" s="1">
        <f>(Table2[[#This Row],[Close Price]]-Table2[[#This Row],[20D EMA]])/Table2[[#This Row],[20D EMA]]</f>
        <v>-1.8745551959823335E-2</v>
      </c>
      <c r="T357" s="1">
        <f>(Table2[[#This Row],[Close Price]]-Table2[[#This Row],[50D EMA]])/Table2[[#This Row],[50D EMA]]</f>
        <v>3.3013339703775887E-2</v>
      </c>
      <c r="U357" s="1">
        <f>(Table2[[#This Row],[Close Price]]-Table2[[#This Row],[200D EMA]])/Table2[[#This Row],[200D EMA]]</f>
        <v>0.24249474264492796</v>
      </c>
      <c r="V357">
        <v>1.0238810526681099</v>
      </c>
      <c r="W357">
        <v>718.2</v>
      </c>
      <c r="X357">
        <v>744.95</v>
      </c>
      <c r="Y357">
        <v>718.2</v>
      </c>
      <c r="Z357">
        <v>744.95</v>
      </c>
      <c r="AA357">
        <v>716.45</v>
      </c>
      <c r="AB357">
        <v>837</v>
      </c>
      <c r="AC357" s="1">
        <f>(Table2[[#This Row],[Close Price]]/Table2[[#This Row],[Day Low]])-1</f>
        <v>1.7474241158451642E-2</v>
      </c>
      <c r="AD357" s="1">
        <f>(Table2[[#This Row],[Day High]]/Table2[[#This Row],[Close Price]])-1</f>
        <v>1.9432090318166395E-2</v>
      </c>
      <c r="AE357" s="1">
        <f>(Table2[[#This Row],[Close Price]]/Table2[[#This Row],[Current Week Low]])-1</f>
        <v>1.7474241158451642E-2</v>
      </c>
      <c r="AF357" s="1">
        <f>(Table2[[#This Row],[Current Week High]]/Table2[[#This Row],[Close Price]])-1</f>
        <v>1.9432090318166395E-2</v>
      </c>
      <c r="AG357" s="1">
        <f>(Table2[[#This Row],[Close Price]]/Table2[[#This Row],[Current Month Low]])-1</f>
        <v>1.9959522646381345E-2</v>
      </c>
      <c r="AH357" s="1">
        <f>(Table2[[#This Row],[Current Month High]]/Table2[[#This Row],[Close Price]])-1</f>
        <v>0.14539856312008204</v>
      </c>
      <c r="AI357">
        <v>14.539856312008199</v>
      </c>
      <c r="AJ357">
        <v>79.921211375107703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0.22</v>
      </c>
      <c r="AM357" t="s">
        <v>3182</v>
      </c>
      <c r="AN357">
        <v>-5.14</v>
      </c>
      <c r="AO357" t="s">
        <v>3181</v>
      </c>
      <c r="AP357">
        <v>-6.4333767817469998E-3</v>
      </c>
      <c r="AQ357">
        <f>(Table2[[#This Row],[Sharpe Ratio]]-AVERAGE(Table2[Sharpe Ratio]))/_xlfn.STDEV.P(Table2[Sharpe Ratio])</f>
        <v>-0.84788768764458289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-2.0226116610723839</v>
      </c>
      <c r="AS357">
        <f>_xlfn.RANK.AVG(Table2[[#This Row],[1Y Return vs Nifty Z-Score]],Table2[1Y Return vs Nifty Z-Score])</f>
        <v>280</v>
      </c>
      <c r="AT357">
        <f>_xlfn.RANK.AVG(Table2[[#This Row],[6M Return vs Nifty Z-Score]],Table2[6M Return vs Nifty Z-Score])</f>
        <v>204</v>
      </c>
      <c r="AU357">
        <f>_xlfn.RANK.AVG(Table2[[#This Row],[Sharpe Ratio Z-Score]],Table2[Sharpe Ratio Z-Score])</f>
        <v>587</v>
      </c>
      <c r="AV357">
        <f>(Table2[[#This Row],[Rank 1Y]]+Table2[[#This Row],[Rank 6M]]+Table2[[#This Row],[Rank Sharpe]])/3</f>
        <v>357</v>
      </c>
    </row>
    <row r="358" spans="1:48" x14ac:dyDescent="0.3">
      <c r="A358" t="s">
        <v>1680</v>
      </c>
      <c r="B358" t="s">
        <v>1681</v>
      </c>
      <c r="C358" t="s">
        <v>3145</v>
      </c>
      <c r="D358" t="s">
        <v>1593</v>
      </c>
      <c r="E358">
        <v>5189.8043228400002</v>
      </c>
      <c r="F358">
        <v>434.6</v>
      </c>
      <c r="G358">
        <v>5.5360870004285703</v>
      </c>
      <c r="H358">
        <f>(Table2[[#This Row],[1Y Return vs Nifty]]-AVERAGE(Table2[1Y Return vs Nifty]))/_xlfn.STDEV.P(Table2[1Y Return vs Nifty])</f>
        <v>-0.31445862375570899</v>
      </c>
      <c r="I358">
        <v>4.51261764002086</v>
      </c>
      <c r="J358">
        <f>(Table2[[#This Row],[1M Return vs Nifty]]-AVERAGE(Table2[1M Return vs Nifty]))/_xlfn.STDEV.P(Table2[1M Return vs Nifty])</f>
        <v>0.63913148201564085</v>
      </c>
      <c r="K358">
        <v>8.4053884318318808</v>
      </c>
      <c r="L358">
        <f>(Table2[[#This Row],[6M Return vs Nifty]]-AVERAGE(Table2[6M Return vs Nifty]))/_xlfn.STDEV.P(Table2[6M Return vs Nifty])</f>
        <v>-8.387398117764347E-2</v>
      </c>
      <c r="M358">
        <v>8.8081941233936707</v>
      </c>
      <c r="N358">
        <f>(Table2[[#This Row],[1W Return vs Nifty]]-AVERAGE(Table2[1W Return vs Nifty]))/_xlfn.STDEV.P(Table2[1W Return vs Nifty])</f>
        <v>2.1833100309415006</v>
      </c>
      <c r="O358">
        <v>416.9</v>
      </c>
      <c r="P358">
        <v>407.04739738396802</v>
      </c>
      <c r="Q358">
        <v>375.225636686597</v>
      </c>
      <c r="R358">
        <v>61.696870512912703</v>
      </c>
      <c r="S358" s="1">
        <f>(Table2[[#This Row],[Close Price]]-Table2[[#This Row],[20D EMA]])/Table2[[#This Row],[20D EMA]]</f>
        <v>4.2456224514272119E-2</v>
      </c>
      <c r="T358" s="1">
        <f>(Table2[[#This Row],[Close Price]]-Table2[[#This Row],[50D EMA]])/Table2[[#This Row],[50D EMA]]</f>
        <v>6.7688929577018331E-2</v>
      </c>
      <c r="U358" s="1">
        <f>(Table2[[#This Row],[Close Price]]-Table2[[#This Row],[200D EMA]])/Table2[[#This Row],[200D EMA]]</f>
        <v>0.15823642498871898</v>
      </c>
      <c r="V358">
        <v>0.79040805098189204</v>
      </c>
      <c r="W358">
        <v>431.1</v>
      </c>
      <c r="X358">
        <v>452.5</v>
      </c>
      <c r="Y358">
        <v>431.1</v>
      </c>
      <c r="Z358">
        <v>452.5</v>
      </c>
      <c r="AA358">
        <v>390.1</v>
      </c>
      <c r="AB358">
        <v>455</v>
      </c>
      <c r="AC358" s="1">
        <f>(Table2[[#This Row],[Close Price]]/Table2[[#This Row],[Day Low]])-1</f>
        <v>8.1187659475758789E-3</v>
      </c>
      <c r="AD358" s="1">
        <f>(Table2[[#This Row],[Day High]]/Table2[[#This Row],[Close Price]])-1</f>
        <v>4.1187298665439354E-2</v>
      </c>
      <c r="AE358" s="1">
        <f>(Table2[[#This Row],[Close Price]]/Table2[[#This Row],[Current Week Low]])-1</f>
        <v>8.1187659475758789E-3</v>
      </c>
      <c r="AF358" s="1">
        <f>(Table2[[#This Row],[Current Week High]]/Table2[[#This Row],[Close Price]])-1</f>
        <v>4.1187298665439354E-2</v>
      </c>
      <c r="AG358" s="1">
        <f>(Table2[[#This Row],[Close Price]]/Table2[[#This Row],[Current Month Low]])-1</f>
        <v>0.11407331453473457</v>
      </c>
      <c r="AH358" s="1">
        <f>(Table2[[#This Row],[Current Month High]]/Table2[[#This Row],[Close Price]])-1</f>
        <v>4.6939714680165556E-2</v>
      </c>
      <c r="AI358">
        <v>4.6939714680165503</v>
      </c>
      <c r="AJ358">
        <v>52.357581069237497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0.09</v>
      </c>
      <c r="AM358" t="s">
        <v>3182</v>
      </c>
      <c r="AN358">
        <v>6.48</v>
      </c>
      <c r="AO358" t="s">
        <v>3182</v>
      </c>
      <c r="AP358">
        <v>7.0661369739900004E-2</v>
      </c>
      <c r="AQ358">
        <f>(Table2[[#This Row],[Sharpe Ratio]]-AVERAGE(Table2[Sharpe Ratio]))/_xlfn.STDEV.P(Table2[Sharpe Ratio])</f>
        <v>5.4451417461398977E-2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2.478560325485188</v>
      </c>
      <c r="AS358">
        <f>_xlfn.RANK.AVG(Table2[[#This Row],[1Y Return vs Nifty Z-Score]],Table2[1Y Return vs Nifty Z-Score])</f>
        <v>402</v>
      </c>
      <c r="AT358">
        <f>_xlfn.RANK.AVG(Table2[[#This Row],[6M Return vs Nifty Z-Score]],Table2[6M Return vs Nifty Z-Score])</f>
        <v>343</v>
      </c>
      <c r="AU358">
        <f>_xlfn.RANK.AVG(Table2[[#This Row],[Sharpe Ratio Z-Score]],Table2[Sharpe Ratio Z-Score])</f>
        <v>326</v>
      </c>
      <c r="AV358">
        <f>(Table2[[#This Row],[Rank 1Y]]+Table2[[#This Row],[Rank 6M]]+Table2[[#This Row],[Rank Sharpe]])/3</f>
        <v>357</v>
      </c>
    </row>
    <row r="359" spans="1:48" x14ac:dyDescent="0.3">
      <c r="A359" t="s">
        <v>809</v>
      </c>
      <c r="B359" t="s">
        <v>810</v>
      </c>
      <c r="C359" t="s">
        <v>3140</v>
      </c>
      <c r="D359" t="s">
        <v>51</v>
      </c>
      <c r="E359">
        <v>20109.8498139</v>
      </c>
      <c r="F359">
        <v>1922.25</v>
      </c>
      <c r="G359">
        <v>34.262754719898403</v>
      </c>
      <c r="H359">
        <f>(Table2[[#This Row],[1Y Return vs Nifty]]-AVERAGE(Table2[1Y Return vs Nifty]))/_xlfn.STDEV.P(Table2[1Y Return vs Nifty])</f>
        <v>0.17573353547074314</v>
      </c>
      <c r="I359">
        <v>-6.5353582029731303</v>
      </c>
      <c r="J359">
        <f>(Table2[[#This Row],[1M Return vs Nifty]]-AVERAGE(Table2[1M Return vs Nifty]))/_xlfn.STDEV.P(Table2[1M Return vs Nifty])</f>
        <v>-0.61139198030812159</v>
      </c>
      <c r="K359">
        <v>13.5669903405425</v>
      </c>
      <c r="L359">
        <f>(Table2[[#This Row],[6M Return vs Nifty]]-AVERAGE(Table2[6M Return vs Nifty]))/_xlfn.STDEV.P(Table2[6M Return vs Nifty])</f>
        <v>7.6727032619554381E-2</v>
      </c>
      <c r="M359">
        <v>-2.71327918942456</v>
      </c>
      <c r="N359">
        <f>(Table2[[#This Row],[1W Return vs Nifty]]-AVERAGE(Table2[1W Return vs Nifty]))/_xlfn.STDEV.P(Table2[1W Return vs Nifty])</f>
        <v>-0.38576797001566826</v>
      </c>
      <c r="O359">
        <v>1970.73</v>
      </c>
      <c r="P359">
        <v>1887.2393645013001</v>
      </c>
      <c r="Q359">
        <v>1601.7635257844599</v>
      </c>
      <c r="R359">
        <v>44.132089791309298</v>
      </c>
      <c r="S359" s="1">
        <f>(Table2[[#This Row],[Close Price]]-Table2[[#This Row],[20D EMA]])/Table2[[#This Row],[20D EMA]]</f>
        <v>-2.4600021311899662E-2</v>
      </c>
      <c r="T359" s="1">
        <f>(Table2[[#This Row],[Close Price]]-Table2[[#This Row],[50D EMA]])/Table2[[#This Row],[50D EMA]]</f>
        <v>1.8551242707864679E-2</v>
      </c>
      <c r="U359" s="1">
        <f>(Table2[[#This Row],[Close Price]]-Table2[[#This Row],[200D EMA]])/Table2[[#This Row],[200D EMA]]</f>
        <v>0.20008351361264926</v>
      </c>
      <c r="V359">
        <v>0.39105724264774699</v>
      </c>
      <c r="W359">
        <v>1877.05</v>
      </c>
      <c r="X359">
        <v>1960</v>
      </c>
      <c r="Y359">
        <v>1877.05</v>
      </c>
      <c r="Z359">
        <v>1960</v>
      </c>
      <c r="AA359">
        <v>1820</v>
      </c>
      <c r="AB359">
        <v>2038.35</v>
      </c>
      <c r="AC359" s="1">
        <f>(Table2[[#This Row],[Close Price]]/Table2[[#This Row],[Day Low]])-1</f>
        <v>2.4080338829546299E-2</v>
      </c>
      <c r="AD359" s="1">
        <f>(Table2[[#This Row],[Day High]]/Table2[[#This Row],[Close Price]])-1</f>
        <v>1.963844453114838E-2</v>
      </c>
      <c r="AE359" s="1">
        <f>(Table2[[#This Row],[Close Price]]/Table2[[#This Row],[Current Week Low]])-1</f>
        <v>2.4080338829546299E-2</v>
      </c>
      <c r="AF359" s="1">
        <f>(Table2[[#This Row],[Current Week High]]/Table2[[#This Row],[Close Price]])-1</f>
        <v>1.963844453114838E-2</v>
      </c>
      <c r="AG359" s="1">
        <f>(Table2[[#This Row],[Close Price]]/Table2[[#This Row],[Current Month Low]])-1</f>
        <v>5.6181318681318704E-2</v>
      </c>
      <c r="AH359" s="1">
        <f>(Table2[[#This Row],[Current Month High]]/Table2[[#This Row],[Close Price]])-1</f>
        <v>6.0397971127584826E-2</v>
      </c>
      <c r="AI359">
        <v>38.587592664845801</v>
      </c>
      <c r="AJ359">
        <v>70.783172671138502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0.01</v>
      </c>
      <c r="AM359" t="s">
        <v>3182</v>
      </c>
      <c r="AN359">
        <v>-13.6</v>
      </c>
      <c r="AO359" t="s">
        <v>3181</v>
      </c>
      <c r="AQ359">
        <f>(Table2[[#This Row],[Sharpe Ratio]]-AVERAGE(Table2[Sharpe Ratio]))/_xlfn.STDEV.P(Table2[Sharpe Ratio])</f>
        <v>-0.77258959393567861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-1.5172889761691708</v>
      </c>
      <c r="AS359">
        <f>_xlfn.RANK.AVG(Table2[[#This Row],[1Y Return vs Nifty Z-Score]],Table2[1Y Return vs Nifty Z-Score])</f>
        <v>237</v>
      </c>
      <c r="AT359">
        <f>_xlfn.RANK.AVG(Table2[[#This Row],[6M Return vs Nifty Z-Score]],Table2[6M Return vs Nifty Z-Score])</f>
        <v>291</v>
      </c>
      <c r="AU359">
        <f>_xlfn.RANK.AVG(Table2[[#This Row],[Sharpe Ratio Z-Score]],Table2[Sharpe Ratio Z-Score])</f>
        <v>547.5</v>
      </c>
      <c r="AV359">
        <f>(Table2[[#This Row],[Rank 1Y]]+Table2[[#This Row],[Rank 6M]]+Table2[[#This Row],[Rank Sharpe]])/3</f>
        <v>358.5</v>
      </c>
    </row>
    <row r="360" spans="1:48" x14ac:dyDescent="0.3">
      <c r="A360" t="s">
        <v>803</v>
      </c>
      <c r="B360" t="s">
        <v>804</v>
      </c>
      <c r="C360" t="s">
        <v>3146</v>
      </c>
      <c r="D360" t="s">
        <v>434</v>
      </c>
      <c r="E360">
        <v>20200.89525057</v>
      </c>
      <c r="F360">
        <v>8513.5499999999993</v>
      </c>
      <c r="G360">
        <v>7.5395387273168496E-2</v>
      </c>
      <c r="H360">
        <f>(Table2[[#This Row],[1Y Return vs Nifty]]-AVERAGE(Table2[1Y Return vs Nifty]))/_xlfn.STDEV.P(Table2[1Y Return vs Nifty])</f>
        <v>-0.40763992270978849</v>
      </c>
      <c r="I360">
        <v>3.9772498888579602</v>
      </c>
      <c r="J360">
        <f>(Table2[[#This Row],[1M Return vs Nifty]]-AVERAGE(Table2[1M Return vs Nifty]))/_xlfn.STDEV.P(Table2[1M Return vs Nifty])</f>
        <v>0.57853305717157599</v>
      </c>
      <c r="K360">
        <v>30.240383810790899</v>
      </c>
      <c r="L360">
        <f>(Table2[[#This Row],[6M Return vs Nifty]]-AVERAGE(Table2[6M Return vs Nifty]))/_xlfn.STDEV.P(Table2[6M Return vs Nifty])</f>
        <v>0.59551246825001813</v>
      </c>
      <c r="M360">
        <v>-3.4150313657988797E-2</v>
      </c>
      <c r="N360">
        <f>(Table2[[#This Row],[1W Return vs Nifty]]-AVERAGE(Table2[1W Return vs Nifty]))/_xlfn.STDEV.P(Table2[1W Return vs Nifty])</f>
        <v>0.21162880985652402</v>
      </c>
      <c r="O360">
        <v>8415.2900000000009</v>
      </c>
      <c r="P360">
        <v>8250.9721693471893</v>
      </c>
      <c r="Q360">
        <v>7552.0517154706704</v>
      </c>
      <c r="R360">
        <v>53.380468213338801</v>
      </c>
      <c r="S360" s="1">
        <f>(Table2[[#This Row],[Close Price]]-Table2[[#This Row],[20D EMA]])/Table2[[#This Row],[20D EMA]]</f>
        <v>1.1676365282717338E-2</v>
      </c>
      <c r="T360" s="1">
        <f>(Table2[[#This Row],[Close Price]]-Table2[[#This Row],[50D EMA]])/Table2[[#This Row],[50D EMA]]</f>
        <v>3.1823865753456415E-2</v>
      </c>
      <c r="U360" s="1">
        <f>(Table2[[#This Row],[Close Price]]-Table2[[#This Row],[200D EMA]])/Table2[[#This Row],[200D EMA]]</f>
        <v>0.12731616794409159</v>
      </c>
      <c r="V360">
        <v>1.3866672455956801</v>
      </c>
      <c r="W360">
        <v>8419</v>
      </c>
      <c r="X360">
        <v>8658.9</v>
      </c>
      <c r="Y360">
        <v>8419</v>
      </c>
      <c r="Z360">
        <v>8658.9</v>
      </c>
      <c r="AA360">
        <v>8250</v>
      </c>
      <c r="AB360">
        <v>8860</v>
      </c>
      <c r="AC360" s="1">
        <f>(Table2[[#This Row],[Close Price]]/Table2[[#This Row],[Day Low]])-1</f>
        <v>1.1230549946549484E-2</v>
      </c>
      <c r="AD360" s="1">
        <f>(Table2[[#This Row],[Day High]]/Table2[[#This Row],[Close Price]])-1</f>
        <v>1.7072783973782979E-2</v>
      </c>
      <c r="AE360" s="1">
        <f>(Table2[[#This Row],[Close Price]]/Table2[[#This Row],[Current Week Low]])-1</f>
        <v>1.1230549946549484E-2</v>
      </c>
      <c r="AF360" s="1">
        <f>(Table2[[#This Row],[Current Week High]]/Table2[[#This Row],[Close Price]])-1</f>
        <v>1.7072783973782979E-2</v>
      </c>
      <c r="AG360" s="1">
        <f>(Table2[[#This Row],[Close Price]]/Table2[[#This Row],[Current Month Low]])-1</f>
        <v>3.1945454545454499E-2</v>
      </c>
      <c r="AH360" s="1">
        <f>(Table2[[#This Row],[Current Month High]]/Table2[[#This Row],[Close Price]])-1</f>
        <v>4.0693952581473125E-2</v>
      </c>
      <c r="AI360">
        <v>11.4540937681695</v>
      </c>
      <c r="AJ360">
        <v>55.169868406663397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0.09</v>
      </c>
      <c r="AM360" t="s">
        <v>3182</v>
      </c>
      <c r="AN360">
        <v>5.2</v>
      </c>
      <c r="AO360" t="s">
        <v>3182</v>
      </c>
      <c r="AP360">
        <v>1.6540408578453999E-2</v>
      </c>
      <c r="AQ360">
        <f>(Table2[[#This Row],[Sharpe Ratio]]-AVERAGE(Table2[Sharpe Ratio]))/_xlfn.STDEV.P(Table2[Sharpe Ratio])</f>
        <v>-0.57899589075671087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0.3990385218116187</v>
      </c>
      <c r="AS360">
        <f>_xlfn.RANK.AVG(Table2[[#This Row],[1Y Return vs Nifty Z-Score]],Table2[1Y Return vs Nifty Z-Score])</f>
        <v>443</v>
      </c>
      <c r="AT360">
        <f>_xlfn.RANK.AVG(Table2[[#This Row],[6M Return vs Nifty Z-Score]],Table2[6M Return vs Nifty Z-Score])</f>
        <v>147</v>
      </c>
      <c r="AU360">
        <f>_xlfn.RANK.AVG(Table2[[#This Row],[Sharpe Ratio Z-Score]],Table2[Sharpe Ratio Z-Score])</f>
        <v>486</v>
      </c>
      <c r="AV360">
        <f>(Table2[[#This Row],[Rank 1Y]]+Table2[[#This Row],[Rank 6M]]+Table2[[#This Row],[Rank Sharpe]])/3</f>
        <v>358.66666666666669</v>
      </c>
    </row>
    <row r="361" spans="1:48" x14ac:dyDescent="0.3">
      <c r="A361" t="s">
        <v>690</v>
      </c>
      <c r="B361" t="s">
        <v>691</v>
      </c>
      <c r="C361" t="s">
        <v>3140</v>
      </c>
      <c r="D361" t="s">
        <v>51</v>
      </c>
      <c r="E361">
        <v>26765.168083920002</v>
      </c>
      <c r="F361">
        <v>5850.6</v>
      </c>
      <c r="G361">
        <v>21.2803303660476</v>
      </c>
      <c r="H361">
        <f>(Table2[[#This Row],[1Y Return vs Nifty]]-AVERAGE(Table2[1Y Return vs Nifty]))/_xlfn.STDEV.P(Table2[1Y Return vs Nifty])</f>
        <v>-4.5798689852245063E-2</v>
      </c>
      <c r="I361">
        <v>-5.1549337925682197</v>
      </c>
      <c r="J361">
        <f>(Table2[[#This Row],[1M Return vs Nifty]]-AVERAGE(Table2[1M Return vs Nifty]))/_xlfn.STDEV.P(Table2[1M Return vs Nifty])</f>
        <v>-0.45514135687193064</v>
      </c>
      <c r="K361">
        <v>30.841301511398601</v>
      </c>
      <c r="L361">
        <f>(Table2[[#This Row],[6M Return vs Nifty]]-AVERAGE(Table2[6M Return vs Nifty]))/_xlfn.STDEV.P(Table2[6M Return vs Nifty])</f>
        <v>0.61420976293355678</v>
      </c>
      <c r="M361">
        <v>1.4950757060181601</v>
      </c>
      <c r="N361">
        <f>(Table2[[#This Row],[1W Return vs Nifty]]-AVERAGE(Table2[1W Return vs Nifty]))/_xlfn.STDEV.P(Table2[1W Return vs Nifty])</f>
        <v>0.55261826658428526</v>
      </c>
      <c r="O361">
        <v>5719.85</v>
      </c>
      <c r="P361">
        <v>5664.1471160351402</v>
      </c>
      <c r="Q361">
        <v>5003.9049040144901</v>
      </c>
      <c r="R361">
        <v>63.7403719981682</v>
      </c>
      <c r="S361" s="1">
        <f>(Table2[[#This Row],[Close Price]]-Table2[[#This Row],[20D EMA]])/Table2[[#This Row],[20D EMA]]</f>
        <v>2.2858991057457798E-2</v>
      </c>
      <c r="T361" s="1">
        <f>(Table2[[#This Row],[Close Price]]-Table2[[#This Row],[50D EMA]])/Table2[[#This Row],[50D EMA]]</f>
        <v>3.2918086367674668E-2</v>
      </c>
      <c r="U361" s="1">
        <f>(Table2[[#This Row],[Close Price]]-Table2[[#This Row],[200D EMA]])/Table2[[#This Row],[200D EMA]]</f>
        <v>0.16920687187844657</v>
      </c>
      <c r="V361">
        <v>1.1162672287122899</v>
      </c>
      <c r="W361">
        <v>5758.75</v>
      </c>
      <c r="X361">
        <v>5939</v>
      </c>
      <c r="Y361">
        <v>5758.75</v>
      </c>
      <c r="Z361">
        <v>5939</v>
      </c>
      <c r="AA361">
        <v>5424.6</v>
      </c>
      <c r="AB361">
        <v>5939</v>
      </c>
      <c r="AC361" s="1">
        <f>(Table2[[#This Row],[Close Price]]/Table2[[#This Row],[Day Low]])-1</f>
        <v>1.5949641849359653E-2</v>
      </c>
      <c r="AD361" s="1">
        <f>(Table2[[#This Row],[Day High]]/Table2[[#This Row],[Close Price]])-1</f>
        <v>1.5109561412504746E-2</v>
      </c>
      <c r="AE361" s="1">
        <f>(Table2[[#This Row],[Close Price]]/Table2[[#This Row],[Current Week Low]])-1</f>
        <v>1.5949641849359653E-2</v>
      </c>
      <c r="AF361" s="1">
        <f>(Table2[[#This Row],[Current Week High]]/Table2[[#This Row],[Close Price]])-1</f>
        <v>1.5109561412504746E-2</v>
      </c>
      <c r="AG361" s="1">
        <f>(Table2[[#This Row],[Close Price]]/Table2[[#This Row],[Current Month Low]])-1</f>
        <v>7.8531135936290131E-2</v>
      </c>
      <c r="AH361" s="1">
        <f>(Table2[[#This Row],[Current Month High]]/Table2[[#This Row],[Close Price]])-1</f>
        <v>1.5109561412504746E-2</v>
      </c>
      <c r="AI361">
        <v>10.2647591699996</v>
      </c>
      <c r="AJ361">
        <v>52.438770192808697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-0.01</v>
      </c>
      <c r="AM361" t="s">
        <v>3181</v>
      </c>
      <c r="AN361">
        <v>7.79</v>
      </c>
      <c r="AO361" t="s">
        <v>3182</v>
      </c>
      <c r="AP361">
        <v>-2.9189673078513001E-2</v>
      </c>
      <c r="AQ361">
        <f>(Table2[[#This Row],[Sharpe Ratio]]-AVERAGE(Table2[Sharpe Ratio]))/_xlfn.STDEV.P(Table2[Sharpe Ratio])</f>
        <v>-1.1142339299295199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-0.44834594713585363</v>
      </c>
      <c r="AS361">
        <f>_xlfn.RANK.AVG(Table2[[#This Row],[1Y Return vs Nifty Z-Score]],Table2[1Y Return vs Nifty Z-Score])</f>
        <v>303</v>
      </c>
      <c r="AT361">
        <f>_xlfn.RANK.AVG(Table2[[#This Row],[6M Return vs Nifty Z-Score]],Table2[6M Return vs Nifty Z-Score])</f>
        <v>142</v>
      </c>
      <c r="AU361">
        <f>_xlfn.RANK.AVG(Table2[[#This Row],[Sharpe Ratio Z-Score]],Table2[Sharpe Ratio Z-Score])</f>
        <v>632</v>
      </c>
      <c r="AV361">
        <f>(Table2[[#This Row],[Rank 1Y]]+Table2[[#This Row],[Rank 6M]]+Table2[[#This Row],[Rank Sharpe]])/3</f>
        <v>359</v>
      </c>
    </row>
    <row r="362" spans="1:48" x14ac:dyDescent="0.3">
      <c r="A362" t="s">
        <v>189</v>
      </c>
      <c r="B362" t="s">
        <v>190</v>
      </c>
      <c r="C362" t="s">
        <v>3138</v>
      </c>
      <c r="D362" t="s">
        <v>125</v>
      </c>
      <c r="E362">
        <v>143992.27169028</v>
      </c>
      <c r="F362">
        <v>5978.05</v>
      </c>
      <c r="G362">
        <v>3.1295552799915898</v>
      </c>
      <c r="H362">
        <f>(Table2[[#This Row],[1Y Return vs Nifty]]-AVERAGE(Table2[1Y Return vs Nifty]))/_xlfn.STDEV.P(Table2[1Y Return vs Nifty])</f>
        <v>-0.35552370627095048</v>
      </c>
      <c r="I362">
        <v>1.1066683953779</v>
      </c>
      <c r="J362">
        <f>(Table2[[#This Row],[1M Return vs Nifty]]-AVERAGE(Table2[1M Return vs Nifty]))/_xlfn.STDEV.P(Table2[1M Return vs Nifty])</f>
        <v>0.25361113852114664</v>
      </c>
      <c r="K362">
        <v>13.9556075933155</v>
      </c>
      <c r="L362">
        <f>(Table2[[#This Row],[6M Return vs Nifty]]-AVERAGE(Table2[6M Return vs Nifty]))/_xlfn.STDEV.P(Table2[6M Return vs Nifty])</f>
        <v>8.8818690573473677E-2</v>
      </c>
      <c r="M362">
        <v>-5.4536190184634403</v>
      </c>
      <c r="N362">
        <f>(Table2[[#This Row],[1W Return vs Nifty]]-AVERAGE(Table2[1W Return vs Nifty]))/_xlfn.STDEV.P(Table2[1W Return vs Nifty])</f>
        <v>-0.99681367387525999</v>
      </c>
      <c r="O362">
        <v>6113.67</v>
      </c>
      <c r="P362">
        <v>5986.9446024363097</v>
      </c>
      <c r="Q362">
        <v>5462.0660861898596</v>
      </c>
      <c r="R362">
        <v>32.532933039291002</v>
      </c>
      <c r="S362" s="1">
        <f>(Table2[[#This Row],[Close Price]]-Table2[[#This Row],[20D EMA]])/Table2[[#This Row],[20D EMA]]</f>
        <v>-2.2183074977877425E-2</v>
      </c>
      <c r="T362" s="1">
        <f>(Table2[[#This Row],[Close Price]]-Table2[[#This Row],[50D EMA]])/Table2[[#This Row],[50D EMA]]</f>
        <v>-1.4856664003020715E-3</v>
      </c>
      <c r="U362" s="1">
        <f>(Table2[[#This Row],[Close Price]]-Table2[[#This Row],[200D EMA]])/Table2[[#This Row],[200D EMA]]</f>
        <v>9.4466801695193767E-2</v>
      </c>
      <c r="V362">
        <v>1.21241915781344</v>
      </c>
      <c r="W362">
        <v>5900</v>
      </c>
      <c r="X362">
        <v>6024.3</v>
      </c>
      <c r="Y362">
        <v>5900</v>
      </c>
      <c r="Z362">
        <v>6024.3</v>
      </c>
      <c r="AA362">
        <v>5900</v>
      </c>
      <c r="AB362">
        <v>6469.9</v>
      </c>
      <c r="AC362" s="1">
        <f>(Table2[[#This Row],[Close Price]]/Table2[[#This Row],[Day Low]])-1</f>
        <v>1.322881355932215E-2</v>
      </c>
      <c r="AD362" s="1">
        <f>(Table2[[#This Row],[Day High]]/Table2[[#This Row],[Close Price]])-1</f>
        <v>7.7366365286339889E-3</v>
      </c>
      <c r="AE362" s="1">
        <f>(Table2[[#This Row],[Close Price]]/Table2[[#This Row],[Current Week Low]])-1</f>
        <v>1.322881355932215E-2</v>
      </c>
      <c r="AF362" s="1">
        <f>(Table2[[#This Row],[Current Week High]]/Table2[[#This Row],[Close Price]])-1</f>
        <v>7.7366365286339889E-3</v>
      </c>
      <c r="AG362" s="1">
        <f>(Table2[[#This Row],[Close Price]]/Table2[[#This Row],[Current Month Low]])-1</f>
        <v>1.322881355932215E-2</v>
      </c>
      <c r="AH362" s="1">
        <f>(Table2[[#This Row],[Current Month High]]/Table2[[#This Row],[Close Price]])-1</f>
        <v>8.2275993007753234E-2</v>
      </c>
      <c r="AI362">
        <v>8.2275993007753208</v>
      </c>
      <c r="AJ362">
        <v>37.499137474986703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0.02</v>
      </c>
      <c r="AM362" t="s">
        <v>3182</v>
      </c>
      <c r="AN362">
        <v>-3.27</v>
      </c>
      <c r="AO362" t="s">
        <v>3181</v>
      </c>
      <c r="AP362">
        <v>5.3538255021428997E-2</v>
      </c>
      <c r="AQ362">
        <f>(Table2[[#This Row],[Sharpe Ratio]]-AVERAGE(Table2[Sharpe Ratio]))/_xlfn.STDEV.P(Table2[Sharpe Ratio])</f>
        <v>-0.14596244611299949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-1.1558699971645896</v>
      </c>
      <c r="AS362">
        <f>_xlfn.RANK.AVG(Table2[[#This Row],[1Y Return vs Nifty Z-Score]],Table2[1Y Return vs Nifty Z-Score])</f>
        <v>418</v>
      </c>
      <c r="AT362">
        <f>_xlfn.RANK.AVG(Table2[[#This Row],[6M Return vs Nifty Z-Score]],Table2[6M Return vs Nifty Z-Score])</f>
        <v>285</v>
      </c>
      <c r="AU362">
        <f>_xlfn.RANK.AVG(Table2[[#This Row],[Sharpe Ratio Z-Score]],Table2[Sharpe Ratio Z-Score])</f>
        <v>377</v>
      </c>
      <c r="AV362">
        <f>(Table2[[#This Row],[Rank 1Y]]+Table2[[#This Row],[Rank 6M]]+Table2[[#This Row],[Rank Sharpe]])/3</f>
        <v>360</v>
      </c>
    </row>
    <row r="363" spans="1:48" x14ac:dyDescent="0.3">
      <c r="A363" t="s">
        <v>684</v>
      </c>
      <c r="B363" t="s">
        <v>685</v>
      </c>
      <c r="C363" t="s">
        <v>3150</v>
      </c>
      <c r="D363" t="s">
        <v>262</v>
      </c>
      <c r="E363">
        <v>26928.9124572</v>
      </c>
      <c r="F363">
        <v>539.5</v>
      </c>
      <c r="G363">
        <v>1.25960932766336</v>
      </c>
      <c r="H363">
        <f>(Table2[[#This Row],[1Y Return vs Nifty]]-AVERAGE(Table2[1Y Return vs Nifty]))/_xlfn.STDEV.P(Table2[1Y Return vs Nifty])</f>
        <v>-0.38743248361191857</v>
      </c>
      <c r="I363">
        <v>-7.2459276176271796</v>
      </c>
      <c r="J363">
        <f>(Table2[[#This Row],[1M Return vs Nifty]]-AVERAGE(Table2[1M Return vs Nifty]))/_xlfn.STDEV.P(Table2[1M Return vs Nifty])</f>
        <v>-0.69182153023314619</v>
      </c>
      <c r="K363">
        <v>26.290186206963899</v>
      </c>
      <c r="L363">
        <f>(Table2[[#This Row],[6M Return vs Nifty]]-AVERAGE(Table2[6M Return vs Nifty]))/_xlfn.STDEV.P(Table2[6M Return vs Nifty])</f>
        <v>0.47260377612417498</v>
      </c>
      <c r="M363">
        <v>-2.75940391949693</v>
      </c>
      <c r="N363">
        <f>(Table2[[#This Row],[1W Return vs Nifty]]-AVERAGE(Table2[1W Return vs Nifty]))/_xlfn.STDEV.P(Table2[1W Return vs Nifty])</f>
        <v>-0.3960529419208827</v>
      </c>
      <c r="O363">
        <v>550.55999999999995</v>
      </c>
      <c r="P363">
        <v>540.77091824727995</v>
      </c>
      <c r="Q363">
        <v>478.01903689805602</v>
      </c>
      <c r="R363">
        <v>42.938826316768299</v>
      </c>
      <c r="S363" s="1">
        <f>(Table2[[#This Row],[Close Price]]-Table2[[#This Row],[20D EMA]])/Table2[[#This Row],[20D EMA]]</f>
        <v>-2.0088637024120799E-2</v>
      </c>
      <c r="T363" s="1">
        <f>(Table2[[#This Row],[Close Price]]-Table2[[#This Row],[50D EMA]])/Table2[[#This Row],[50D EMA]]</f>
        <v>-2.3501971063813651E-3</v>
      </c>
      <c r="U363" s="1">
        <f>(Table2[[#This Row],[Close Price]]-Table2[[#This Row],[200D EMA]])/Table2[[#This Row],[200D EMA]]</f>
        <v>0.1286161394343289</v>
      </c>
      <c r="V363">
        <v>0.34412365518846599</v>
      </c>
      <c r="W363">
        <v>536.45000000000005</v>
      </c>
      <c r="X363">
        <v>547.95000000000005</v>
      </c>
      <c r="Y363">
        <v>536.45000000000005</v>
      </c>
      <c r="Z363">
        <v>547.95000000000005</v>
      </c>
      <c r="AA363">
        <v>518</v>
      </c>
      <c r="AB363">
        <v>577.25</v>
      </c>
      <c r="AC363" s="1">
        <f>(Table2[[#This Row],[Close Price]]/Table2[[#This Row],[Day Low]])-1</f>
        <v>5.6855252120420197E-3</v>
      </c>
      <c r="AD363" s="1">
        <f>(Table2[[#This Row],[Day High]]/Table2[[#This Row],[Close Price]])-1</f>
        <v>1.5662650602409789E-2</v>
      </c>
      <c r="AE363" s="1">
        <f>(Table2[[#This Row],[Close Price]]/Table2[[#This Row],[Current Week Low]])-1</f>
        <v>5.6855252120420197E-3</v>
      </c>
      <c r="AF363" s="1">
        <f>(Table2[[#This Row],[Current Week High]]/Table2[[#This Row],[Close Price]])-1</f>
        <v>1.5662650602409789E-2</v>
      </c>
      <c r="AG363" s="1">
        <f>(Table2[[#This Row],[Close Price]]/Table2[[#This Row],[Current Month Low]])-1</f>
        <v>4.1505791505791478E-2</v>
      </c>
      <c r="AH363" s="1">
        <f>(Table2[[#This Row],[Current Month High]]/Table2[[#This Row],[Close Price]])-1</f>
        <v>6.9972196478220505E-2</v>
      </c>
      <c r="AI363">
        <v>16.459684893419801</v>
      </c>
      <c r="AJ363">
        <v>60.517703064564103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7.0000000000000007E-2</v>
      </c>
      <c r="AM363" t="s">
        <v>3182</v>
      </c>
      <c r="AN363">
        <v>-2.76</v>
      </c>
      <c r="AO363" t="s">
        <v>3181</v>
      </c>
      <c r="AP363">
        <v>2.1797190726023E-2</v>
      </c>
      <c r="AQ363">
        <f>(Table2[[#This Row],[Sharpe Ratio]]-AVERAGE(Table2[Sharpe Ratio]))/_xlfn.STDEV.P(Table2[Sharpe Ratio])</f>
        <v>-0.51746899933042367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-1.5201721789721963</v>
      </c>
      <c r="AS363">
        <f>_xlfn.RANK.AVG(Table2[[#This Row],[1Y Return vs Nifty Z-Score]],Table2[1Y Return vs Nifty Z-Score])</f>
        <v>434</v>
      </c>
      <c r="AT363">
        <f>_xlfn.RANK.AVG(Table2[[#This Row],[6M Return vs Nifty Z-Score]],Table2[6M Return vs Nifty Z-Score])</f>
        <v>177</v>
      </c>
      <c r="AU363">
        <f>_xlfn.RANK.AVG(Table2[[#This Row],[Sharpe Ratio Z-Score]],Table2[Sharpe Ratio Z-Score])</f>
        <v>469</v>
      </c>
      <c r="AV363">
        <f>(Table2[[#This Row],[Rank 1Y]]+Table2[[#This Row],[Rank 6M]]+Table2[[#This Row],[Rank Sharpe]])/3</f>
        <v>360</v>
      </c>
    </row>
    <row r="364" spans="1:48" x14ac:dyDescent="0.3">
      <c r="A364" t="s">
        <v>1533</v>
      </c>
      <c r="B364" t="s">
        <v>1534</v>
      </c>
      <c r="C364" t="s">
        <v>3147</v>
      </c>
      <c r="D364" t="s">
        <v>1350</v>
      </c>
      <c r="E364">
        <v>6514.3792928900002</v>
      </c>
      <c r="F364">
        <v>1006.9</v>
      </c>
      <c r="G364">
        <v>-28.840442294611599</v>
      </c>
      <c r="H364">
        <f>(Table2[[#This Row],[1Y Return vs Nifty]]-AVERAGE(Table2[1Y Return vs Nifty]))/_xlfn.STDEV.P(Table2[1Y Return vs Nifty])</f>
        <v>-0.90106008015874639</v>
      </c>
      <c r="I364">
        <v>11.6251930309211</v>
      </c>
      <c r="J364">
        <f>(Table2[[#This Row],[1M Return vs Nifty]]-AVERAGE(Table2[1M Return vs Nifty]))/_xlfn.STDEV.P(Table2[1M Return vs Nifty])</f>
        <v>1.4442058712312649</v>
      </c>
      <c r="K364">
        <v>13.6449626181596</v>
      </c>
      <c r="L364">
        <f>(Table2[[#This Row],[6M Return vs Nifty]]-AVERAGE(Table2[6M Return vs Nifty]))/_xlfn.STDEV.P(Table2[6M Return vs Nifty])</f>
        <v>7.9153106356905215E-2</v>
      </c>
      <c r="M364">
        <v>8.4028915817714793</v>
      </c>
      <c r="N364">
        <f>(Table2[[#This Row],[1W Return vs Nifty]]-AVERAGE(Table2[1W Return vs Nifty]))/_xlfn.STDEV.P(Table2[1W Return vs Nifty])</f>
        <v>2.0929349708131095</v>
      </c>
      <c r="O364">
        <v>943.38</v>
      </c>
      <c r="P364">
        <v>902.78255662632603</v>
      </c>
      <c r="Q364">
        <v>817.34151542122402</v>
      </c>
      <c r="R364">
        <v>66.281424657917896</v>
      </c>
      <c r="S364" s="1">
        <f>(Table2[[#This Row],[Close Price]]-Table2[[#This Row],[20D EMA]])/Table2[[#This Row],[20D EMA]]</f>
        <v>6.733235811655959E-2</v>
      </c>
      <c r="T364" s="1">
        <f>(Table2[[#This Row],[Close Price]]-Table2[[#This Row],[50D EMA]])/Table2[[#This Row],[50D EMA]]</f>
        <v>0.11532948062572013</v>
      </c>
      <c r="U364" s="1">
        <f>(Table2[[#This Row],[Close Price]]-Table2[[#This Row],[200D EMA]])/Table2[[#This Row],[200D EMA]]</f>
        <v>0.2319207834207288</v>
      </c>
      <c r="V364">
        <v>1.1755456690224799</v>
      </c>
      <c r="W364">
        <v>997.25</v>
      </c>
      <c r="X364">
        <v>1046.3499999999999</v>
      </c>
      <c r="Y364">
        <v>997.25</v>
      </c>
      <c r="Z364">
        <v>1046.3499999999999</v>
      </c>
      <c r="AA364">
        <v>895</v>
      </c>
      <c r="AB364">
        <v>1046.3499999999999</v>
      </c>
      <c r="AC364" s="1">
        <f>(Table2[[#This Row],[Close Price]]/Table2[[#This Row],[Day Low]])-1</f>
        <v>9.6766106793682027E-3</v>
      </c>
      <c r="AD364" s="1">
        <f>(Table2[[#This Row],[Day High]]/Table2[[#This Row],[Close Price]])-1</f>
        <v>3.9179660343628964E-2</v>
      </c>
      <c r="AE364" s="1">
        <f>(Table2[[#This Row],[Close Price]]/Table2[[#This Row],[Current Week Low]])-1</f>
        <v>9.6766106793682027E-3</v>
      </c>
      <c r="AF364" s="1">
        <f>(Table2[[#This Row],[Current Week High]]/Table2[[#This Row],[Close Price]])-1</f>
        <v>3.9179660343628964E-2</v>
      </c>
      <c r="AG364" s="1">
        <f>(Table2[[#This Row],[Close Price]]/Table2[[#This Row],[Current Month Low]])-1</f>
        <v>0.12502793296089387</v>
      </c>
      <c r="AH364" s="1">
        <f>(Table2[[#This Row],[Current Month High]]/Table2[[#This Row],[Close Price]])-1</f>
        <v>3.9179660343628964E-2</v>
      </c>
      <c r="AI364">
        <v>7.3542556361108504</v>
      </c>
      <c r="AJ364">
        <v>64.957404980340698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0.28999999999999998</v>
      </c>
      <c r="AM364" t="s">
        <v>3182</v>
      </c>
      <c r="AN364">
        <v>7.12</v>
      </c>
      <c r="AO364" t="s">
        <v>3182</v>
      </c>
      <c r="AP364">
        <v>0.12654081161854899</v>
      </c>
      <c r="AQ364">
        <f>(Table2[[#This Row],[Sharpe Ratio]]-AVERAGE(Table2[Sharpe Ratio]))/_xlfn.STDEV.P(Table2[Sharpe Ratio])</f>
        <v>0.70848049017446746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3.4237143584170009</v>
      </c>
      <c r="AS364">
        <f>_xlfn.RANK.AVG(Table2[[#This Row],[1Y Return vs Nifty Z-Score]],Table2[1Y Return vs Nifty Z-Score])</f>
        <v>629</v>
      </c>
      <c r="AT364">
        <f>_xlfn.RANK.AVG(Table2[[#This Row],[6M Return vs Nifty Z-Score]],Table2[6M Return vs Nifty Z-Score])</f>
        <v>289</v>
      </c>
      <c r="AU364">
        <f>_xlfn.RANK.AVG(Table2[[#This Row],[Sharpe Ratio Z-Score]],Table2[Sharpe Ratio Z-Score])</f>
        <v>163</v>
      </c>
      <c r="AV364">
        <f>(Table2[[#This Row],[Rank 1Y]]+Table2[[#This Row],[Rank 6M]]+Table2[[#This Row],[Rank Sharpe]])/3</f>
        <v>360.33333333333331</v>
      </c>
    </row>
    <row r="365" spans="1:48" x14ac:dyDescent="0.3">
      <c r="A365" t="s">
        <v>1195</v>
      </c>
      <c r="B365" t="s">
        <v>1196</v>
      </c>
      <c r="C365" t="s">
        <v>3146</v>
      </c>
      <c r="D365" t="s">
        <v>92</v>
      </c>
      <c r="E365">
        <v>10218.469377670001</v>
      </c>
      <c r="F365">
        <v>211.37</v>
      </c>
      <c r="G365">
        <v>37.523324642726401</v>
      </c>
      <c r="H365">
        <f>(Table2[[#This Row],[1Y Return vs Nifty]]-AVERAGE(Table2[1Y Return vs Nifty]))/_xlfn.STDEV.P(Table2[1Y Return vs Nifty])</f>
        <v>0.23137193482802787</v>
      </c>
      <c r="I365">
        <v>-6.4009910040842204</v>
      </c>
      <c r="J365">
        <f>(Table2[[#This Row],[1M Return vs Nifty]]-AVERAGE(Table2[1M Return vs Nifty]))/_xlfn.STDEV.P(Table2[1M Return vs Nifty])</f>
        <v>-0.59618291964712644</v>
      </c>
      <c r="K365">
        <v>-7.79275036668004</v>
      </c>
      <c r="L365">
        <f>(Table2[[#This Row],[6M Return vs Nifty]]-AVERAGE(Table2[6M Return vs Nifty]))/_xlfn.STDEV.P(Table2[6M Return vs Nifty])</f>
        <v>-0.58787207298681676</v>
      </c>
      <c r="M365">
        <v>-3.1027595482932502</v>
      </c>
      <c r="N365">
        <f>(Table2[[#This Row],[1W Return vs Nifty]]-AVERAGE(Table2[1W Return vs Nifty]))/_xlfn.STDEV.P(Table2[1W Return vs Nifty])</f>
        <v>-0.47261497253063572</v>
      </c>
      <c r="O365">
        <v>217.12</v>
      </c>
      <c r="P365">
        <v>220.22326755908699</v>
      </c>
      <c r="Q365">
        <v>201.06363331466</v>
      </c>
      <c r="R365">
        <v>38.032702706280602</v>
      </c>
      <c r="S365" s="1">
        <f>(Table2[[#This Row],[Close Price]]-Table2[[#This Row],[20D EMA]])/Table2[[#This Row],[20D EMA]]</f>
        <v>-2.6483050847457626E-2</v>
      </c>
      <c r="T365" s="1">
        <f>(Table2[[#This Row],[Close Price]]-Table2[[#This Row],[50D EMA]])/Table2[[#This Row],[50D EMA]]</f>
        <v>-4.0201326849859824E-2</v>
      </c>
      <c r="U365" s="1">
        <f>(Table2[[#This Row],[Close Price]]-Table2[[#This Row],[200D EMA]])/Table2[[#This Row],[200D EMA]]</f>
        <v>5.1259228312117391E-2</v>
      </c>
      <c r="V365">
        <v>0.44639827462908899</v>
      </c>
      <c r="W365">
        <v>210.6</v>
      </c>
      <c r="X365">
        <v>213.65</v>
      </c>
      <c r="Y365">
        <v>210.6</v>
      </c>
      <c r="Z365">
        <v>213.65</v>
      </c>
      <c r="AA365">
        <v>201.1</v>
      </c>
      <c r="AB365">
        <v>221.9</v>
      </c>
      <c r="AC365" s="1">
        <f>(Table2[[#This Row],[Close Price]]/Table2[[#This Row],[Day Low]])-1</f>
        <v>3.6562203228869272E-3</v>
      </c>
      <c r="AD365" s="1">
        <f>(Table2[[#This Row],[Day High]]/Table2[[#This Row],[Close Price]])-1</f>
        <v>1.078677201116518E-2</v>
      </c>
      <c r="AE365" s="1">
        <f>(Table2[[#This Row],[Close Price]]/Table2[[#This Row],[Current Week Low]])-1</f>
        <v>3.6562203228869272E-3</v>
      </c>
      <c r="AF365" s="1">
        <f>(Table2[[#This Row],[Current Week High]]/Table2[[#This Row],[Close Price]])-1</f>
        <v>1.078677201116518E-2</v>
      </c>
      <c r="AG365" s="1">
        <f>(Table2[[#This Row],[Close Price]]/Table2[[#This Row],[Current Month Low]])-1</f>
        <v>5.1069119840875254E-2</v>
      </c>
      <c r="AH365" s="1">
        <f>(Table2[[#This Row],[Current Month High]]/Table2[[#This Row],[Close Price]])-1</f>
        <v>4.9817854946302642E-2</v>
      </c>
      <c r="AI365">
        <v>18.602450678904201</v>
      </c>
      <c r="AJ365">
        <v>81.823655913978399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-0.03</v>
      </c>
      <c r="AM365" t="s">
        <v>3181</v>
      </c>
      <c r="AN365">
        <v>-5.05</v>
      </c>
      <c r="AO365" t="s">
        <v>3181</v>
      </c>
      <c r="AP365">
        <v>6.6709905934402999E-2</v>
      </c>
      <c r="AQ365">
        <f>(Table2[[#This Row],[Sharpe Ratio]]-AVERAGE(Table2[Sharpe Ratio]))/_xlfn.STDEV.P(Table2[Sharpe Ratio])</f>
        <v>8.2023476481959418E-3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227</v>
      </c>
      <c r="AT365">
        <f>_xlfn.RANK.AVG(Table2[[#This Row],[6M Return vs Nifty Z-Score]],Table2[6M Return vs Nifty Z-Score])</f>
        <v>513</v>
      </c>
      <c r="AU365">
        <f>_xlfn.RANK.AVG(Table2[[#This Row],[Sharpe Ratio Z-Score]],Table2[Sharpe Ratio Z-Score])</f>
        <v>342</v>
      </c>
      <c r="AV365">
        <f>(Table2[[#This Row],[Rank 1Y]]+Table2[[#This Row],[Rank 6M]]+Table2[[#This Row],[Rank Sharpe]])/3</f>
        <v>360.66666666666669</v>
      </c>
    </row>
    <row r="366" spans="1:48" x14ac:dyDescent="0.3">
      <c r="A366" t="s">
        <v>133</v>
      </c>
      <c r="B366" t="s">
        <v>134</v>
      </c>
      <c r="C366" t="s">
        <v>3149</v>
      </c>
      <c r="D366" t="s">
        <v>135</v>
      </c>
      <c r="E366">
        <v>213594.647110739</v>
      </c>
      <c r="F366">
        <v>862.9</v>
      </c>
      <c r="G366">
        <v>24.936750046316099</v>
      </c>
      <c r="H366">
        <f>(Table2[[#This Row],[1Y Return vs Nifty]]-AVERAGE(Table2[1Y Return vs Nifty]))/_xlfn.STDEV.P(Table2[1Y Return vs Nifty])</f>
        <v>1.6594493917347686E-2</v>
      </c>
      <c r="I366">
        <v>-1.81067343052811</v>
      </c>
      <c r="J366">
        <f>(Table2[[#This Row],[1M Return vs Nifty]]-AVERAGE(Table2[1M Return vs Nifty]))/_xlfn.STDEV.P(Table2[1M Return vs Nifty])</f>
        <v>-7.6603595178456635E-2</v>
      </c>
      <c r="K366">
        <v>-14.080743087102899</v>
      </c>
      <c r="L366">
        <f>(Table2[[#This Row],[6M Return vs Nifty]]-AVERAGE(Table2[6M Return vs Nifty]))/_xlfn.STDEV.P(Table2[6M Return vs Nifty])</f>
        <v>-0.78352025033755246</v>
      </c>
      <c r="M366">
        <v>-1.9385481177628401</v>
      </c>
      <c r="N366">
        <f>(Table2[[#This Row],[1W Return vs Nifty]]-AVERAGE(Table2[1W Return vs Nifty]))/_xlfn.STDEV.P(Table2[1W Return vs Nifty])</f>
        <v>-0.21301709876643868</v>
      </c>
      <c r="O366">
        <v>864.31</v>
      </c>
      <c r="P366">
        <v>858.57953778608703</v>
      </c>
      <c r="Q366">
        <v>806.43981611159597</v>
      </c>
      <c r="R366">
        <v>49.7252527174495</v>
      </c>
      <c r="S366" s="1">
        <f>(Table2[[#This Row],[Close Price]]-Table2[[#This Row],[20D EMA]])/Table2[[#This Row],[20D EMA]]</f>
        <v>-1.6313591188346407E-3</v>
      </c>
      <c r="T366" s="1">
        <f>(Table2[[#This Row],[Close Price]]-Table2[[#This Row],[50D EMA]])/Table2[[#This Row],[50D EMA]]</f>
        <v>5.0321048007428513E-3</v>
      </c>
      <c r="U366" s="1">
        <f>(Table2[[#This Row],[Close Price]]-Table2[[#This Row],[200D EMA]])/Table2[[#This Row],[200D EMA]]</f>
        <v>7.001165215358239E-2</v>
      </c>
      <c r="V366">
        <v>1.0715504509639799</v>
      </c>
      <c r="W366">
        <v>843.8</v>
      </c>
      <c r="X366">
        <v>864.8</v>
      </c>
      <c r="Y366">
        <v>843.8</v>
      </c>
      <c r="Z366">
        <v>864.8</v>
      </c>
      <c r="AA366">
        <v>815.7</v>
      </c>
      <c r="AB366">
        <v>916.1</v>
      </c>
      <c r="AC366" s="1">
        <f>(Table2[[#This Row],[Close Price]]/Table2[[#This Row],[Day Low]])-1</f>
        <v>2.263569566247936E-2</v>
      </c>
      <c r="AD366" s="1">
        <f>(Table2[[#This Row],[Day High]]/Table2[[#This Row],[Close Price]])-1</f>
        <v>2.2018773901957278E-3</v>
      </c>
      <c r="AE366" s="1">
        <f>(Table2[[#This Row],[Close Price]]/Table2[[#This Row],[Current Week Low]])-1</f>
        <v>2.263569566247936E-2</v>
      </c>
      <c r="AF366" s="1">
        <f>(Table2[[#This Row],[Current Week High]]/Table2[[#This Row],[Close Price]])-1</f>
        <v>2.2018773901957278E-3</v>
      </c>
      <c r="AG366" s="1">
        <f>(Table2[[#This Row],[Close Price]]/Table2[[#This Row],[Current Month Low]])-1</f>
        <v>5.786441093539274E-2</v>
      </c>
      <c r="AH366" s="1">
        <f>(Table2[[#This Row],[Current Month High]]/Table2[[#This Row],[Close Price]])-1</f>
        <v>6.1652566925483931E-2</v>
      </c>
      <c r="AI366">
        <v>12.133503302816001</v>
      </c>
      <c r="AJ366">
        <v>68.042843232716606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7.0000000000000007E-2</v>
      </c>
      <c r="AM366" t="s">
        <v>3182</v>
      </c>
      <c r="AN366">
        <v>-6.25</v>
      </c>
      <c r="AO366" t="s">
        <v>3181</v>
      </c>
      <c r="AP366">
        <v>0.107966760203291</v>
      </c>
      <c r="AQ366">
        <f>(Table2[[#This Row],[Sharpe Ratio]]-AVERAGE(Table2[Sharpe Ratio]))/_xlfn.STDEV.P(Table2[Sharpe Ratio])</f>
        <v>0.49108444584697991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-0.56546200451812023</v>
      </c>
      <c r="AS366">
        <f>_xlfn.RANK.AVG(Table2[[#This Row],[1Y Return vs Nifty Z-Score]],Table2[1Y Return vs Nifty Z-Score])</f>
        <v>286</v>
      </c>
      <c r="AT366">
        <f>_xlfn.RANK.AVG(Table2[[#This Row],[6M Return vs Nifty Z-Score]],Table2[6M Return vs Nifty Z-Score])</f>
        <v>591</v>
      </c>
      <c r="AU366">
        <f>_xlfn.RANK.AVG(Table2[[#This Row],[Sharpe Ratio Z-Score]],Table2[Sharpe Ratio Z-Score])</f>
        <v>207</v>
      </c>
      <c r="AV366">
        <f>(Table2[[#This Row],[Rank 1Y]]+Table2[[#This Row],[Rank 6M]]+Table2[[#This Row],[Rank Sharpe]])/3</f>
        <v>361.33333333333331</v>
      </c>
    </row>
    <row r="367" spans="1:48" x14ac:dyDescent="0.3">
      <c r="A367" t="s">
        <v>612</v>
      </c>
      <c r="B367" t="s">
        <v>613</v>
      </c>
      <c r="C367" t="s">
        <v>3142</v>
      </c>
      <c r="D367" t="s">
        <v>412</v>
      </c>
      <c r="E367">
        <v>31980.508135829899</v>
      </c>
      <c r="F367">
        <v>503.55</v>
      </c>
      <c r="G367">
        <v>5.0808936286448496</v>
      </c>
      <c r="H367">
        <f>(Table2[[#This Row],[1Y Return vs Nifty]]-AVERAGE(Table2[1Y Return vs Nifty]))/_xlfn.STDEV.P(Table2[1Y Return vs Nifty])</f>
        <v>-0.32222604822551615</v>
      </c>
      <c r="I367">
        <v>-3.84214622679385</v>
      </c>
      <c r="J367">
        <f>(Table2[[#This Row],[1M Return vs Nifty]]-AVERAGE(Table2[1M Return vs Nifty]))/_xlfn.STDEV.P(Table2[1M Return vs Nifty])</f>
        <v>-0.30654656671507086</v>
      </c>
      <c r="K367">
        <v>-5.1922727842289103</v>
      </c>
      <c r="L367">
        <f>(Table2[[#This Row],[6M Return vs Nifty]]-AVERAGE(Table2[6M Return vs Nifty]))/_xlfn.STDEV.P(Table2[6M Return vs Nifty])</f>
        <v>-0.5069593363044822</v>
      </c>
      <c r="M367">
        <v>-2.6971675975532601</v>
      </c>
      <c r="N367">
        <f>(Table2[[#This Row],[1W Return vs Nifty]]-AVERAGE(Table2[1W Return vs Nifty]))/_xlfn.STDEV.P(Table2[1W Return vs Nifty])</f>
        <v>-0.38217537945774838</v>
      </c>
      <c r="O367">
        <v>517.57000000000005</v>
      </c>
      <c r="P367">
        <v>516.67305785862698</v>
      </c>
      <c r="Q367">
        <v>491.09013468065899</v>
      </c>
      <c r="R367">
        <v>34.532877479076603</v>
      </c>
      <c r="S367" s="1">
        <f>(Table2[[#This Row],[Close Price]]-Table2[[#This Row],[20D EMA]])/Table2[[#This Row],[20D EMA]]</f>
        <v>-2.7088123345634478E-2</v>
      </c>
      <c r="T367" s="1">
        <f>(Table2[[#This Row],[Close Price]]-Table2[[#This Row],[50D EMA]])/Table2[[#This Row],[50D EMA]]</f>
        <v>-2.539915263438745E-2</v>
      </c>
      <c r="U367" s="1">
        <f>(Table2[[#This Row],[Close Price]]-Table2[[#This Row],[200D EMA]])/Table2[[#This Row],[200D EMA]]</f>
        <v>2.5371850174598382E-2</v>
      </c>
      <c r="V367">
        <v>0.64369348598643295</v>
      </c>
      <c r="W367">
        <v>500.3</v>
      </c>
      <c r="X367">
        <v>506.65</v>
      </c>
      <c r="Y367">
        <v>500.3</v>
      </c>
      <c r="Z367">
        <v>506.65</v>
      </c>
      <c r="AA367">
        <v>491.4</v>
      </c>
      <c r="AB367">
        <v>552.15</v>
      </c>
      <c r="AC367" s="1">
        <f>(Table2[[#This Row],[Close Price]]/Table2[[#This Row],[Day Low]])-1</f>
        <v>6.4961023385967653E-3</v>
      </c>
      <c r="AD367" s="1">
        <f>(Table2[[#This Row],[Day High]]/Table2[[#This Row],[Close Price]])-1</f>
        <v>6.1562903385958823E-3</v>
      </c>
      <c r="AE367" s="1">
        <f>(Table2[[#This Row],[Close Price]]/Table2[[#This Row],[Current Week Low]])-1</f>
        <v>6.4961023385967653E-3</v>
      </c>
      <c r="AF367" s="1">
        <f>(Table2[[#This Row],[Current Week High]]/Table2[[#This Row],[Close Price]])-1</f>
        <v>6.1562903385958823E-3</v>
      </c>
      <c r="AG367" s="1">
        <f>(Table2[[#This Row],[Close Price]]/Table2[[#This Row],[Current Month Low]])-1</f>
        <v>2.4725274725274859E-2</v>
      </c>
      <c r="AH367" s="1">
        <f>(Table2[[#This Row],[Current Month High]]/Table2[[#This Row],[Close Price]])-1</f>
        <v>9.6514745308310834E-2</v>
      </c>
      <c r="AI367">
        <v>16.1552973885413</v>
      </c>
      <c r="AJ367">
        <v>36.797066014669902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-0.09</v>
      </c>
      <c r="AM367" t="s">
        <v>3181</v>
      </c>
      <c r="AN367">
        <v>-7.53</v>
      </c>
      <c r="AO367" t="s">
        <v>3181</v>
      </c>
      <c r="AP367">
        <v>0.116568382966159</v>
      </c>
      <c r="AQ367">
        <f>(Table2[[#This Row],[Sharpe Ratio]]-AVERAGE(Table2[Sharpe Ratio]))/_xlfn.STDEV.P(Table2[Sharpe Ratio])</f>
        <v>0.59176031465116896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-0.92614701605164862</v>
      </c>
      <c r="AS367">
        <f>_xlfn.RANK.AVG(Table2[[#This Row],[1Y Return vs Nifty Z-Score]],Table2[1Y Return vs Nifty Z-Score])</f>
        <v>405</v>
      </c>
      <c r="AT367">
        <f>_xlfn.RANK.AVG(Table2[[#This Row],[6M Return vs Nifty Z-Score]],Table2[6M Return vs Nifty Z-Score])</f>
        <v>489</v>
      </c>
      <c r="AU367">
        <f>_xlfn.RANK.AVG(Table2[[#This Row],[Sharpe Ratio Z-Score]],Table2[Sharpe Ratio Z-Score])</f>
        <v>190</v>
      </c>
      <c r="AV367">
        <f>(Table2[[#This Row],[Rank 1Y]]+Table2[[#This Row],[Rank 6M]]+Table2[[#This Row],[Rank Sharpe]])/3</f>
        <v>361.33333333333331</v>
      </c>
    </row>
    <row r="368" spans="1:48" x14ac:dyDescent="0.3">
      <c r="A368" t="s">
        <v>967</v>
      </c>
      <c r="B368" t="s">
        <v>968</v>
      </c>
      <c r="C368" t="s">
        <v>3136</v>
      </c>
      <c r="D368" t="s">
        <v>222</v>
      </c>
      <c r="E368">
        <v>15273.894474135001</v>
      </c>
      <c r="F368">
        <v>1197.8499999999999</v>
      </c>
      <c r="G368">
        <v>23.253949366000299</v>
      </c>
      <c r="H368">
        <f>(Table2[[#This Row],[1Y Return vs Nifty]]-AVERAGE(Table2[1Y Return vs Nifty]))/_xlfn.STDEV.P(Table2[1Y Return vs Nifty])</f>
        <v>-1.2120834539376242E-2</v>
      </c>
      <c r="I368">
        <v>-6.2759245420927696</v>
      </c>
      <c r="J368">
        <f>(Table2[[#This Row],[1M Return vs Nifty]]-AVERAGE(Table2[1M Return vs Nifty]))/_xlfn.STDEV.P(Table2[1M Return vs Nifty])</f>
        <v>-0.58202661198563632</v>
      </c>
      <c r="K368">
        <v>21.584858957975399</v>
      </c>
      <c r="L368">
        <f>(Table2[[#This Row],[6M Return vs Nifty]]-AVERAGE(Table2[6M Return vs Nifty]))/_xlfn.STDEV.P(Table2[6M Return vs Nifty])</f>
        <v>0.3261995512729981</v>
      </c>
      <c r="M368">
        <v>-1.1167986931159899</v>
      </c>
      <c r="N368">
        <f>(Table2[[#This Row],[1W Return vs Nifty]]-AVERAGE(Table2[1W Return vs Nifty]))/_xlfn.STDEV.P(Table2[1W Return vs Nifty])</f>
        <v>-2.9781994032855363E-2</v>
      </c>
      <c r="O368">
        <v>1228.05</v>
      </c>
      <c r="P368">
        <v>1184.7411874898601</v>
      </c>
      <c r="Q368">
        <v>1018.9710943584899</v>
      </c>
      <c r="R368">
        <v>34.088546527339297</v>
      </c>
      <c r="S368" s="1">
        <f>(Table2[[#This Row],[Close Price]]-Table2[[#This Row],[20D EMA]])/Table2[[#This Row],[20D EMA]]</f>
        <v>-2.459183258010671E-2</v>
      </c>
      <c r="T368" s="1">
        <f>(Table2[[#This Row],[Close Price]]-Table2[[#This Row],[50D EMA]])/Table2[[#This Row],[50D EMA]]</f>
        <v>1.106470564926826E-2</v>
      </c>
      <c r="U368" s="1">
        <f>(Table2[[#This Row],[Close Price]]-Table2[[#This Row],[200D EMA]])/Table2[[#This Row],[200D EMA]]</f>
        <v>0.17554855739467873</v>
      </c>
      <c r="V368">
        <v>0.88923520673885803</v>
      </c>
      <c r="W368">
        <v>1188.05</v>
      </c>
      <c r="X368">
        <v>1213.5</v>
      </c>
      <c r="Y368">
        <v>1188.05</v>
      </c>
      <c r="Z368">
        <v>1213.5</v>
      </c>
      <c r="AA368">
        <v>1160.4000000000001</v>
      </c>
      <c r="AB368">
        <v>1259</v>
      </c>
      <c r="AC368" s="1">
        <f>(Table2[[#This Row],[Close Price]]/Table2[[#This Row],[Day Low]])-1</f>
        <v>8.2488110769747269E-3</v>
      </c>
      <c r="AD368" s="1">
        <f>(Table2[[#This Row],[Day High]]/Table2[[#This Row],[Close Price]])-1</f>
        <v>1.3065074925908915E-2</v>
      </c>
      <c r="AE368" s="1">
        <f>(Table2[[#This Row],[Close Price]]/Table2[[#This Row],[Current Week Low]])-1</f>
        <v>8.2488110769747269E-3</v>
      </c>
      <c r="AF368" s="1">
        <f>(Table2[[#This Row],[Current Week High]]/Table2[[#This Row],[Close Price]])-1</f>
        <v>1.3065074925908915E-2</v>
      </c>
      <c r="AG368" s="1">
        <f>(Table2[[#This Row],[Close Price]]/Table2[[#This Row],[Current Month Low]])-1</f>
        <v>3.2273354015856404E-2</v>
      </c>
      <c r="AH368" s="1">
        <f>(Table2[[#This Row],[Current Month High]]/Table2[[#This Row],[Close Price]])-1</f>
        <v>5.1049797553951004E-2</v>
      </c>
      <c r="AI368">
        <v>11.9505781191301</v>
      </c>
      <c r="AJ368">
        <v>61.653171390013398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0.13</v>
      </c>
      <c r="AM368" t="s">
        <v>3182</v>
      </c>
      <c r="AN368">
        <v>-5.66</v>
      </c>
      <c r="AO368" t="s">
        <v>3181</v>
      </c>
      <c r="AP368">
        <v>-1.9708152454180001E-3</v>
      </c>
      <c r="AQ368">
        <f>(Table2[[#This Row],[Sharpe Ratio]]-AVERAGE(Table2[Sharpe Ratio]))/_xlfn.STDEV.P(Table2[Sharpe Ratio])</f>
        <v>-0.79565658286961827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-1.0933864721544884</v>
      </c>
      <c r="AS368">
        <f>_xlfn.RANK.AVG(Table2[[#This Row],[1Y Return vs Nifty Z-Score]],Table2[1Y Return vs Nifty Z-Score])</f>
        <v>295</v>
      </c>
      <c r="AT368">
        <f>_xlfn.RANK.AVG(Table2[[#This Row],[6M Return vs Nifty Z-Score]],Table2[6M Return vs Nifty Z-Score])</f>
        <v>215</v>
      </c>
      <c r="AU368">
        <f>_xlfn.RANK.AVG(Table2[[#This Row],[Sharpe Ratio Z-Score]],Table2[Sharpe Ratio Z-Score])</f>
        <v>577</v>
      </c>
      <c r="AV368">
        <f>(Table2[[#This Row],[Rank 1Y]]+Table2[[#This Row],[Rank 6M]]+Table2[[#This Row],[Rank Sharpe]])/3</f>
        <v>362.33333333333331</v>
      </c>
    </row>
    <row r="369" spans="1:48" x14ac:dyDescent="0.3">
      <c r="A369" t="s">
        <v>198</v>
      </c>
      <c r="B369" t="s">
        <v>199</v>
      </c>
      <c r="C369" t="s">
        <v>3142</v>
      </c>
      <c r="D369" t="s">
        <v>200</v>
      </c>
      <c r="E369">
        <v>130995.5381658</v>
      </c>
      <c r="F369">
        <v>4779.8</v>
      </c>
      <c r="G369">
        <v>9.8672125370493493</v>
      </c>
      <c r="H369">
        <f>(Table2[[#This Row],[1Y Return vs Nifty]]-AVERAGE(Table2[1Y Return vs Nifty]))/_xlfn.STDEV.P(Table2[1Y Return vs Nifty])</f>
        <v>-0.24055225217756659</v>
      </c>
      <c r="I369">
        <v>-1.93662572977285</v>
      </c>
      <c r="J369">
        <f>(Table2[[#This Row],[1M Return vs Nifty]]-AVERAGE(Table2[1M Return vs Nifty]))/_xlfn.STDEV.P(Table2[1M Return vs Nifty])</f>
        <v>-9.0860171005335597E-2</v>
      </c>
      <c r="K369">
        <v>1.6992836782053</v>
      </c>
      <c r="L369">
        <f>(Table2[[#This Row],[6M Return vs Nifty]]-AVERAGE(Table2[6M Return vs Nifty]))/_xlfn.STDEV.P(Table2[6M Return vs Nifty])</f>
        <v>-0.29253153383491065</v>
      </c>
      <c r="M369">
        <v>-1.5560680322423901</v>
      </c>
      <c r="N369">
        <f>(Table2[[#This Row],[1W Return vs Nifty]]-AVERAGE(Table2[1W Return vs Nifty]))/_xlfn.STDEV.P(Table2[1W Return vs Nifty])</f>
        <v>-0.12773102928246147</v>
      </c>
      <c r="O369">
        <v>4807.12</v>
      </c>
      <c r="P369">
        <v>4819.8194805018202</v>
      </c>
      <c r="Q369">
        <v>4484.1200144378899</v>
      </c>
      <c r="R369">
        <v>48.375718548770003</v>
      </c>
      <c r="S369" s="1">
        <f>(Table2[[#This Row],[Close Price]]-Table2[[#This Row],[20D EMA]])/Table2[[#This Row],[20D EMA]]</f>
        <v>-5.6832365324767653E-3</v>
      </c>
      <c r="T369" s="1">
        <f>(Table2[[#This Row],[Close Price]]-Table2[[#This Row],[50D EMA]])/Table2[[#This Row],[50D EMA]]</f>
        <v>-8.3031077540798963E-3</v>
      </c>
      <c r="U369" s="1">
        <f>(Table2[[#This Row],[Close Price]]-Table2[[#This Row],[200D EMA]])/Table2[[#This Row],[200D EMA]]</f>
        <v>6.5939355907086578E-2</v>
      </c>
      <c r="V369">
        <v>1.07507470515308</v>
      </c>
      <c r="W369">
        <v>4730.6499999999996</v>
      </c>
      <c r="X369">
        <v>4810</v>
      </c>
      <c r="Y369">
        <v>4730.6499999999996</v>
      </c>
      <c r="Z369">
        <v>4810</v>
      </c>
      <c r="AA369">
        <v>4586.2</v>
      </c>
      <c r="AB369">
        <v>5045.95</v>
      </c>
      <c r="AC369" s="1">
        <f>(Table2[[#This Row],[Close Price]]/Table2[[#This Row],[Day Low]])-1</f>
        <v>1.0389692748353996E-2</v>
      </c>
      <c r="AD369" s="1">
        <f>(Table2[[#This Row],[Day High]]/Table2[[#This Row],[Close Price]])-1</f>
        <v>6.3182559939745087E-3</v>
      </c>
      <c r="AE369" s="1">
        <f>(Table2[[#This Row],[Close Price]]/Table2[[#This Row],[Current Week Low]])-1</f>
        <v>1.0389692748353996E-2</v>
      </c>
      <c r="AF369" s="1">
        <f>(Table2[[#This Row],[Current Week High]]/Table2[[#This Row],[Close Price]])-1</f>
        <v>6.3182559939745087E-3</v>
      </c>
      <c r="AG369" s="1">
        <f>(Table2[[#This Row],[Close Price]]/Table2[[#This Row],[Current Month Low]])-1</f>
        <v>4.2213597313680351E-2</v>
      </c>
      <c r="AH369" s="1">
        <f>(Table2[[#This Row],[Current Month High]]/Table2[[#This Row],[Close Price]])-1</f>
        <v>5.5682246119084455E-2</v>
      </c>
      <c r="AI369">
        <v>6.8036319511276497</v>
      </c>
      <c r="AJ369">
        <v>45.948091603053399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-0.06</v>
      </c>
      <c r="AM369" t="s">
        <v>3181</v>
      </c>
      <c r="AN369">
        <v>-2.36</v>
      </c>
      <c r="AO369" t="s">
        <v>3181</v>
      </c>
      <c r="AP369">
        <v>7.7615016453062E-2</v>
      </c>
      <c r="AQ369">
        <f>(Table2[[#This Row],[Sharpe Ratio]]-AVERAGE(Table2[Sharpe Ratio]))/_xlfn.STDEV.P(Table2[Sharpe Ratio])</f>
        <v>0.13583890020791728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378</v>
      </c>
      <c r="AT369">
        <f>_xlfn.RANK.AVG(Table2[[#This Row],[6M Return vs Nifty Z-Score]],Table2[6M Return vs Nifty Z-Score])</f>
        <v>410</v>
      </c>
      <c r="AU369">
        <f>_xlfn.RANK.AVG(Table2[[#This Row],[Sharpe Ratio Z-Score]],Table2[Sharpe Ratio Z-Score])</f>
        <v>303</v>
      </c>
      <c r="AV369">
        <f>(Table2[[#This Row],[Rank 1Y]]+Table2[[#This Row],[Rank 6M]]+Table2[[#This Row],[Rank Sharpe]])/3</f>
        <v>363.66666666666669</v>
      </c>
    </row>
    <row r="370" spans="1:48" x14ac:dyDescent="0.3">
      <c r="A370" t="s">
        <v>1552</v>
      </c>
      <c r="B370" t="s">
        <v>1553</v>
      </c>
      <c r="C370" t="s">
        <v>3142</v>
      </c>
      <c r="D370" t="s">
        <v>274</v>
      </c>
      <c r="E370">
        <v>6392.20299264</v>
      </c>
      <c r="F370">
        <v>2347.1999999999998</v>
      </c>
      <c r="G370">
        <v>-24.090536234457002</v>
      </c>
      <c r="H370">
        <f>(Table2[[#This Row],[1Y Return vs Nifty]]-AVERAGE(Table2[1Y Return vs Nifty]))/_xlfn.STDEV.P(Table2[1Y Return vs Nifty])</f>
        <v>-0.82000763333520077</v>
      </c>
      <c r="I370">
        <v>-5.7699679463283804</v>
      </c>
      <c r="J370">
        <f>(Table2[[#This Row],[1M Return vs Nifty]]-AVERAGE(Table2[1M Return vs Nifty]))/_xlfn.STDEV.P(Table2[1M Return vs Nifty])</f>
        <v>-0.5247572440115873</v>
      </c>
      <c r="K370">
        <v>16.412942033417899</v>
      </c>
      <c r="L370">
        <f>(Table2[[#This Row],[6M Return vs Nifty]]-AVERAGE(Table2[6M Return vs Nifty]))/_xlfn.STDEV.P(Table2[6M Return vs Nifty])</f>
        <v>0.16527759021337238</v>
      </c>
      <c r="M370">
        <v>-3.8776583933943098</v>
      </c>
      <c r="N370">
        <f>(Table2[[#This Row],[1W Return vs Nifty]]-AVERAGE(Table2[1W Return vs Nifty]))/_xlfn.STDEV.P(Table2[1W Return vs Nifty])</f>
        <v>-0.64540325419088218</v>
      </c>
      <c r="O370">
        <v>2414.7199999999998</v>
      </c>
      <c r="P370">
        <v>2421.3672079677599</v>
      </c>
      <c r="Q370">
        <v>2307.3735132566699</v>
      </c>
      <c r="R370">
        <v>40.892371576695602</v>
      </c>
      <c r="S370" s="1">
        <f>(Table2[[#This Row],[Close Price]]-Table2[[#This Row],[20D EMA]])/Table2[[#This Row],[20D EMA]]</f>
        <v>-2.7961834084283058E-2</v>
      </c>
      <c r="T370" s="1">
        <f>(Table2[[#This Row],[Close Price]]-Table2[[#This Row],[50D EMA]])/Table2[[#This Row],[50D EMA]]</f>
        <v>-3.0630301642685664E-2</v>
      </c>
      <c r="U370" s="1">
        <f>(Table2[[#This Row],[Close Price]]-Table2[[#This Row],[200D EMA]])/Table2[[#This Row],[200D EMA]]</f>
        <v>1.7260528698328562E-2</v>
      </c>
      <c r="V370">
        <v>0.76622233299409404</v>
      </c>
      <c r="W370">
        <v>2320</v>
      </c>
      <c r="X370">
        <v>2359.75</v>
      </c>
      <c r="Y370">
        <v>2320</v>
      </c>
      <c r="Z370">
        <v>2359.75</v>
      </c>
      <c r="AA370">
        <v>2283.1999999999998</v>
      </c>
      <c r="AB370">
        <v>2661</v>
      </c>
      <c r="AC370" s="1">
        <f>(Table2[[#This Row],[Close Price]]/Table2[[#This Row],[Day Low]])-1</f>
        <v>1.172413793103444E-2</v>
      </c>
      <c r="AD370" s="1">
        <f>(Table2[[#This Row],[Day High]]/Table2[[#This Row],[Close Price]])-1</f>
        <v>5.3467961826858534E-3</v>
      </c>
      <c r="AE370" s="1">
        <f>(Table2[[#This Row],[Close Price]]/Table2[[#This Row],[Current Week Low]])-1</f>
        <v>1.172413793103444E-2</v>
      </c>
      <c r="AF370" s="1">
        <f>(Table2[[#This Row],[Current Week High]]/Table2[[#This Row],[Close Price]])-1</f>
        <v>5.3467961826858534E-3</v>
      </c>
      <c r="AG370" s="1">
        <f>(Table2[[#This Row],[Close Price]]/Table2[[#This Row],[Current Month Low]])-1</f>
        <v>2.8030833917308984E-2</v>
      </c>
      <c r="AH370" s="1">
        <f>(Table2[[#This Row],[Current Month High]]/Table2[[#This Row],[Close Price]])-1</f>
        <v>0.13369120654396727</v>
      </c>
      <c r="AI370">
        <v>19.0354464894342</v>
      </c>
      <c r="AJ370">
        <v>36.465116279069697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-0.06</v>
      </c>
      <c r="AM370" t="s">
        <v>3181</v>
      </c>
      <c r="AN370">
        <v>-3.84</v>
      </c>
      <c r="AO370" t="s">
        <v>3181</v>
      </c>
      <c r="AP370">
        <v>9.8874149699853003E-2</v>
      </c>
      <c r="AQ370">
        <f>(Table2[[#This Row],[Sharpe Ratio]]-AVERAGE(Table2[Sharpe Ratio]))/_xlfn.STDEV.P(Table2[Sharpe Ratio])</f>
        <v>0.38466191519574067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596</v>
      </c>
      <c r="AT370">
        <f>_xlfn.RANK.AVG(Table2[[#This Row],[6M Return vs Nifty Z-Score]],Table2[6M Return vs Nifty Z-Score])</f>
        <v>260</v>
      </c>
      <c r="AU370">
        <f>_xlfn.RANK.AVG(Table2[[#This Row],[Sharpe Ratio Z-Score]],Table2[Sharpe Ratio Z-Score])</f>
        <v>241</v>
      </c>
      <c r="AV370">
        <f>(Table2[[#This Row],[Rank 1Y]]+Table2[[#This Row],[Rank 6M]]+Table2[[#This Row],[Rank Sharpe]])/3</f>
        <v>365.66666666666669</v>
      </c>
    </row>
    <row r="371" spans="1:48" x14ac:dyDescent="0.3">
      <c r="A371" t="s">
        <v>165</v>
      </c>
      <c r="B371" t="s">
        <v>166</v>
      </c>
      <c r="C371" t="s">
        <v>3135</v>
      </c>
      <c r="D371" t="s">
        <v>21</v>
      </c>
      <c r="E371">
        <v>165585.66099900001</v>
      </c>
      <c r="F371">
        <v>1692.5</v>
      </c>
      <c r="G371">
        <v>15.6518693373124</v>
      </c>
      <c r="H371">
        <f>(Table2[[#This Row],[1Y Return vs Nifty]]-AVERAGE(Table2[1Y Return vs Nifty]))/_xlfn.STDEV.P(Table2[1Y Return vs Nifty])</f>
        <v>-0.1418428078732045</v>
      </c>
      <c r="I371">
        <v>0.44504315636587799</v>
      </c>
      <c r="J371">
        <f>(Table2[[#This Row],[1M Return vs Nifty]]-AVERAGE(Table2[1M Return vs Nifty]))/_xlfn.STDEV.P(Table2[1M Return vs Nifty])</f>
        <v>0.17872159346708344</v>
      </c>
      <c r="K371">
        <v>27.288226925934801</v>
      </c>
      <c r="L371">
        <f>(Table2[[#This Row],[6M Return vs Nifty]]-AVERAGE(Table2[6M Return vs Nifty]))/_xlfn.STDEV.P(Table2[6M Return vs Nifty])</f>
        <v>0.50365738198384324</v>
      </c>
      <c r="M371">
        <v>-0.119858800232717</v>
      </c>
      <c r="N371">
        <f>(Table2[[#This Row],[1W Return vs Nifty]]-AVERAGE(Table2[1W Return vs Nifty]))/_xlfn.STDEV.P(Table2[1W Return vs Nifty])</f>
        <v>0.19251738361995996</v>
      </c>
      <c r="O371">
        <v>1627.94</v>
      </c>
      <c r="P371">
        <v>1592.3039845350099</v>
      </c>
      <c r="Q371">
        <v>1428.10496240156</v>
      </c>
      <c r="R371">
        <v>67.580527224694293</v>
      </c>
      <c r="S371" s="1">
        <f>(Table2[[#This Row],[Close Price]]-Table2[[#This Row],[20D EMA]])/Table2[[#This Row],[20D EMA]]</f>
        <v>3.9657481233952074E-2</v>
      </c>
      <c r="T371" s="1">
        <f>(Table2[[#This Row],[Close Price]]-Table2[[#This Row],[50D EMA]])/Table2[[#This Row],[50D EMA]]</f>
        <v>6.2925180391512778E-2</v>
      </c>
      <c r="U371" s="1">
        <f>(Table2[[#This Row],[Close Price]]-Table2[[#This Row],[200D EMA]])/Table2[[#This Row],[200D EMA]]</f>
        <v>0.1851369784149636</v>
      </c>
      <c r="V371">
        <v>1.0483319306768299</v>
      </c>
      <c r="W371">
        <v>1648</v>
      </c>
      <c r="X371">
        <v>1697</v>
      </c>
      <c r="Y371">
        <v>1648</v>
      </c>
      <c r="Z371">
        <v>1697</v>
      </c>
      <c r="AA371">
        <v>1580</v>
      </c>
      <c r="AB371">
        <v>1697</v>
      </c>
      <c r="AC371" s="1">
        <f>(Table2[[#This Row],[Close Price]]/Table2[[#This Row],[Day Low]])-1</f>
        <v>2.7002427184465994E-2</v>
      </c>
      <c r="AD371" s="1">
        <f>(Table2[[#This Row],[Day High]]/Table2[[#This Row],[Close Price]])-1</f>
        <v>2.6587887740030514E-3</v>
      </c>
      <c r="AE371" s="1">
        <f>(Table2[[#This Row],[Close Price]]/Table2[[#This Row],[Current Week Low]])-1</f>
        <v>2.7002427184465994E-2</v>
      </c>
      <c r="AF371" s="1">
        <f>(Table2[[#This Row],[Current Week High]]/Table2[[#This Row],[Close Price]])-1</f>
        <v>2.6587887740030514E-3</v>
      </c>
      <c r="AG371" s="1">
        <f>(Table2[[#This Row],[Close Price]]/Table2[[#This Row],[Current Month Low]])-1</f>
        <v>7.1202531645569556E-2</v>
      </c>
      <c r="AH371" s="1">
        <f>(Table2[[#This Row],[Current Month High]]/Table2[[#This Row],[Close Price]])-1</f>
        <v>2.6587887740030514E-3</v>
      </c>
      <c r="AI371">
        <v>0.26587887740030502</v>
      </c>
      <c r="AJ371">
        <v>54.122842963165297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0.03</v>
      </c>
      <c r="AM371" t="s">
        <v>3182</v>
      </c>
      <c r="AN371">
        <v>5.6</v>
      </c>
      <c r="AO371" t="s">
        <v>3182</v>
      </c>
      <c r="AP371">
        <v>-1.0624839697156E-2</v>
      </c>
      <c r="AQ371">
        <f>(Table2[[#This Row],[Sharpe Ratio]]-AVERAGE(Table2[Sharpe Ratio]))/_xlfn.STDEV.P(Table2[Sharpe Ratio])</f>
        <v>-0.89694577612423165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-0.16389222492654965</v>
      </c>
      <c r="AS371">
        <f>_xlfn.RANK.AVG(Table2[[#This Row],[1Y Return vs Nifty Z-Score]],Table2[1Y Return vs Nifty Z-Score])</f>
        <v>334</v>
      </c>
      <c r="AT371">
        <f>_xlfn.RANK.AVG(Table2[[#This Row],[6M Return vs Nifty Z-Score]],Table2[6M Return vs Nifty Z-Score])</f>
        <v>168</v>
      </c>
      <c r="AU371">
        <f>_xlfn.RANK.AVG(Table2[[#This Row],[Sharpe Ratio Z-Score]],Table2[Sharpe Ratio Z-Score])</f>
        <v>598</v>
      </c>
      <c r="AV371">
        <f>(Table2[[#This Row],[Rank 1Y]]+Table2[[#This Row],[Rank 6M]]+Table2[[#This Row],[Rank Sharpe]])/3</f>
        <v>366.66666666666669</v>
      </c>
    </row>
    <row r="372" spans="1:48" x14ac:dyDescent="0.3">
      <c r="A372" t="s">
        <v>1788</v>
      </c>
      <c r="B372" t="s">
        <v>1789</v>
      </c>
      <c r="C372" t="s">
        <v>3150</v>
      </c>
      <c r="D372" t="s">
        <v>458</v>
      </c>
      <c r="E372">
        <v>4523.0082504299999</v>
      </c>
      <c r="F372">
        <v>394.85</v>
      </c>
      <c r="G372">
        <v>0.332767057374873</v>
      </c>
      <c r="H372">
        <f>(Table2[[#This Row],[1Y Return vs Nifty]]-AVERAGE(Table2[1Y Return vs Nifty]))/_xlfn.STDEV.P(Table2[1Y Return vs Nifty])</f>
        <v>-0.40324812983207281</v>
      </c>
      <c r="I372">
        <v>0.67640303064847396</v>
      </c>
      <c r="J372">
        <f>(Table2[[#This Row],[1M Return vs Nifty]]-AVERAGE(Table2[1M Return vs Nifty]))/_xlfn.STDEV.P(Table2[1M Return vs Nifty])</f>
        <v>0.20490928206654155</v>
      </c>
      <c r="K372">
        <v>-6.66793090587064</v>
      </c>
      <c r="L372">
        <f>(Table2[[#This Row],[6M Return vs Nifty]]-AVERAGE(Table2[6M Return vs Nifty]))/_xlfn.STDEV.P(Table2[6M Return vs Nifty])</f>
        <v>-0.55287380133786412</v>
      </c>
      <c r="M372">
        <v>-3.6163675095789598</v>
      </c>
      <c r="N372">
        <f>(Table2[[#This Row],[1W Return vs Nifty]]-AVERAGE(Table2[1W Return vs Nifty]))/_xlfn.STDEV.P(Table2[1W Return vs Nifty])</f>
        <v>-0.58714016202941</v>
      </c>
      <c r="O372">
        <v>398.06</v>
      </c>
      <c r="P372">
        <v>388.77558968210099</v>
      </c>
      <c r="Q372">
        <v>368.07538066032998</v>
      </c>
      <c r="R372">
        <v>45.334304055048499</v>
      </c>
      <c r="S372" s="1">
        <f>(Table2[[#This Row],[Close Price]]-Table2[[#This Row],[20D EMA]])/Table2[[#This Row],[20D EMA]]</f>
        <v>-8.0641109380494881E-3</v>
      </c>
      <c r="T372" s="1">
        <f>(Table2[[#This Row],[Close Price]]-Table2[[#This Row],[50D EMA]])/Table2[[#This Row],[50D EMA]]</f>
        <v>1.56244642902247E-2</v>
      </c>
      <c r="U372" s="1">
        <f>(Table2[[#This Row],[Close Price]]-Table2[[#This Row],[200D EMA]])/Table2[[#This Row],[200D EMA]]</f>
        <v>7.2742217345903901E-2</v>
      </c>
      <c r="V372">
        <v>1.2866680274099001</v>
      </c>
      <c r="W372">
        <v>393.35</v>
      </c>
      <c r="X372">
        <v>404.55</v>
      </c>
      <c r="Y372">
        <v>393.35</v>
      </c>
      <c r="Z372">
        <v>404.55</v>
      </c>
      <c r="AA372">
        <v>379.55</v>
      </c>
      <c r="AB372">
        <v>438.95</v>
      </c>
      <c r="AC372" s="1">
        <f>(Table2[[#This Row],[Close Price]]/Table2[[#This Row],[Day Low]])-1</f>
        <v>3.8133977373839834E-3</v>
      </c>
      <c r="AD372" s="1">
        <f>(Table2[[#This Row],[Day High]]/Table2[[#This Row],[Close Price]])-1</f>
        <v>2.456629099658092E-2</v>
      </c>
      <c r="AE372" s="1">
        <f>(Table2[[#This Row],[Close Price]]/Table2[[#This Row],[Current Week Low]])-1</f>
        <v>3.8133977373839834E-3</v>
      </c>
      <c r="AF372" s="1">
        <f>(Table2[[#This Row],[Current Week High]]/Table2[[#This Row],[Close Price]])-1</f>
        <v>2.456629099658092E-2</v>
      </c>
      <c r="AG372" s="1">
        <f>(Table2[[#This Row],[Close Price]]/Table2[[#This Row],[Current Month Low]])-1</f>
        <v>4.031089448030567E-2</v>
      </c>
      <c r="AH372" s="1">
        <f>(Table2[[#This Row],[Current Month High]]/Table2[[#This Row],[Close Price]])-1</f>
        <v>0.11168798277827019</v>
      </c>
      <c r="AI372">
        <v>16.2086868431049</v>
      </c>
      <c r="AJ372">
        <v>40.241520156277701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0.06</v>
      </c>
      <c r="AM372" t="s">
        <v>3182</v>
      </c>
      <c r="AN372">
        <v>-2.88</v>
      </c>
      <c r="AO372" t="s">
        <v>3181</v>
      </c>
      <c r="AP372">
        <v>0.12830619870548801</v>
      </c>
      <c r="AQ372">
        <f>(Table2[[#This Row],[Sharpe Ratio]]-AVERAGE(Table2[Sharpe Ratio]))/_xlfn.STDEV.P(Table2[Sharpe Ratio])</f>
        <v>0.7291430888088235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-0.60920972232398185</v>
      </c>
      <c r="AS372">
        <f>_xlfn.RANK.AVG(Table2[[#This Row],[1Y Return vs Nifty Z-Score]],Table2[1Y Return vs Nifty Z-Score])</f>
        <v>440</v>
      </c>
      <c r="AT372">
        <f>_xlfn.RANK.AVG(Table2[[#This Row],[6M Return vs Nifty Z-Score]],Table2[6M Return vs Nifty Z-Score])</f>
        <v>502</v>
      </c>
      <c r="AU372">
        <f>_xlfn.RANK.AVG(Table2[[#This Row],[Sharpe Ratio Z-Score]],Table2[Sharpe Ratio Z-Score])</f>
        <v>158</v>
      </c>
      <c r="AV372">
        <f>(Table2[[#This Row],[Rank 1Y]]+Table2[[#This Row],[Rank 6M]]+Table2[[#This Row],[Rank Sharpe]])/3</f>
        <v>366.66666666666669</v>
      </c>
    </row>
    <row r="373" spans="1:48" x14ac:dyDescent="0.3">
      <c r="A373" t="s">
        <v>38</v>
      </c>
      <c r="B373" t="s">
        <v>39</v>
      </c>
      <c r="C373" t="s">
        <v>3138</v>
      </c>
      <c r="D373" t="s">
        <v>40</v>
      </c>
      <c r="E373">
        <v>621565.11744619498</v>
      </c>
      <c r="F373">
        <v>496.95</v>
      </c>
      <c r="G373">
        <v>-16.531749043106799</v>
      </c>
      <c r="H373">
        <f>(Table2[[#This Row],[1Y Return vs Nifty]]-AVERAGE(Table2[1Y Return vs Nifty]))/_xlfn.STDEV.P(Table2[1Y Return vs Nifty])</f>
        <v>-0.69102440943172239</v>
      </c>
      <c r="I373">
        <v>-4.0996261572287001</v>
      </c>
      <c r="J373">
        <f>(Table2[[#This Row],[1M Return vs Nifty]]-AVERAGE(Table2[1M Return vs Nifty]))/_xlfn.STDEV.P(Table2[1M Return vs Nifty])</f>
        <v>-0.33569079174435118</v>
      </c>
      <c r="K373">
        <v>5.0987518475187201</v>
      </c>
      <c r="L373">
        <f>(Table2[[#This Row],[6M Return vs Nifty]]-AVERAGE(Table2[6M Return vs Nifty]))/_xlfn.STDEV.P(Table2[6M Return vs Nifty])</f>
        <v>-0.18675855017228227</v>
      </c>
      <c r="M373">
        <v>-5.4920967581869196</v>
      </c>
      <c r="N373">
        <f>(Table2[[#This Row],[1W Return vs Nifty]]-AVERAGE(Table2[1W Return vs Nifty]))/_xlfn.STDEV.P(Table2[1W Return vs Nifty])</f>
        <v>-1.0053935066766924</v>
      </c>
      <c r="O373">
        <v>505.31</v>
      </c>
      <c r="P373">
        <v>499.55467886738302</v>
      </c>
      <c r="Q373">
        <v>464.09069585502198</v>
      </c>
      <c r="R373">
        <v>40.254840897772802</v>
      </c>
      <c r="S373" s="1">
        <f>(Table2[[#This Row],[Close Price]]-Table2[[#This Row],[20D EMA]])/Table2[[#This Row],[20D EMA]]</f>
        <v>-1.6544299538896943E-2</v>
      </c>
      <c r="T373" s="1">
        <f>(Table2[[#This Row],[Close Price]]-Table2[[#This Row],[50D EMA]])/Table2[[#This Row],[50D EMA]]</f>
        <v>-5.2140015449129535E-3</v>
      </c>
      <c r="U373" s="1">
        <f>(Table2[[#This Row],[Close Price]]-Table2[[#This Row],[200D EMA]])/Table2[[#This Row],[200D EMA]]</f>
        <v>7.0803626184402071E-2</v>
      </c>
      <c r="V373">
        <v>0.93711281258088797</v>
      </c>
      <c r="W373">
        <v>488.65</v>
      </c>
      <c r="X373">
        <v>499</v>
      </c>
      <c r="Y373">
        <v>488.65</v>
      </c>
      <c r="Z373">
        <v>499</v>
      </c>
      <c r="AA373">
        <v>487.4</v>
      </c>
      <c r="AB373">
        <v>519.75</v>
      </c>
      <c r="AC373" s="1">
        <f>(Table2[[#This Row],[Close Price]]/Table2[[#This Row],[Day Low]])-1</f>
        <v>1.6985572495651358E-2</v>
      </c>
      <c r="AD373" s="1">
        <f>(Table2[[#This Row],[Day High]]/Table2[[#This Row],[Close Price]])-1</f>
        <v>4.125163497333828E-3</v>
      </c>
      <c r="AE373" s="1">
        <f>(Table2[[#This Row],[Close Price]]/Table2[[#This Row],[Current Week Low]])-1</f>
        <v>1.6985572495651358E-2</v>
      </c>
      <c r="AF373" s="1">
        <f>(Table2[[#This Row],[Current Week High]]/Table2[[#This Row],[Close Price]])-1</f>
        <v>4.125163497333828E-3</v>
      </c>
      <c r="AG373" s="1">
        <f>(Table2[[#This Row],[Close Price]]/Table2[[#This Row],[Current Month Low]])-1</f>
        <v>1.959376282314329E-2</v>
      </c>
      <c r="AH373" s="1">
        <f>(Table2[[#This Row],[Current Month High]]/Table2[[#This Row],[Close Price]])-1</f>
        <v>4.5879867189858148E-2</v>
      </c>
      <c r="AI373">
        <v>6.3487272361404603</v>
      </c>
      <c r="AJ373">
        <v>24.439714536121102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0.01</v>
      </c>
      <c r="AM373" t="s">
        <v>3182</v>
      </c>
      <c r="AN373">
        <v>-3.98</v>
      </c>
      <c r="AO373" t="s">
        <v>3181</v>
      </c>
      <c r="AP373">
        <v>0.121483008798684</v>
      </c>
      <c r="AQ373">
        <f>(Table2[[#This Row],[Sharpe Ratio]]-AVERAGE(Table2[Sharpe Ratio]))/_xlfn.STDEV.P(Table2[Sharpe Ratio])</f>
        <v>0.64928251007606952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-1.5695847479489786</v>
      </c>
      <c r="AS373">
        <f>_xlfn.RANK.AVG(Table2[[#This Row],[1Y Return vs Nifty Z-Score]],Table2[1Y Return vs Nifty Z-Score])</f>
        <v>550</v>
      </c>
      <c r="AT373">
        <f>_xlfn.RANK.AVG(Table2[[#This Row],[6M Return vs Nifty Z-Score]],Table2[6M Return vs Nifty Z-Score])</f>
        <v>373</v>
      </c>
      <c r="AU373">
        <f>_xlfn.RANK.AVG(Table2[[#This Row],[Sharpe Ratio Z-Score]],Table2[Sharpe Ratio Z-Score])</f>
        <v>180</v>
      </c>
      <c r="AV373">
        <f>(Table2[[#This Row],[Rank 1Y]]+Table2[[#This Row],[Rank 6M]]+Table2[[#This Row],[Rank Sharpe]])/3</f>
        <v>367.66666666666669</v>
      </c>
    </row>
    <row r="374" spans="1:48" x14ac:dyDescent="0.3">
      <c r="A374" t="s">
        <v>1913</v>
      </c>
      <c r="B374" t="s">
        <v>1914</v>
      </c>
      <c r="C374" t="s">
        <v>3143</v>
      </c>
      <c r="D374" t="s">
        <v>117</v>
      </c>
      <c r="E374">
        <v>3857.9883495300001</v>
      </c>
      <c r="F374">
        <v>715.05</v>
      </c>
      <c r="G374">
        <v>32.760975484314301</v>
      </c>
      <c r="H374">
        <f>(Table2[[#This Row],[1Y Return vs Nifty]]-AVERAGE(Table2[1Y Return vs Nifty]))/_xlfn.STDEV.P(Table2[1Y Return vs Nifty])</f>
        <v>0.15010715884532339</v>
      </c>
      <c r="I374">
        <v>10.653656756661</v>
      </c>
      <c r="J374">
        <f>(Table2[[#This Row],[1M Return vs Nifty]]-AVERAGE(Table2[1M Return vs Nifty]))/_xlfn.STDEV.P(Table2[1M Return vs Nifty])</f>
        <v>1.334237409793027</v>
      </c>
      <c r="K374">
        <v>-9.0894806528047507</v>
      </c>
      <c r="L374">
        <f>(Table2[[#This Row],[6M Return vs Nifty]]-AVERAGE(Table2[6M Return vs Nifty]))/_xlfn.STDEV.P(Table2[6M Return vs Nifty])</f>
        <v>-0.62821927570729574</v>
      </c>
      <c r="M374">
        <v>-1.32559444540049</v>
      </c>
      <c r="N374">
        <f>(Table2[[#This Row],[1W Return vs Nifty]]-AVERAGE(Table2[1W Return vs Nifty]))/_xlfn.STDEV.P(Table2[1W Return vs Nifty])</f>
        <v>-7.6339631179020095E-2</v>
      </c>
      <c r="O374">
        <v>685.06</v>
      </c>
      <c r="P374">
        <v>683.77089785385499</v>
      </c>
      <c r="Q374">
        <v>643.20213583246505</v>
      </c>
      <c r="R374">
        <v>65.904204856282405</v>
      </c>
      <c r="S374" s="1">
        <f>(Table2[[#This Row],[Close Price]]-Table2[[#This Row],[20D EMA]])/Table2[[#This Row],[20D EMA]]</f>
        <v>4.3777187399643841E-2</v>
      </c>
      <c r="T374" s="1">
        <f>(Table2[[#This Row],[Close Price]]-Table2[[#This Row],[50D EMA]])/Table2[[#This Row],[50D EMA]]</f>
        <v>4.5745003544784335E-2</v>
      </c>
      <c r="U374" s="1">
        <f>(Table2[[#This Row],[Close Price]]-Table2[[#This Row],[200D EMA]])/Table2[[#This Row],[200D EMA]]</f>
        <v>0.11170339799096864</v>
      </c>
      <c r="V374">
        <v>1.74390053610964</v>
      </c>
      <c r="W374">
        <v>697.2</v>
      </c>
      <c r="X374">
        <v>719.9</v>
      </c>
      <c r="Y374">
        <v>697.2</v>
      </c>
      <c r="Z374">
        <v>719.9</v>
      </c>
      <c r="AA374">
        <v>661.45</v>
      </c>
      <c r="AB374">
        <v>728.1</v>
      </c>
      <c r="AC374" s="1">
        <f>(Table2[[#This Row],[Close Price]]/Table2[[#This Row],[Day Low]])-1</f>
        <v>2.5602409638554091E-2</v>
      </c>
      <c r="AD374" s="1">
        <f>(Table2[[#This Row],[Day High]]/Table2[[#This Row],[Close Price]])-1</f>
        <v>6.7827424655619861E-3</v>
      </c>
      <c r="AE374" s="1">
        <f>(Table2[[#This Row],[Close Price]]/Table2[[#This Row],[Current Week Low]])-1</f>
        <v>2.5602409638554091E-2</v>
      </c>
      <c r="AF374" s="1">
        <f>(Table2[[#This Row],[Current Week High]]/Table2[[#This Row],[Close Price]])-1</f>
        <v>6.7827424655619861E-3</v>
      </c>
      <c r="AG374" s="1">
        <f>(Table2[[#This Row],[Close Price]]/Table2[[#This Row],[Current Month Low]])-1</f>
        <v>8.1034091768085181E-2</v>
      </c>
      <c r="AH374" s="1">
        <f>(Table2[[#This Row],[Current Month High]]/Table2[[#This Row],[Close Price]])-1</f>
        <v>1.8250471994965434E-2</v>
      </c>
      <c r="AI374">
        <v>23.068316900915999</v>
      </c>
      <c r="AJ374">
        <v>84.648160103292398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-0.1</v>
      </c>
      <c r="AM374" t="s">
        <v>3181</v>
      </c>
      <c r="AN374">
        <v>6.99</v>
      </c>
      <c r="AO374" t="s">
        <v>3182</v>
      </c>
      <c r="AP374">
        <v>6.7163491218797999E-2</v>
      </c>
      <c r="AQ374">
        <f>(Table2[[#This Row],[Sharpe Ratio]]-AVERAGE(Table2[Sharpe Ratio]))/_xlfn.STDEV.P(Table2[Sharpe Ratio])</f>
        <v>1.3511240381831234E-2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0.79329690213386583</v>
      </c>
      <c r="AS374">
        <f>_xlfn.RANK.AVG(Table2[[#This Row],[1Y Return vs Nifty Z-Score]],Table2[1Y Return vs Nifty Z-Score])</f>
        <v>241</v>
      </c>
      <c r="AT374">
        <f>_xlfn.RANK.AVG(Table2[[#This Row],[6M Return vs Nifty Z-Score]],Table2[6M Return vs Nifty Z-Score])</f>
        <v>524</v>
      </c>
      <c r="AU374">
        <f>_xlfn.RANK.AVG(Table2[[#This Row],[Sharpe Ratio Z-Score]],Table2[Sharpe Ratio Z-Score])</f>
        <v>339</v>
      </c>
      <c r="AV374">
        <f>(Table2[[#This Row],[Rank 1Y]]+Table2[[#This Row],[Rank 6M]]+Table2[[#This Row],[Rank Sharpe]])/3</f>
        <v>368</v>
      </c>
    </row>
    <row r="375" spans="1:48" x14ac:dyDescent="0.3">
      <c r="A375" t="s">
        <v>203</v>
      </c>
      <c r="B375" t="s">
        <v>204</v>
      </c>
      <c r="C375" t="s">
        <v>3140</v>
      </c>
      <c r="D375" t="s">
        <v>51</v>
      </c>
      <c r="E375">
        <v>129090.09374618001</v>
      </c>
      <c r="F375">
        <v>1598.45</v>
      </c>
      <c r="G375">
        <v>10.0533462261364</v>
      </c>
      <c r="H375">
        <f>(Table2[[#This Row],[1Y Return vs Nifty]]-AVERAGE(Table2[1Y Return vs Nifty]))/_xlfn.STDEV.P(Table2[1Y Return vs Nifty])</f>
        <v>-0.23737606495496971</v>
      </c>
      <c r="I375">
        <v>-3.1685080250947499</v>
      </c>
      <c r="J375">
        <f>(Table2[[#This Row],[1M Return vs Nifty]]-AVERAGE(Table2[1M Return vs Nifty]))/_xlfn.STDEV.P(Table2[1M Return vs Nifty])</f>
        <v>-0.23029727106907114</v>
      </c>
      <c r="K375">
        <v>4.12875288807657</v>
      </c>
      <c r="L375">
        <f>(Table2[[#This Row],[6M Return vs Nifty]]-AVERAGE(Table2[6M Return vs Nifty]))/_xlfn.STDEV.P(Table2[6M Return vs Nifty])</f>
        <v>-0.21693964879706004</v>
      </c>
      <c r="M375">
        <v>-3.0187352481231899</v>
      </c>
      <c r="N375">
        <f>(Table2[[#This Row],[1W Return vs Nifty]]-AVERAGE(Table2[1W Return vs Nifty]))/_xlfn.STDEV.P(Table2[1W Return vs Nifty])</f>
        <v>-0.45387908908484736</v>
      </c>
      <c r="O375">
        <v>1633.18</v>
      </c>
      <c r="P375">
        <v>1611.3521691615799</v>
      </c>
      <c r="Q375">
        <v>1478.62217744037</v>
      </c>
      <c r="R375">
        <v>38.116054693969701</v>
      </c>
      <c r="S375" s="1">
        <f>(Table2[[#This Row],[Close Price]]-Table2[[#This Row],[20D EMA]])/Table2[[#This Row],[20D EMA]]</f>
        <v>-2.1265261636806729E-2</v>
      </c>
      <c r="T375" s="1">
        <f>(Table2[[#This Row],[Close Price]]-Table2[[#This Row],[50D EMA]])/Table2[[#This Row],[50D EMA]]</f>
        <v>-8.0070448958982961E-3</v>
      </c>
      <c r="U375" s="1">
        <f>(Table2[[#This Row],[Close Price]]-Table2[[#This Row],[200D EMA]])/Table2[[#This Row],[200D EMA]]</f>
        <v>8.1040190244584948E-2</v>
      </c>
      <c r="V375">
        <v>1.03488598112302</v>
      </c>
      <c r="W375">
        <v>1571.05</v>
      </c>
      <c r="X375">
        <v>1605.95</v>
      </c>
      <c r="Y375">
        <v>1571.05</v>
      </c>
      <c r="Z375">
        <v>1605.95</v>
      </c>
      <c r="AA375">
        <v>1571.05</v>
      </c>
      <c r="AB375">
        <v>1702.05</v>
      </c>
      <c r="AC375" s="1">
        <f>(Table2[[#This Row],[Close Price]]/Table2[[#This Row],[Day Low]])-1</f>
        <v>1.7440565227077487E-2</v>
      </c>
      <c r="AD375" s="1">
        <f>(Table2[[#This Row],[Day High]]/Table2[[#This Row],[Close Price]])-1</f>
        <v>4.6920454189995908E-3</v>
      </c>
      <c r="AE375" s="1">
        <f>(Table2[[#This Row],[Close Price]]/Table2[[#This Row],[Current Week Low]])-1</f>
        <v>1.7440565227077487E-2</v>
      </c>
      <c r="AF375" s="1">
        <f>(Table2[[#This Row],[Current Week High]]/Table2[[#This Row],[Close Price]])-1</f>
        <v>4.6920454189995908E-3</v>
      </c>
      <c r="AG375" s="1">
        <f>(Table2[[#This Row],[Close Price]]/Table2[[#This Row],[Current Month Low]])-1</f>
        <v>1.7440565227077487E-2</v>
      </c>
      <c r="AH375" s="1">
        <f>(Table2[[#This Row],[Current Month High]]/Table2[[#This Row],[Close Price]])-1</f>
        <v>6.4812787387781956E-2</v>
      </c>
      <c r="AI375">
        <v>6.4812787387781903</v>
      </c>
      <c r="AJ375">
        <v>41.205830388692497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-0.05</v>
      </c>
      <c r="AM375" t="s">
        <v>3181</v>
      </c>
      <c r="AN375">
        <v>-2.72</v>
      </c>
      <c r="AO375" t="s">
        <v>3181</v>
      </c>
      <c r="AP375">
        <v>6.4688941368158004E-2</v>
      </c>
      <c r="AQ375">
        <f>(Table2[[#This Row],[Sharpe Ratio]]-AVERAGE(Table2[Sharpe Ratio]))/_xlfn.STDEV.P(Table2[Sharpe Ratio])</f>
        <v>-1.5451603372245777E-2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-1.1539436772781941</v>
      </c>
      <c r="AS375">
        <f>_xlfn.RANK.AVG(Table2[[#This Row],[1Y Return vs Nifty Z-Score]],Table2[1Y Return vs Nifty Z-Score])</f>
        <v>375</v>
      </c>
      <c r="AT375">
        <f>_xlfn.RANK.AVG(Table2[[#This Row],[6M Return vs Nifty Z-Score]],Table2[6M Return vs Nifty Z-Score])</f>
        <v>381</v>
      </c>
      <c r="AU375">
        <f>_xlfn.RANK.AVG(Table2[[#This Row],[Sharpe Ratio Z-Score]],Table2[Sharpe Ratio Z-Score])</f>
        <v>349</v>
      </c>
      <c r="AV375">
        <f>(Table2[[#This Row],[Rank 1Y]]+Table2[[#This Row],[Rank 6M]]+Table2[[#This Row],[Rank Sharpe]])/3</f>
        <v>368.33333333333331</v>
      </c>
    </row>
    <row r="376" spans="1:48" x14ac:dyDescent="0.3">
      <c r="A376" t="s">
        <v>78</v>
      </c>
      <c r="B376" t="s">
        <v>79</v>
      </c>
      <c r="C376" t="s">
        <v>3144</v>
      </c>
      <c r="D376" t="s">
        <v>80</v>
      </c>
      <c r="E376">
        <v>325674.19172793999</v>
      </c>
      <c r="F376">
        <v>11300.3</v>
      </c>
      <c r="G376">
        <v>9.0528968089122692</v>
      </c>
      <c r="H376">
        <f>(Table2[[#This Row],[1Y Return vs Nifty]]-AVERAGE(Table2[1Y Return vs Nifty]))/_xlfn.STDEV.P(Table2[1Y Return vs Nifty])</f>
        <v>-0.25444774430236439</v>
      </c>
      <c r="I376">
        <v>-1.4798701387705899</v>
      </c>
      <c r="J376">
        <f>(Table2[[#This Row],[1M Return vs Nifty]]-AVERAGE(Table2[1M Return vs Nifty]))/_xlfn.STDEV.P(Table2[1M Return vs Nifty])</f>
        <v>-3.9159878461874312E-2</v>
      </c>
      <c r="K376">
        <v>7.2887528956915899</v>
      </c>
      <c r="L376">
        <f>(Table2[[#This Row],[6M Return vs Nifty]]-AVERAGE(Table2[6M Return vs Nifty]))/_xlfn.STDEV.P(Table2[6M Return vs Nifty])</f>
        <v>-0.11861761354562397</v>
      </c>
      <c r="M376">
        <v>-2.0059543345606698</v>
      </c>
      <c r="N376">
        <f>(Table2[[#This Row],[1W Return vs Nifty]]-AVERAGE(Table2[1W Return vs Nifty]))/_xlfn.STDEV.P(Table2[1W Return vs Nifty])</f>
        <v>-0.22804745330541865</v>
      </c>
      <c r="O376">
        <v>11542.52</v>
      </c>
      <c r="P376">
        <v>11487.6113323396</v>
      </c>
      <c r="Q376">
        <v>10585.0553837357</v>
      </c>
      <c r="R376">
        <v>35.030959149340198</v>
      </c>
      <c r="S376" s="1">
        <f>(Table2[[#This Row],[Close Price]]-Table2[[#This Row],[20D EMA]])/Table2[[#This Row],[20D EMA]]</f>
        <v>-2.0985018869363117E-2</v>
      </c>
      <c r="T376" s="1">
        <f>(Table2[[#This Row],[Close Price]]-Table2[[#This Row],[50D EMA]])/Table2[[#This Row],[50D EMA]]</f>
        <v>-1.6305507465445613E-2</v>
      </c>
      <c r="U376" s="1">
        <f>(Table2[[#This Row],[Close Price]]-Table2[[#This Row],[200D EMA]])/Table2[[#This Row],[200D EMA]]</f>
        <v>6.7571173728887324E-2</v>
      </c>
      <c r="V376">
        <v>0.91693962725446099</v>
      </c>
      <c r="W376">
        <v>11240</v>
      </c>
      <c r="X376">
        <v>11429.95</v>
      </c>
      <c r="Y376">
        <v>11240</v>
      </c>
      <c r="Z376">
        <v>11429.95</v>
      </c>
      <c r="AA376">
        <v>11192.1</v>
      </c>
      <c r="AB376">
        <v>11930</v>
      </c>
      <c r="AC376" s="1">
        <f>(Table2[[#This Row],[Close Price]]/Table2[[#This Row],[Day Low]])-1</f>
        <v>5.3647686832738462E-3</v>
      </c>
      <c r="AD376" s="1">
        <f>(Table2[[#This Row],[Day High]]/Table2[[#This Row],[Close Price]])-1</f>
        <v>1.1473146730617945E-2</v>
      </c>
      <c r="AE376" s="1">
        <f>(Table2[[#This Row],[Close Price]]/Table2[[#This Row],[Current Week Low]])-1</f>
        <v>5.3647686832738462E-3</v>
      </c>
      <c r="AF376" s="1">
        <f>(Table2[[#This Row],[Current Week High]]/Table2[[#This Row],[Close Price]])-1</f>
        <v>1.1473146730617945E-2</v>
      </c>
      <c r="AG376" s="1">
        <f>(Table2[[#This Row],[Close Price]]/Table2[[#This Row],[Current Month Low]])-1</f>
        <v>9.6675333494160576E-3</v>
      </c>
      <c r="AH376" s="1">
        <f>(Table2[[#This Row],[Current Month High]]/Table2[[#This Row],[Close Price]])-1</f>
        <v>5.5724184313690861E-2</v>
      </c>
      <c r="AI376">
        <v>7.4130775289151503</v>
      </c>
      <c r="AJ376">
        <v>38.5596311714108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-0.01</v>
      </c>
      <c r="AM376" t="s">
        <v>3181</v>
      </c>
      <c r="AN376">
        <v>-4.37</v>
      </c>
      <c r="AO376" t="s">
        <v>3181</v>
      </c>
      <c r="AP376">
        <v>5.4956919830612003E-2</v>
      </c>
      <c r="AQ376">
        <f>(Table2[[#This Row],[Sharpe Ratio]]-AVERAGE(Table2[Sharpe Ratio]))/_xlfn.STDEV.P(Table2[Sharpe Ratio])</f>
        <v>-0.12935798482192948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-0.76963067443721078</v>
      </c>
      <c r="AS376">
        <f>_xlfn.RANK.AVG(Table2[[#This Row],[1Y Return vs Nifty Z-Score]],Table2[1Y Return vs Nifty Z-Score])</f>
        <v>381</v>
      </c>
      <c r="AT376">
        <f>_xlfn.RANK.AVG(Table2[[#This Row],[6M Return vs Nifty Z-Score]],Table2[6M Return vs Nifty Z-Score])</f>
        <v>352</v>
      </c>
      <c r="AU376">
        <f>_xlfn.RANK.AVG(Table2[[#This Row],[Sharpe Ratio Z-Score]],Table2[Sharpe Ratio Z-Score])</f>
        <v>374</v>
      </c>
      <c r="AV376">
        <f>(Table2[[#This Row],[Rank 1Y]]+Table2[[#This Row],[Rank 6M]]+Table2[[#This Row],[Rank Sharpe]])/3</f>
        <v>369</v>
      </c>
    </row>
    <row r="377" spans="1:48" x14ac:dyDescent="0.3">
      <c r="A377" t="s">
        <v>678</v>
      </c>
      <c r="B377" t="s">
        <v>679</v>
      </c>
      <c r="C377" t="s">
        <v>3145</v>
      </c>
      <c r="D377" t="s">
        <v>307</v>
      </c>
      <c r="E377">
        <v>27654.415074845001</v>
      </c>
      <c r="F377">
        <v>429.65</v>
      </c>
      <c r="G377">
        <v>15.7788006129748</v>
      </c>
      <c r="H377">
        <f>(Table2[[#This Row],[1Y Return vs Nifty]]-AVERAGE(Table2[1Y Return vs Nifty]))/_xlfn.STDEV.P(Table2[1Y Return vs Nifty])</f>
        <v>-0.13967685125415155</v>
      </c>
      <c r="I377">
        <v>-3.98827792935433</v>
      </c>
      <c r="J377">
        <f>(Table2[[#This Row],[1M Return vs Nifty]]-AVERAGE(Table2[1M Return vs Nifty]))/_xlfn.STDEV.P(Table2[1M Return vs Nifty])</f>
        <v>-0.323087254822846</v>
      </c>
      <c r="K377">
        <v>35.456130890553403</v>
      </c>
      <c r="L377">
        <f>(Table2[[#This Row],[6M Return vs Nifty]]-AVERAGE(Table2[6M Return vs Nifty]))/_xlfn.STDEV.P(Table2[6M Return vs Nifty])</f>
        <v>0.75779818565608603</v>
      </c>
      <c r="M377">
        <v>9.5755864162017004E-4</v>
      </c>
      <c r="N377">
        <f>(Table2[[#This Row],[1W Return vs Nifty]]-AVERAGE(Table2[1W Return vs Nifty]))/_xlfn.STDEV.P(Table2[1W Return vs Nifty])</f>
        <v>0.21945722380467703</v>
      </c>
      <c r="O377">
        <v>436.02</v>
      </c>
      <c r="P377">
        <v>438.08949407346199</v>
      </c>
      <c r="Q377">
        <v>387.02292347776</v>
      </c>
      <c r="R377">
        <v>44.813041757418901</v>
      </c>
      <c r="S377" s="1">
        <f>(Table2[[#This Row],[Close Price]]-Table2[[#This Row],[20D EMA]])/Table2[[#This Row],[20D EMA]]</f>
        <v>-1.4609421586165783E-2</v>
      </c>
      <c r="T377" s="1">
        <f>(Table2[[#This Row],[Close Price]]-Table2[[#This Row],[50D EMA]])/Table2[[#This Row],[50D EMA]]</f>
        <v>-1.9264315140245795E-2</v>
      </c>
      <c r="U377" s="1">
        <f>(Table2[[#This Row],[Close Price]]-Table2[[#This Row],[200D EMA]])/Table2[[#This Row],[200D EMA]]</f>
        <v>0.11014096048677466</v>
      </c>
      <c r="V377">
        <v>0.89239634489134401</v>
      </c>
      <c r="W377">
        <v>422.85</v>
      </c>
      <c r="X377">
        <v>431.7</v>
      </c>
      <c r="Y377">
        <v>422.85</v>
      </c>
      <c r="Z377">
        <v>431.7</v>
      </c>
      <c r="AA377">
        <v>415.2</v>
      </c>
      <c r="AB377">
        <v>446.65</v>
      </c>
      <c r="AC377" s="1">
        <f>(Table2[[#This Row],[Close Price]]/Table2[[#This Row],[Day Low]])-1</f>
        <v>1.6081352725552778E-2</v>
      </c>
      <c r="AD377" s="1">
        <f>(Table2[[#This Row],[Day High]]/Table2[[#This Row],[Close Price]])-1</f>
        <v>4.7713254974979247E-3</v>
      </c>
      <c r="AE377" s="1">
        <f>(Table2[[#This Row],[Close Price]]/Table2[[#This Row],[Current Week Low]])-1</f>
        <v>1.6081352725552778E-2</v>
      </c>
      <c r="AF377" s="1">
        <f>(Table2[[#This Row],[Current Week High]]/Table2[[#This Row],[Close Price]])-1</f>
        <v>4.7713254974979247E-3</v>
      </c>
      <c r="AG377" s="1">
        <f>(Table2[[#This Row],[Close Price]]/Table2[[#This Row],[Current Month Low]])-1</f>
        <v>3.4802504816955571E-2</v>
      </c>
      <c r="AH377" s="1">
        <f>(Table2[[#This Row],[Current Month High]]/Table2[[#This Row],[Close Price]])-1</f>
        <v>3.9567089491446605E-2</v>
      </c>
      <c r="AI377">
        <v>12.649831258000599</v>
      </c>
      <c r="AJ377">
        <v>64.459330143540598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-0.11</v>
      </c>
      <c r="AM377" t="s">
        <v>3181</v>
      </c>
      <c r="AN377">
        <v>-2.7</v>
      </c>
      <c r="AO377" t="s">
        <v>3181</v>
      </c>
      <c r="AP377">
        <v>-4.6070650150681E-2</v>
      </c>
      <c r="AQ377">
        <f>(Table2[[#This Row],[Sharpe Ratio]]-AVERAGE(Table2[Sharpe Ratio]))/_xlfn.STDEV.P(Table2[Sharpe Ratio])</f>
        <v>-1.3118137447919718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332</v>
      </c>
      <c r="AT377">
        <f>_xlfn.RANK.AVG(Table2[[#This Row],[6M Return vs Nifty Z-Score]],Table2[6M Return vs Nifty Z-Score])</f>
        <v>114</v>
      </c>
      <c r="AU377">
        <f>_xlfn.RANK.AVG(Table2[[#This Row],[Sharpe Ratio Z-Score]],Table2[Sharpe Ratio Z-Score])</f>
        <v>661</v>
      </c>
      <c r="AV377">
        <f>(Table2[[#This Row],[Rank 1Y]]+Table2[[#This Row],[Rank 6M]]+Table2[[#This Row],[Rank Sharpe]])/3</f>
        <v>369</v>
      </c>
    </row>
    <row r="378" spans="1:48" x14ac:dyDescent="0.3">
      <c r="A378" t="s">
        <v>1769</v>
      </c>
      <c r="B378" t="s">
        <v>1770</v>
      </c>
      <c r="C378" t="s">
        <v>3148</v>
      </c>
      <c r="D378" t="s">
        <v>122</v>
      </c>
      <c r="E378">
        <v>4629.9688202249999</v>
      </c>
      <c r="F378">
        <v>978.85</v>
      </c>
      <c r="G378">
        <v>14.4439068925765</v>
      </c>
      <c r="H378">
        <f>(Table2[[#This Row],[1Y Return vs Nifty]]-AVERAGE(Table2[1Y Return vs Nifty]))/_xlfn.STDEV.P(Table2[1Y Return vs Nifty])</f>
        <v>-0.16245549169828416</v>
      </c>
      <c r="I378">
        <v>-4.0918236408669699</v>
      </c>
      <c r="J378">
        <f>(Table2[[#This Row],[1M Return vs Nifty]]-AVERAGE(Table2[1M Return vs Nifty]))/_xlfn.STDEV.P(Table2[1M Return vs Nifty])</f>
        <v>-0.33480762274451165</v>
      </c>
      <c r="K378">
        <v>31.0955370756398</v>
      </c>
      <c r="L378">
        <f>(Table2[[#This Row],[6M Return vs Nifty]]-AVERAGE(Table2[6M Return vs Nifty]))/_xlfn.STDEV.P(Table2[6M Return vs Nifty])</f>
        <v>0.62212019269597885</v>
      </c>
      <c r="M378">
        <v>1.0370532307829701</v>
      </c>
      <c r="N378">
        <f>(Table2[[#This Row],[1W Return vs Nifty]]-AVERAGE(Table2[1W Return vs Nifty]))/_xlfn.STDEV.P(Table2[1W Return vs Nifty])</f>
        <v>0.45048762468438686</v>
      </c>
      <c r="O378">
        <v>935.22</v>
      </c>
      <c r="P378">
        <v>916.15836798100202</v>
      </c>
      <c r="Q378">
        <v>817.342857585194</v>
      </c>
      <c r="R378">
        <v>61.487991974254903</v>
      </c>
      <c r="S378" s="1">
        <f>(Table2[[#This Row],[Close Price]]-Table2[[#This Row],[20D EMA]])/Table2[[#This Row],[20D EMA]]</f>
        <v>4.6652124633776007E-2</v>
      </c>
      <c r="T378" s="1">
        <f>(Table2[[#This Row],[Close Price]]-Table2[[#This Row],[50D EMA]])/Table2[[#This Row],[50D EMA]]</f>
        <v>6.8428815595665674E-2</v>
      </c>
      <c r="U378" s="1">
        <f>(Table2[[#This Row],[Close Price]]-Table2[[#This Row],[200D EMA]])/Table2[[#This Row],[200D EMA]]</f>
        <v>0.19760023705593055</v>
      </c>
      <c r="V378">
        <v>0.51025170221893401</v>
      </c>
      <c r="W378">
        <v>939</v>
      </c>
      <c r="X378">
        <v>996</v>
      </c>
      <c r="Y378">
        <v>939</v>
      </c>
      <c r="Z378">
        <v>996</v>
      </c>
      <c r="AA378">
        <v>837.2</v>
      </c>
      <c r="AB378">
        <v>997.65</v>
      </c>
      <c r="AC378" s="1">
        <f>(Table2[[#This Row],[Close Price]]/Table2[[#This Row],[Day Low]])-1</f>
        <v>4.2438764643237592E-2</v>
      </c>
      <c r="AD378" s="1">
        <f>(Table2[[#This Row],[Day High]]/Table2[[#This Row],[Close Price]])-1</f>
        <v>1.7520559840629391E-2</v>
      </c>
      <c r="AE378" s="1">
        <f>(Table2[[#This Row],[Close Price]]/Table2[[#This Row],[Current Week Low]])-1</f>
        <v>4.2438764643237592E-2</v>
      </c>
      <c r="AF378" s="1">
        <f>(Table2[[#This Row],[Current Week High]]/Table2[[#This Row],[Close Price]])-1</f>
        <v>1.7520559840629391E-2</v>
      </c>
      <c r="AG378" s="1">
        <f>(Table2[[#This Row],[Close Price]]/Table2[[#This Row],[Current Month Low]])-1</f>
        <v>0.16919493549928322</v>
      </c>
      <c r="AH378" s="1">
        <f>(Table2[[#This Row],[Current Month High]]/Table2[[#This Row],[Close Price]])-1</f>
        <v>1.9206211370485837E-2</v>
      </c>
      <c r="AI378">
        <v>5.66481074730551</v>
      </c>
      <c r="AJ378">
        <v>59.942810457516302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0.06</v>
      </c>
      <c r="AM378" t="s">
        <v>3182</v>
      </c>
      <c r="AN378">
        <v>-3.31</v>
      </c>
      <c r="AO378" t="s">
        <v>3181</v>
      </c>
      <c r="AP378">
        <v>-2.3321412267382002E-2</v>
      </c>
      <c r="AQ378">
        <f>(Table2[[#This Row],[Sharpe Ratio]]-AVERAGE(Table2[Sharpe Ratio]))/_xlfn.STDEV.P(Table2[Sharpe Ratio])</f>
        <v>-1.0455501162100254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-0.47020541327245535</v>
      </c>
      <c r="AS378">
        <f>_xlfn.RANK.AVG(Table2[[#This Row],[1Y Return vs Nifty Z-Score]],Table2[1Y Return vs Nifty Z-Score])</f>
        <v>343</v>
      </c>
      <c r="AT378">
        <f>_xlfn.RANK.AVG(Table2[[#This Row],[6M Return vs Nifty Z-Score]],Table2[6M Return vs Nifty Z-Score])</f>
        <v>139</v>
      </c>
      <c r="AU378">
        <f>_xlfn.RANK.AVG(Table2[[#This Row],[Sharpe Ratio Z-Score]],Table2[Sharpe Ratio Z-Score])</f>
        <v>625</v>
      </c>
      <c r="AV378">
        <f>(Table2[[#This Row],[Rank 1Y]]+Table2[[#This Row],[Rank 6M]]+Table2[[#This Row],[Rank Sharpe]])/3</f>
        <v>369</v>
      </c>
    </row>
    <row r="379" spans="1:48" x14ac:dyDescent="0.3">
      <c r="A379" t="s">
        <v>1582</v>
      </c>
      <c r="B379" t="s">
        <v>1583</v>
      </c>
      <c r="C379" t="s">
        <v>3140</v>
      </c>
      <c r="D379" t="s">
        <v>268</v>
      </c>
      <c r="E379">
        <v>6146.2579916349996</v>
      </c>
      <c r="F379">
        <v>440.95</v>
      </c>
      <c r="G379">
        <v>-5.0427033461045703</v>
      </c>
      <c r="H379">
        <f>(Table2[[#This Row],[1Y Return vs Nifty]]-AVERAGE(Table2[1Y Return vs Nifty]))/_xlfn.STDEV.P(Table2[1Y Return vs Nifty])</f>
        <v>-0.49497521317051257</v>
      </c>
      <c r="I379">
        <v>7.1181060430232703</v>
      </c>
      <c r="J379">
        <f>(Table2[[#This Row],[1M Return vs Nifty]]-AVERAGE(Table2[1M Return vs Nifty]))/_xlfn.STDEV.P(Table2[1M Return vs Nifty])</f>
        <v>0.93404743993142236</v>
      </c>
      <c r="K379">
        <v>10.2426511451746</v>
      </c>
      <c r="L379">
        <f>(Table2[[#This Row],[6M Return vs Nifty]]-AVERAGE(Table2[6M Return vs Nifty]))/_xlfn.STDEV.P(Table2[6M Return vs Nifty])</f>
        <v>-2.6708345471278139E-2</v>
      </c>
      <c r="M379">
        <v>2.95409204000911</v>
      </c>
      <c r="N379">
        <f>(Table2[[#This Row],[1W Return vs Nifty]]-AVERAGE(Table2[1W Return vs Nifty]))/_xlfn.STDEV.P(Table2[1W Return vs Nifty])</f>
        <v>0.87795224644284398</v>
      </c>
      <c r="O379">
        <v>427.04</v>
      </c>
      <c r="P379">
        <v>406.95348890383502</v>
      </c>
      <c r="Q379">
        <v>374.85365122962202</v>
      </c>
      <c r="R379">
        <v>60.016800598753598</v>
      </c>
      <c r="S379" s="1">
        <f>(Table2[[#This Row],[Close Price]]-Table2[[#This Row],[20D EMA]])/Table2[[#This Row],[20D EMA]]</f>
        <v>3.2573061071562305E-2</v>
      </c>
      <c r="T379" s="1">
        <f>(Table2[[#This Row],[Close Price]]-Table2[[#This Row],[50D EMA]])/Table2[[#This Row],[50D EMA]]</f>
        <v>8.3539057959025137E-2</v>
      </c>
      <c r="U379" s="1">
        <f>(Table2[[#This Row],[Close Price]]-Table2[[#This Row],[200D EMA]])/Table2[[#This Row],[200D EMA]]</f>
        <v>0.176325743536348</v>
      </c>
      <c r="V379">
        <v>1.39545373275086</v>
      </c>
      <c r="W379">
        <v>436.25</v>
      </c>
      <c r="X379">
        <v>461.7</v>
      </c>
      <c r="Y379">
        <v>436.25</v>
      </c>
      <c r="Z379">
        <v>461.7</v>
      </c>
      <c r="AA379">
        <v>404.7</v>
      </c>
      <c r="AB379">
        <v>461.7</v>
      </c>
      <c r="AC379" s="1">
        <f>(Table2[[#This Row],[Close Price]]/Table2[[#This Row],[Day Low]])-1</f>
        <v>1.077363896848138E-2</v>
      </c>
      <c r="AD379" s="1">
        <f>(Table2[[#This Row],[Day High]]/Table2[[#This Row],[Close Price]])-1</f>
        <v>4.7057489511282524E-2</v>
      </c>
      <c r="AE379" s="1">
        <f>(Table2[[#This Row],[Close Price]]/Table2[[#This Row],[Current Week Low]])-1</f>
        <v>1.077363896848138E-2</v>
      </c>
      <c r="AF379" s="1">
        <f>(Table2[[#This Row],[Current Week High]]/Table2[[#This Row],[Close Price]])-1</f>
        <v>4.7057489511282524E-2</v>
      </c>
      <c r="AG379" s="1">
        <f>(Table2[[#This Row],[Close Price]]/Table2[[#This Row],[Current Month Low]])-1</f>
        <v>8.9572522856436798E-2</v>
      </c>
      <c r="AH379" s="1">
        <f>(Table2[[#This Row],[Current Month High]]/Table2[[#This Row],[Close Price]])-1</f>
        <v>4.7057489511282524E-2</v>
      </c>
      <c r="AI379">
        <v>4.7057489511282498</v>
      </c>
      <c r="AJ379">
        <v>40.429936305732397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</v>
      </c>
      <c r="AM379" t="s">
        <v>3182</v>
      </c>
      <c r="AN379">
        <v>5.52</v>
      </c>
      <c r="AO379" t="s">
        <v>3182</v>
      </c>
      <c r="AP379">
        <v>7.4064270232040999E-2</v>
      </c>
      <c r="AQ379">
        <f>(Table2[[#This Row],[Sharpe Ratio]]-AVERAGE(Table2[Sharpe Ratio]))/_xlfn.STDEV.P(Table2[Sharpe Ratio])</f>
        <v>9.4279944350465827E-2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1.3845960720829416</v>
      </c>
      <c r="AS379">
        <f>_xlfn.RANK.AVG(Table2[[#This Row],[1Y Return vs Nifty Z-Score]],Table2[1Y Return vs Nifty Z-Score])</f>
        <v>479</v>
      </c>
      <c r="AT379">
        <f>_xlfn.RANK.AVG(Table2[[#This Row],[6M Return vs Nifty Z-Score]],Table2[6M Return vs Nifty Z-Score])</f>
        <v>322</v>
      </c>
      <c r="AU379">
        <f>_xlfn.RANK.AVG(Table2[[#This Row],[Sharpe Ratio Z-Score]],Table2[Sharpe Ratio Z-Score])</f>
        <v>314</v>
      </c>
      <c r="AV379">
        <f>(Table2[[#This Row],[Rank 1Y]]+Table2[[#This Row],[Rank 6M]]+Table2[[#This Row],[Rank Sharpe]])/3</f>
        <v>371.66666666666669</v>
      </c>
    </row>
    <row r="380" spans="1:48" x14ac:dyDescent="0.3">
      <c r="A380" t="s">
        <v>106</v>
      </c>
      <c r="B380" t="s">
        <v>107</v>
      </c>
      <c r="C380" t="s">
        <v>3141</v>
      </c>
      <c r="D380" t="s">
        <v>108</v>
      </c>
      <c r="E380">
        <v>281221.20598172903</v>
      </c>
      <c r="F380">
        <v>1775.35</v>
      </c>
      <c r="G380">
        <v>61.885073493102098</v>
      </c>
      <c r="H380">
        <f>(Table2[[#This Row],[1Y Return vs Nifty]]-AVERAGE(Table2[1Y Return vs Nifty]))/_xlfn.STDEV.P(Table2[1Y Return vs Nifty])</f>
        <v>0.64708107269661586</v>
      </c>
      <c r="I380">
        <v>-2.0918873054278402</v>
      </c>
      <c r="J380">
        <f>(Table2[[#This Row],[1M Return vs Nifty]]-AVERAGE(Table2[1M Return vs Nifty]))/_xlfn.STDEV.P(Table2[1M Return vs Nifty])</f>
        <v>-0.10843427199117776</v>
      </c>
      <c r="K380">
        <v>-13.7735299314255</v>
      </c>
      <c r="L380">
        <f>(Table2[[#This Row],[6M Return vs Nifty]]-AVERAGE(Table2[6M Return vs Nifty]))/_xlfn.STDEV.P(Table2[6M Return vs Nifty])</f>
        <v>-0.7739614457016577</v>
      </c>
      <c r="M380">
        <v>-1.88634542844377</v>
      </c>
      <c r="N380">
        <f>(Table2[[#This Row],[1W Return vs Nifty]]-AVERAGE(Table2[1W Return vs Nifty]))/_xlfn.STDEV.P(Table2[1W Return vs Nifty])</f>
        <v>-0.20137685302015748</v>
      </c>
      <c r="O380">
        <v>1856.36</v>
      </c>
      <c r="P380">
        <v>1863.7433311514101</v>
      </c>
      <c r="Q380">
        <v>1742.5961188937799</v>
      </c>
      <c r="R380">
        <v>33.417556206467502</v>
      </c>
      <c r="S380" s="1">
        <f>(Table2[[#This Row],[Close Price]]-Table2[[#This Row],[20D EMA]])/Table2[[#This Row],[20D EMA]]</f>
        <v>-4.3639164817169084E-2</v>
      </c>
      <c r="T380" s="1">
        <f>(Table2[[#This Row],[Close Price]]-Table2[[#This Row],[50D EMA]])/Table2[[#This Row],[50D EMA]]</f>
        <v>-4.7427845709205711E-2</v>
      </c>
      <c r="U380" s="1">
        <f>(Table2[[#This Row],[Close Price]]-Table2[[#This Row],[200D EMA]])/Table2[[#This Row],[200D EMA]]</f>
        <v>1.8796025511070527E-2</v>
      </c>
      <c r="V380">
        <v>0.42410472913955799</v>
      </c>
      <c r="W380">
        <v>1765.05</v>
      </c>
      <c r="X380">
        <v>1804.35</v>
      </c>
      <c r="Y380">
        <v>1765.05</v>
      </c>
      <c r="Z380">
        <v>1804.35</v>
      </c>
      <c r="AA380">
        <v>1725.55</v>
      </c>
      <c r="AB380">
        <v>1929.55</v>
      </c>
      <c r="AC380" s="1">
        <f>(Table2[[#This Row],[Close Price]]/Table2[[#This Row],[Day Low]])-1</f>
        <v>5.8355287385625232E-3</v>
      </c>
      <c r="AD380" s="1">
        <f>(Table2[[#This Row],[Day High]]/Table2[[#This Row],[Close Price]])-1</f>
        <v>1.6334807221111358E-2</v>
      </c>
      <c r="AE380" s="1">
        <f>(Table2[[#This Row],[Close Price]]/Table2[[#This Row],[Current Week Low]])-1</f>
        <v>5.8355287385625232E-3</v>
      </c>
      <c r="AF380" s="1">
        <f>(Table2[[#This Row],[Current Week High]]/Table2[[#This Row],[Close Price]])-1</f>
        <v>1.6334807221111358E-2</v>
      </c>
      <c r="AG380" s="1">
        <f>(Table2[[#This Row],[Close Price]]/Table2[[#This Row],[Current Month Low]])-1</f>
        <v>2.8860363362406272E-2</v>
      </c>
      <c r="AH380" s="1">
        <f>(Table2[[#This Row],[Current Month High]]/Table2[[#This Row],[Close Price]])-1</f>
        <v>8.6856112879150515E-2</v>
      </c>
      <c r="AI380">
        <v>22.460359929028002</v>
      </c>
      <c r="AJ380">
        <v>117.68745018699001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</v>
      </c>
      <c r="AM380" t="s">
        <v>3183</v>
      </c>
      <c r="AN380">
        <v>-14.1</v>
      </c>
      <c r="AO380" t="s">
        <v>3181</v>
      </c>
      <c r="AP380">
        <v>4.9854536235031E-2</v>
      </c>
      <c r="AQ380">
        <f>(Table2[[#This Row],[Sharpe Ratio]]-AVERAGE(Table2[Sharpe Ratio]))/_xlfn.STDEV.P(Table2[Sharpe Ratio])</f>
        <v>-0.18907775115193809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138</v>
      </c>
      <c r="AT380">
        <f>_xlfn.RANK.AVG(Table2[[#This Row],[6M Return vs Nifty Z-Score]],Table2[6M Return vs Nifty Z-Score])</f>
        <v>586</v>
      </c>
      <c r="AU380">
        <f>_xlfn.RANK.AVG(Table2[[#This Row],[Sharpe Ratio Z-Score]],Table2[Sharpe Ratio Z-Score])</f>
        <v>392</v>
      </c>
      <c r="AV380">
        <f>(Table2[[#This Row],[Rank 1Y]]+Table2[[#This Row],[Rank 6M]]+Table2[[#This Row],[Rank Sharpe]])/3</f>
        <v>372</v>
      </c>
    </row>
    <row r="381" spans="1:48" x14ac:dyDescent="0.3">
      <c r="A381" t="s">
        <v>662</v>
      </c>
      <c r="B381" t="s">
        <v>663</v>
      </c>
      <c r="C381" t="s">
        <v>3140</v>
      </c>
      <c r="D381" t="s">
        <v>268</v>
      </c>
      <c r="E381">
        <v>28465.897075000001</v>
      </c>
      <c r="F381">
        <v>3420.2</v>
      </c>
      <c r="G381">
        <v>6.6763357389877003</v>
      </c>
      <c r="H381">
        <f>(Table2[[#This Row],[1Y Return vs Nifty]]-AVERAGE(Table2[1Y Return vs Nifty]))/_xlfn.STDEV.P(Table2[1Y Return vs Nifty])</f>
        <v>-0.29500140732295477</v>
      </c>
      <c r="I381">
        <v>4.2211240027350403</v>
      </c>
      <c r="J381">
        <f>(Table2[[#This Row],[1M Return vs Nifty]]-AVERAGE(Table2[1M Return vs Nifty]))/_xlfn.STDEV.P(Table2[1M Return vs Nifty])</f>
        <v>0.60613723603571612</v>
      </c>
      <c r="K381">
        <v>35.835668708522398</v>
      </c>
      <c r="L381">
        <f>(Table2[[#This Row],[6M Return vs Nifty]]-AVERAGE(Table2[6M Return vs Nifty]))/_xlfn.STDEV.P(Table2[6M Return vs Nifty])</f>
        <v>0.76960734091800809</v>
      </c>
      <c r="M381">
        <v>-2.8123383567797999</v>
      </c>
      <c r="N381">
        <f>(Table2[[#This Row],[1W Return vs Nifty]]-AVERAGE(Table2[1W Return vs Nifty]))/_xlfn.STDEV.P(Table2[1W Return vs Nifty])</f>
        <v>-0.40785635409084964</v>
      </c>
      <c r="O381">
        <v>3421.19</v>
      </c>
      <c r="P381">
        <v>3306.5139753294202</v>
      </c>
      <c r="Q381">
        <v>2869.3008734331102</v>
      </c>
      <c r="R381">
        <v>46.347193949974098</v>
      </c>
      <c r="S381" s="1">
        <f>(Table2[[#This Row],[Close Price]]-Table2[[#This Row],[20D EMA]])/Table2[[#This Row],[20D EMA]]</f>
        <v>-2.8937299594592424E-4</v>
      </c>
      <c r="T381" s="1">
        <f>(Table2[[#This Row],[Close Price]]-Table2[[#This Row],[50D EMA]])/Table2[[#This Row],[50D EMA]]</f>
        <v>3.4382441906737553E-2</v>
      </c>
      <c r="U381" s="1">
        <f>(Table2[[#This Row],[Close Price]]-Table2[[#This Row],[200D EMA]])/Table2[[#This Row],[200D EMA]]</f>
        <v>0.19199768545281223</v>
      </c>
      <c r="V381">
        <v>0.99563029656659496</v>
      </c>
      <c r="W381">
        <v>3392.25</v>
      </c>
      <c r="X381">
        <v>3519.3</v>
      </c>
      <c r="Y381">
        <v>3392.25</v>
      </c>
      <c r="Z381">
        <v>3519.3</v>
      </c>
      <c r="AA381">
        <v>3303.1</v>
      </c>
      <c r="AB381">
        <v>3653.95</v>
      </c>
      <c r="AC381" s="1">
        <f>(Table2[[#This Row],[Close Price]]/Table2[[#This Row],[Day Low]])-1</f>
        <v>8.2393691502689048E-3</v>
      </c>
      <c r="AD381" s="1">
        <f>(Table2[[#This Row],[Day High]]/Table2[[#This Row],[Close Price]])-1</f>
        <v>2.8974913747734199E-2</v>
      </c>
      <c r="AE381" s="1">
        <f>(Table2[[#This Row],[Close Price]]/Table2[[#This Row],[Current Week Low]])-1</f>
        <v>8.2393691502689048E-3</v>
      </c>
      <c r="AF381" s="1">
        <f>(Table2[[#This Row],[Current Week High]]/Table2[[#This Row],[Close Price]])-1</f>
        <v>2.8974913747734199E-2</v>
      </c>
      <c r="AG381" s="1">
        <f>(Table2[[#This Row],[Close Price]]/Table2[[#This Row],[Current Month Low]])-1</f>
        <v>3.5451545517846794E-2</v>
      </c>
      <c r="AH381" s="1">
        <f>(Table2[[#This Row],[Current Month High]]/Table2[[#This Row],[Close Price]])-1</f>
        <v>6.8343956493772229E-2</v>
      </c>
      <c r="AI381">
        <v>6.8343956493772202</v>
      </c>
      <c r="AJ381">
        <v>75.963368832638693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0.01</v>
      </c>
      <c r="AM381" t="s">
        <v>3182</v>
      </c>
      <c r="AN381">
        <v>2.67</v>
      </c>
      <c r="AO381" t="s">
        <v>3182</v>
      </c>
      <c r="AP381">
        <v>-1.7197969744813E-2</v>
      </c>
      <c r="AQ381">
        <f>(Table2[[#This Row],[Sharpe Ratio]]-AVERAGE(Table2[Sharpe Ratio]))/_xlfn.STDEV.P(Table2[Sharpe Ratio])</f>
        <v>-0.97387958228549421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-0.3009927667455744</v>
      </c>
      <c r="AS381">
        <f>_xlfn.RANK.AVG(Table2[[#This Row],[1Y Return vs Nifty Z-Score]],Table2[1Y Return vs Nifty Z-Score])</f>
        <v>391</v>
      </c>
      <c r="AT381">
        <f>_xlfn.RANK.AVG(Table2[[#This Row],[6M Return vs Nifty Z-Score]],Table2[6M Return vs Nifty Z-Score])</f>
        <v>112</v>
      </c>
      <c r="AU381">
        <f>_xlfn.RANK.AVG(Table2[[#This Row],[Sharpe Ratio Z-Score]],Table2[Sharpe Ratio Z-Score])</f>
        <v>613</v>
      </c>
      <c r="AV381">
        <f>(Table2[[#This Row],[Rank 1Y]]+Table2[[#This Row],[Rank 6M]]+Table2[[#This Row],[Rank Sharpe]])/3</f>
        <v>372</v>
      </c>
    </row>
    <row r="382" spans="1:48" x14ac:dyDescent="0.3">
      <c r="A382" t="s">
        <v>1407</v>
      </c>
      <c r="B382" t="s">
        <v>1408</v>
      </c>
      <c r="C382" t="s">
        <v>3154</v>
      </c>
      <c r="D382" t="s">
        <v>1409</v>
      </c>
      <c r="E382">
        <v>7860.1729729999997</v>
      </c>
      <c r="F382">
        <v>639.4</v>
      </c>
      <c r="G382">
        <v>-17.905530700506802</v>
      </c>
      <c r="H382">
        <f>(Table2[[#This Row],[1Y Return vs Nifty]]-AVERAGE(Table2[1Y Return vs Nifty]))/_xlfn.STDEV.P(Table2[1Y Return vs Nifty])</f>
        <v>-0.71446663404067634</v>
      </c>
      <c r="I382">
        <v>-6.1764799306963498</v>
      </c>
      <c r="J382">
        <f>(Table2[[#This Row],[1M Return vs Nifty]]-AVERAGE(Table2[1M Return vs Nifty]))/_xlfn.STDEV.P(Table2[1M Return vs Nifty])</f>
        <v>-0.57077044872820548</v>
      </c>
      <c r="K382">
        <v>1.6146262649924099</v>
      </c>
      <c r="L382">
        <f>(Table2[[#This Row],[6M Return vs Nifty]]-AVERAGE(Table2[6M Return vs Nifty]))/_xlfn.STDEV.P(Table2[6M Return vs Nifty])</f>
        <v>-0.29516561267863045</v>
      </c>
      <c r="M382">
        <v>-4.4034712127493396</v>
      </c>
      <c r="N382">
        <f>(Table2[[#This Row],[1W Return vs Nifty]]-AVERAGE(Table2[1W Return vs Nifty]))/_xlfn.STDEV.P(Table2[1W Return vs Nifty])</f>
        <v>-0.76264990400287958</v>
      </c>
      <c r="O382">
        <v>645.73</v>
      </c>
      <c r="P382">
        <v>650.02172325858805</v>
      </c>
      <c r="Q382">
        <v>589.35470110993003</v>
      </c>
      <c r="R382">
        <v>48.488704736927602</v>
      </c>
      <c r="S382" s="1">
        <f>(Table2[[#This Row],[Close Price]]-Table2[[#This Row],[20D EMA]])/Table2[[#This Row],[20D EMA]]</f>
        <v>-9.8028587799855061E-3</v>
      </c>
      <c r="T382" s="1">
        <f>(Table2[[#This Row],[Close Price]]-Table2[[#This Row],[50D EMA]])/Table2[[#This Row],[50D EMA]]</f>
        <v>-1.6340566597283706E-2</v>
      </c>
      <c r="U382" s="1">
        <f>(Table2[[#This Row],[Close Price]]-Table2[[#This Row],[200D EMA]])/Table2[[#This Row],[200D EMA]]</f>
        <v>8.4915414767744751E-2</v>
      </c>
      <c r="V382">
        <v>0.57024751054634404</v>
      </c>
      <c r="W382">
        <v>633.6</v>
      </c>
      <c r="X382">
        <v>643.9</v>
      </c>
      <c r="Y382">
        <v>633.6</v>
      </c>
      <c r="Z382">
        <v>643.9</v>
      </c>
      <c r="AA382">
        <v>605.4</v>
      </c>
      <c r="AB382">
        <v>666.7</v>
      </c>
      <c r="AC382" s="1">
        <f>(Table2[[#This Row],[Close Price]]/Table2[[#This Row],[Day Low]])-1</f>
        <v>9.1540404040404422E-3</v>
      </c>
      <c r="AD382" s="1">
        <f>(Table2[[#This Row],[Day High]]/Table2[[#This Row],[Close Price]])-1</f>
        <v>7.0378479824835249E-3</v>
      </c>
      <c r="AE382" s="1">
        <f>(Table2[[#This Row],[Close Price]]/Table2[[#This Row],[Current Week Low]])-1</f>
        <v>9.1540404040404422E-3</v>
      </c>
      <c r="AF382" s="1">
        <f>(Table2[[#This Row],[Current Week High]]/Table2[[#This Row],[Close Price]])-1</f>
        <v>7.0378479824835249E-3</v>
      </c>
      <c r="AG382" s="1">
        <f>(Table2[[#This Row],[Close Price]]/Table2[[#This Row],[Current Month Low]])-1</f>
        <v>5.6161215725140323E-2</v>
      </c>
      <c r="AH382" s="1">
        <f>(Table2[[#This Row],[Current Month High]]/Table2[[#This Row],[Close Price]])-1</f>
        <v>4.2696277760400525E-2</v>
      </c>
      <c r="AI382">
        <v>20.175164216452899</v>
      </c>
      <c r="AJ382">
        <v>57.120039316869303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-0.04</v>
      </c>
      <c r="AM382" t="s">
        <v>3181</v>
      </c>
      <c r="AN382">
        <v>-2.31</v>
      </c>
      <c r="AO382" t="s">
        <v>3181</v>
      </c>
      <c r="AP382">
        <v>0.13076647420270399</v>
      </c>
      <c r="AQ382">
        <f>(Table2[[#This Row],[Sharpe Ratio]]-AVERAGE(Table2[Sharpe Ratio]))/_xlfn.STDEV.P(Table2[Sharpe Ratio])</f>
        <v>0.75793886142153577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557</v>
      </c>
      <c r="AT382">
        <f>_xlfn.RANK.AVG(Table2[[#This Row],[6M Return vs Nifty Z-Score]],Table2[6M Return vs Nifty Z-Score])</f>
        <v>412</v>
      </c>
      <c r="AU382">
        <f>_xlfn.RANK.AVG(Table2[[#This Row],[Sharpe Ratio Z-Score]],Table2[Sharpe Ratio Z-Score])</f>
        <v>151</v>
      </c>
      <c r="AV382">
        <f>(Table2[[#This Row],[Rank 1Y]]+Table2[[#This Row],[Rank 6M]]+Table2[[#This Row],[Rank Sharpe]])/3</f>
        <v>373.33333333333331</v>
      </c>
    </row>
    <row r="383" spans="1:48" x14ac:dyDescent="0.3">
      <c r="A383" t="s">
        <v>266</v>
      </c>
      <c r="B383" t="s">
        <v>267</v>
      </c>
      <c r="C383" t="s">
        <v>3140</v>
      </c>
      <c r="D383" t="s">
        <v>268</v>
      </c>
      <c r="E383">
        <v>101980.70582382</v>
      </c>
      <c r="F383">
        <v>7092.6</v>
      </c>
      <c r="G383">
        <v>14.015659833175301</v>
      </c>
      <c r="H383">
        <f>(Table2[[#This Row],[1Y Return vs Nifty]]-AVERAGE(Table2[1Y Return vs Nifty]))/_xlfn.STDEV.P(Table2[1Y Return vs Nifty])</f>
        <v>-0.16976310401100553</v>
      </c>
      <c r="I383">
        <v>0.164343845274252</v>
      </c>
      <c r="J383">
        <f>(Table2[[#This Row],[1M Return vs Nifty]]-AVERAGE(Table2[1M Return vs Nifty]))/_xlfn.STDEV.P(Table2[1M Return vs Nifty])</f>
        <v>0.14694916027509805</v>
      </c>
      <c r="K383">
        <v>0.94112209007441505</v>
      </c>
      <c r="L383">
        <f>(Table2[[#This Row],[6M Return vs Nifty]]-AVERAGE(Table2[6M Return vs Nifty]))/_xlfn.STDEV.P(Table2[6M Return vs Nifty])</f>
        <v>-0.31612140415606638</v>
      </c>
      <c r="M383">
        <v>0.90697643500279201</v>
      </c>
      <c r="N383">
        <f>(Table2[[#This Row],[1W Return vs Nifty]]-AVERAGE(Table2[1W Return vs Nifty]))/_xlfn.STDEV.P(Table2[1W Return vs Nifty])</f>
        <v>0.42148287629842612</v>
      </c>
      <c r="O383">
        <v>6992.98</v>
      </c>
      <c r="P383">
        <v>6866.3885332407899</v>
      </c>
      <c r="Q383">
        <v>6315.4079884723396</v>
      </c>
      <c r="R383">
        <v>59.497899494107799</v>
      </c>
      <c r="S383" s="1">
        <f>(Table2[[#This Row],[Close Price]]-Table2[[#This Row],[20D EMA]])/Table2[[#This Row],[20D EMA]]</f>
        <v>1.4245714988459971E-2</v>
      </c>
      <c r="T383" s="1">
        <f>(Table2[[#This Row],[Close Price]]-Table2[[#This Row],[50D EMA]])/Table2[[#This Row],[50D EMA]]</f>
        <v>3.2944751912027823E-2</v>
      </c>
      <c r="U383" s="1">
        <f>(Table2[[#This Row],[Close Price]]-Table2[[#This Row],[200D EMA]])/Table2[[#This Row],[200D EMA]]</f>
        <v>0.12306283504506554</v>
      </c>
      <c r="V383">
        <v>0.85987668666717298</v>
      </c>
      <c r="W383">
        <v>6961.75</v>
      </c>
      <c r="X383">
        <v>7101.4</v>
      </c>
      <c r="Y383">
        <v>6961.75</v>
      </c>
      <c r="Z383">
        <v>7101.4</v>
      </c>
      <c r="AA383">
        <v>6727.35</v>
      </c>
      <c r="AB383">
        <v>7243.95</v>
      </c>
      <c r="AC383" s="1">
        <f>(Table2[[#This Row],[Close Price]]/Table2[[#This Row],[Day Low]])-1</f>
        <v>1.8795561460839716E-2</v>
      </c>
      <c r="AD383" s="1">
        <f>(Table2[[#This Row],[Day High]]/Table2[[#This Row],[Close Price]])-1</f>
        <v>1.2407297746945822E-3</v>
      </c>
      <c r="AE383" s="1">
        <f>(Table2[[#This Row],[Close Price]]/Table2[[#This Row],[Current Week Low]])-1</f>
        <v>1.8795561460839716E-2</v>
      </c>
      <c r="AF383" s="1">
        <f>(Table2[[#This Row],[Current Week High]]/Table2[[#This Row],[Close Price]])-1</f>
        <v>1.2407297746945822E-3</v>
      </c>
      <c r="AG383" s="1">
        <f>(Table2[[#This Row],[Close Price]]/Table2[[#This Row],[Current Month Low]])-1</f>
        <v>5.429329527971638E-2</v>
      </c>
      <c r="AH383" s="1">
        <f>(Table2[[#This Row],[Current Month High]]/Table2[[#This Row],[Close Price]])-1</f>
        <v>2.1339142204551242E-2</v>
      </c>
      <c r="AI383">
        <v>3.1631559653723502</v>
      </c>
      <c r="AJ383">
        <v>50.076174354633899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-0.01</v>
      </c>
      <c r="AM383" t="s">
        <v>3181</v>
      </c>
      <c r="AN383">
        <v>-0.56999999999999995</v>
      </c>
      <c r="AO383" t="s">
        <v>3181</v>
      </c>
      <c r="AP383">
        <v>6.0777046669403E-2</v>
      </c>
      <c r="AQ383">
        <f>(Table2[[#This Row],[Sharpe Ratio]]-AVERAGE(Table2[Sharpe Ratio]))/_xlfn.STDEV.P(Table2[Sharpe Ratio])</f>
        <v>-6.1237544970124902E-2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2.130998343632734E-2</v>
      </c>
      <c r="AS383">
        <f>_xlfn.RANK.AVG(Table2[[#This Row],[1Y Return vs Nifty Z-Score]],Table2[1Y Return vs Nifty Z-Score])</f>
        <v>345</v>
      </c>
      <c r="AT383">
        <f>_xlfn.RANK.AVG(Table2[[#This Row],[6M Return vs Nifty Z-Score]],Table2[6M Return vs Nifty Z-Score])</f>
        <v>422</v>
      </c>
      <c r="AU383">
        <f>_xlfn.RANK.AVG(Table2[[#This Row],[Sharpe Ratio Z-Score]],Table2[Sharpe Ratio Z-Score])</f>
        <v>355</v>
      </c>
      <c r="AV383">
        <f>(Table2[[#This Row],[Rank 1Y]]+Table2[[#This Row],[Rank 6M]]+Table2[[#This Row],[Rank Sharpe]])/3</f>
        <v>374</v>
      </c>
    </row>
    <row r="384" spans="1:48" x14ac:dyDescent="0.3">
      <c r="A384" t="s">
        <v>577</v>
      </c>
      <c r="B384" t="s">
        <v>578</v>
      </c>
      <c r="C384" t="s">
        <v>3139</v>
      </c>
      <c r="D384" t="s">
        <v>48</v>
      </c>
      <c r="E384">
        <v>35406.656999999999</v>
      </c>
      <c r="F384">
        <v>58.63</v>
      </c>
      <c r="G384">
        <v>55.709554508133103</v>
      </c>
      <c r="H384">
        <f>(Table2[[#This Row],[1Y Return vs Nifty]]-AVERAGE(Table2[1Y Return vs Nifty]))/_xlfn.STDEV.P(Table2[1Y Return vs Nifty])</f>
        <v>0.54170195197339366</v>
      </c>
      <c r="I384">
        <v>-2.4634126331208801</v>
      </c>
      <c r="J384">
        <f>(Table2[[#This Row],[1M Return vs Nifty]]-AVERAGE(Table2[1M Return vs Nifty]))/_xlfn.STDEV.P(Table2[1M Return vs Nifty])</f>
        <v>-0.15048732729562928</v>
      </c>
      <c r="K384">
        <v>-22.072117564180601</v>
      </c>
      <c r="L384">
        <f>(Table2[[#This Row],[6M Return vs Nifty]]-AVERAGE(Table2[6M Return vs Nifty]))/_xlfn.STDEV.P(Table2[6M Return vs Nifty])</f>
        <v>-1.0321684152581851</v>
      </c>
      <c r="M384">
        <v>-2.1903127672497198</v>
      </c>
      <c r="N384">
        <f>(Table2[[#This Row],[1W Return vs Nifty]]-AVERAGE(Table2[1W Return vs Nifty]))/_xlfn.STDEV.P(Table2[1W Return vs Nifty])</f>
        <v>-0.26915601475870449</v>
      </c>
      <c r="O384">
        <v>60.27</v>
      </c>
      <c r="P384">
        <v>61.986361067829499</v>
      </c>
      <c r="Q384">
        <v>59.125605724570697</v>
      </c>
      <c r="R384">
        <v>43.080789269992998</v>
      </c>
      <c r="S384" s="1">
        <f>(Table2[[#This Row],[Close Price]]-Table2[[#This Row],[20D EMA]])/Table2[[#This Row],[20D EMA]]</f>
        <v>-2.7210884353741506E-2</v>
      </c>
      <c r="T384" s="1">
        <f>(Table2[[#This Row],[Close Price]]-Table2[[#This Row],[50D EMA]])/Table2[[#This Row],[50D EMA]]</f>
        <v>-5.4146767288964559E-2</v>
      </c>
      <c r="U384" s="1">
        <f>(Table2[[#This Row],[Close Price]]-Table2[[#This Row],[200D EMA]])/Table2[[#This Row],[200D EMA]]</f>
        <v>-8.3822519616866542E-3</v>
      </c>
      <c r="V384">
        <v>0.50657473571919198</v>
      </c>
      <c r="W384">
        <v>58.05</v>
      </c>
      <c r="X384">
        <v>59.6</v>
      </c>
      <c r="Y384">
        <v>58.05</v>
      </c>
      <c r="Z384">
        <v>59.6</v>
      </c>
      <c r="AA384">
        <v>55.06</v>
      </c>
      <c r="AB384">
        <v>61.82</v>
      </c>
      <c r="AC384" s="1">
        <f>(Table2[[#This Row],[Close Price]]/Table2[[#This Row],[Day Low]])-1</f>
        <v>9.9913867355729824E-3</v>
      </c>
      <c r="AD384" s="1">
        <f>(Table2[[#This Row],[Day High]]/Table2[[#This Row],[Close Price]])-1</f>
        <v>1.6544431178577401E-2</v>
      </c>
      <c r="AE384" s="1">
        <f>(Table2[[#This Row],[Close Price]]/Table2[[#This Row],[Current Week Low]])-1</f>
        <v>9.9913867355729824E-3</v>
      </c>
      <c r="AF384" s="1">
        <f>(Table2[[#This Row],[Current Week High]]/Table2[[#This Row],[Close Price]])-1</f>
        <v>1.6544431178577401E-2</v>
      </c>
      <c r="AG384" s="1">
        <f>(Table2[[#This Row],[Close Price]]/Table2[[#This Row],[Current Month Low]])-1</f>
        <v>6.4838358154740261E-2</v>
      </c>
      <c r="AH384" s="1">
        <f>(Table2[[#This Row],[Current Month High]]/Table2[[#This Row],[Close Price]])-1</f>
        <v>5.4409005628517804E-2</v>
      </c>
      <c r="AI384">
        <v>33.293535732560102</v>
      </c>
      <c r="AJ384">
        <v>88.824476650563597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-0.12</v>
      </c>
      <c r="AM384" t="s">
        <v>3181</v>
      </c>
      <c r="AN384">
        <v>-4.71</v>
      </c>
      <c r="AO384" t="s">
        <v>3181</v>
      </c>
      <c r="AP384">
        <v>7.6739626491865998E-2</v>
      </c>
      <c r="AQ384">
        <f>(Table2[[#This Row],[Sharpe Ratio]]-AVERAGE(Table2[Sharpe Ratio]))/_xlfn.STDEV.P(Table2[Sharpe Ratio])</f>
        <v>0.12559308412001341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156</v>
      </c>
      <c r="AT384">
        <f>_xlfn.RANK.AVG(Table2[[#This Row],[6M Return vs Nifty Z-Score]],Table2[6M Return vs Nifty Z-Score])</f>
        <v>660</v>
      </c>
      <c r="AU384">
        <f>_xlfn.RANK.AVG(Table2[[#This Row],[Sharpe Ratio Z-Score]],Table2[Sharpe Ratio Z-Score])</f>
        <v>307</v>
      </c>
      <c r="AV384">
        <f>(Table2[[#This Row],[Rank 1Y]]+Table2[[#This Row],[Rank 6M]]+Table2[[#This Row],[Rank Sharpe]])/3</f>
        <v>374.33333333333331</v>
      </c>
    </row>
    <row r="385" spans="1:48" x14ac:dyDescent="0.3">
      <c r="A385" t="s">
        <v>1529</v>
      </c>
      <c r="B385" t="s">
        <v>1530</v>
      </c>
      <c r="C385" t="s">
        <v>611</v>
      </c>
      <c r="D385" t="s">
        <v>455</v>
      </c>
      <c r="E385">
        <v>6569.9048166399998</v>
      </c>
      <c r="F385">
        <v>920.05</v>
      </c>
      <c r="G385">
        <v>-29.894472509183601</v>
      </c>
      <c r="H385">
        <f>(Table2[[#This Row],[1Y Return vs Nifty]]-AVERAGE(Table2[1Y Return vs Nifty]))/_xlfn.STDEV.P(Table2[1Y Return vs Nifty])</f>
        <v>-0.91904606279399603</v>
      </c>
      <c r="I385">
        <v>1.4026945036023399</v>
      </c>
      <c r="J385">
        <f>(Table2[[#This Row],[1M Return vs Nifty]]-AVERAGE(Table2[1M Return vs Nifty]))/_xlfn.STDEV.P(Table2[1M Return vs Nifty])</f>
        <v>0.2871184161488225</v>
      </c>
      <c r="K385">
        <v>4.0587146081872296</v>
      </c>
      <c r="L385">
        <f>(Table2[[#This Row],[6M Return vs Nifty]]-AVERAGE(Table2[6M Return vs Nifty]))/_xlfn.STDEV.P(Table2[6M Return vs Nifty])</f>
        <v>-0.21911885962226096</v>
      </c>
      <c r="M385">
        <v>-0.94123207076803606</v>
      </c>
      <c r="N385">
        <f>(Table2[[#This Row],[1W Return vs Nifty]]-AVERAGE(Table2[1W Return vs Nifty]))/_xlfn.STDEV.P(Table2[1W Return vs Nifty])</f>
        <v>9.3661543792642465E-3</v>
      </c>
      <c r="O385">
        <v>935.6</v>
      </c>
      <c r="P385">
        <v>934.15587654561796</v>
      </c>
      <c r="Q385">
        <v>867.47531958288005</v>
      </c>
      <c r="R385">
        <v>43.437068210314301</v>
      </c>
      <c r="S385" s="1">
        <f>(Table2[[#This Row],[Close Price]]-Table2[[#This Row],[20D EMA]])/Table2[[#This Row],[20D EMA]]</f>
        <v>-1.6620350577169804E-2</v>
      </c>
      <c r="T385" s="1">
        <f>(Table2[[#This Row],[Close Price]]-Table2[[#This Row],[50D EMA]])/Table2[[#This Row],[50D EMA]]</f>
        <v>-1.5100131466045715E-2</v>
      </c>
      <c r="U385" s="1">
        <f>(Table2[[#This Row],[Close Price]]-Table2[[#This Row],[200D EMA]])/Table2[[#This Row],[200D EMA]]</f>
        <v>6.060654318373012E-2</v>
      </c>
      <c r="V385">
        <v>0.46121448143313798</v>
      </c>
      <c r="W385">
        <v>914.35</v>
      </c>
      <c r="X385">
        <v>935.95</v>
      </c>
      <c r="Y385">
        <v>914.35</v>
      </c>
      <c r="Z385">
        <v>935.95</v>
      </c>
      <c r="AA385">
        <v>871</v>
      </c>
      <c r="AB385">
        <v>979</v>
      </c>
      <c r="AC385" s="1">
        <f>(Table2[[#This Row],[Close Price]]/Table2[[#This Row],[Day Low]])-1</f>
        <v>6.233936676327323E-3</v>
      </c>
      <c r="AD385" s="1">
        <f>(Table2[[#This Row],[Day High]]/Table2[[#This Row],[Close Price]])-1</f>
        <v>1.7281669474485284E-2</v>
      </c>
      <c r="AE385" s="1">
        <f>(Table2[[#This Row],[Close Price]]/Table2[[#This Row],[Current Week Low]])-1</f>
        <v>6.233936676327323E-3</v>
      </c>
      <c r="AF385" s="1">
        <f>(Table2[[#This Row],[Current Week High]]/Table2[[#This Row],[Close Price]])-1</f>
        <v>1.7281669474485284E-2</v>
      </c>
      <c r="AG385" s="1">
        <f>(Table2[[#This Row],[Close Price]]/Table2[[#This Row],[Current Month Low]])-1</f>
        <v>5.6314580941446479E-2</v>
      </c>
      <c r="AH385" s="1">
        <f>(Table2[[#This Row],[Current Month High]]/Table2[[#This Row],[Close Price]])-1</f>
        <v>6.4072604749741968E-2</v>
      </c>
      <c r="AI385">
        <v>22.6020324982338</v>
      </c>
      <c r="AJ385">
        <v>33.981360128149099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-0.13</v>
      </c>
      <c r="AM385" t="s">
        <v>3181</v>
      </c>
      <c r="AN385">
        <v>-4.3499999999999996</v>
      </c>
      <c r="AO385" t="s">
        <v>3181</v>
      </c>
      <c r="AP385">
        <v>0.15871292392306899</v>
      </c>
      <c r="AQ385">
        <f>(Table2[[#This Row],[Sharpe Ratio]]-AVERAGE(Table2[Sharpe Ratio]))/_xlfn.STDEV.P(Table2[Sharpe Ratio])</f>
        <v>1.0850321533682559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0.24335180148008562</v>
      </c>
      <c r="AS385">
        <f>_xlfn.RANK.AVG(Table2[[#This Row],[1Y Return vs Nifty Z-Score]],Table2[1Y Return vs Nifty Z-Score])</f>
        <v>637</v>
      </c>
      <c r="AT385">
        <f>_xlfn.RANK.AVG(Table2[[#This Row],[6M Return vs Nifty Z-Score]],Table2[6M Return vs Nifty Z-Score])</f>
        <v>383</v>
      </c>
      <c r="AU385">
        <f>_xlfn.RANK.AVG(Table2[[#This Row],[Sharpe Ratio Z-Score]],Table2[Sharpe Ratio Z-Score])</f>
        <v>103</v>
      </c>
      <c r="AV385">
        <f>(Table2[[#This Row],[Rank 1Y]]+Table2[[#This Row],[Rank 6M]]+Table2[[#This Row],[Rank Sharpe]])/3</f>
        <v>374.33333333333331</v>
      </c>
    </row>
    <row r="386" spans="1:48" x14ac:dyDescent="0.3">
      <c r="A386" t="s">
        <v>1961</v>
      </c>
      <c r="B386" t="s">
        <v>1962</v>
      </c>
      <c r="C386" t="s">
        <v>3147</v>
      </c>
      <c r="D386" t="s">
        <v>117</v>
      </c>
      <c r="E386">
        <v>3632.0285399999998</v>
      </c>
      <c r="F386">
        <v>830</v>
      </c>
      <c r="G386">
        <v>37.802981758494802</v>
      </c>
      <c r="H386">
        <f>(Table2[[#This Row],[1Y Return vs Nifty]]-AVERAGE(Table2[1Y Return vs Nifty]))/_xlfn.STDEV.P(Table2[1Y Return vs Nifty])</f>
        <v>0.2361440067843113</v>
      </c>
      <c r="I386">
        <v>0.97331081269847497</v>
      </c>
      <c r="J386">
        <f>(Table2[[#This Row],[1M Return vs Nifty]]-AVERAGE(Table2[1M Return vs Nifty]))/_xlfn.STDEV.P(Table2[1M Return vs Nifty])</f>
        <v>0.23851635660006232</v>
      </c>
      <c r="K386">
        <v>-17.4098571612681</v>
      </c>
      <c r="L386">
        <f>(Table2[[#This Row],[6M Return vs Nifty]]-AVERAGE(Table2[6M Return vs Nifty]))/_xlfn.STDEV.P(Table2[6M Return vs Nifty])</f>
        <v>-0.8871041967196186</v>
      </c>
      <c r="M386">
        <v>-5.2164738331523299</v>
      </c>
      <c r="N386">
        <f>(Table2[[#This Row],[1W Return vs Nifty]]-AVERAGE(Table2[1W Return vs Nifty]))/_xlfn.STDEV.P(Table2[1W Return vs Nifty])</f>
        <v>-0.94393463123252186</v>
      </c>
      <c r="O386">
        <v>833.07</v>
      </c>
      <c r="P386">
        <v>832.998493980798</v>
      </c>
      <c r="Q386">
        <v>781.24603665256404</v>
      </c>
      <c r="R386">
        <v>46.528889085457102</v>
      </c>
      <c r="S386" s="1">
        <f>(Table2[[#This Row],[Close Price]]-Table2[[#This Row],[20D EMA]])/Table2[[#This Row],[20D EMA]]</f>
        <v>-3.6851645119858473E-3</v>
      </c>
      <c r="T386" s="1">
        <f>(Table2[[#This Row],[Close Price]]-Table2[[#This Row],[50D EMA]])/Table2[[#This Row],[50D EMA]]</f>
        <v>-3.5996391379635832E-3</v>
      </c>
      <c r="U386" s="1">
        <f>(Table2[[#This Row],[Close Price]]-Table2[[#This Row],[200D EMA]])/Table2[[#This Row],[200D EMA]]</f>
        <v>6.2405389672546691E-2</v>
      </c>
      <c r="V386">
        <v>0.68844608699288201</v>
      </c>
      <c r="W386">
        <v>816.1</v>
      </c>
      <c r="X386">
        <v>840.45</v>
      </c>
      <c r="Y386">
        <v>816.1</v>
      </c>
      <c r="Z386">
        <v>840.45</v>
      </c>
      <c r="AA386">
        <v>800.1</v>
      </c>
      <c r="AB386">
        <v>902</v>
      </c>
      <c r="AC386" s="1">
        <f>(Table2[[#This Row],[Close Price]]/Table2[[#This Row],[Day Low]])-1</f>
        <v>1.703222644283775E-2</v>
      </c>
      <c r="AD386" s="1">
        <f>(Table2[[#This Row],[Day High]]/Table2[[#This Row],[Close Price]])-1</f>
        <v>1.2590361445783183E-2</v>
      </c>
      <c r="AE386" s="1">
        <f>(Table2[[#This Row],[Close Price]]/Table2[[#This Row],[Current Week Low]])-1</f>
        <v>1.703222644283775E-2</v>
      </c>
      <c r="AF386" s="1">
        <f>(Table2[[#This Row],[Current Week High]]/Table2[[#This Row],[Close Price]])-1</f>
        <v>1.2590361445783183E-2</v>
      </c>
      <c r="AG386" s="1">
        <f>(Table2[[#This Row],[Close Price]]/Table2[[#This Row],[Current Month Low]])-1</f>
        <v>3.7370328708911327E-2</v>
      </c>
      <c r="AH386" s="1">
        <f>(Table2[[#This Row],[Current Month High]]/Table2[[#This Row],[Close Price]])-1</f>
        <v>8.6746987951807242E-2</v>
      </c>
      <c r="AI386">
        <v>30.481927710843301</v>
      </c>
      <c r="AJ386">
        <v>95.985832349468694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-0.15</v>
      </c>
      <c r="AM386" t="s">
        <v>3181</v>
      </c>
      <c r="AN386">
        <v>-2.2999999999999998</v>
      </c>
      <c r="AO386" t="s">
        <v>3181</v>
      </c>
      <c r="AP386">
        <v>8.8275024267845004E-2</v>
      </c>
      <c r="AQ386">
        <f>(Table2[[#This Row],[Sharpe Ratio]]-AVERAGE(Table2[Sharpe Ratio]))/_xlfn.STDEV.P(Table2[Sharpe Ratio])</f>
        <v>0.26060670016836229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-1.0957717643994047</v>
      </c>
      <c r="AS386">
        <f>_xlfn.RANK.AVG(Table2[[#This Row],[1Y Return vs Nifty Z-Score]],Table2[1Y Return vs Nifty Z-Score])</f>
        <v>226</v>
      </c>
      <c r="AT386">
        <f>_xlfn.RANK.AVG(Table2[[#This Row],[6M Return vs Nifty Z-Score]],Table2[6M Return vs Nifty Z-Score])</f>
        <v>626</v>
      </c>
      <c r="AU386">
        <f>_xlfn.RANK.AVG(Table2[[#This Row],[Sharpe Ratio Z-Score]],Table2[Sharpe Ratio Z-Score])</f>
        <v>275</v>
      </c>
      <c r="AV386">
        <f>(Table2[[#This Row],[Rank 1Y]]+Table2[[#This Row],[Rank 6M]]+Table2[[#This Row],[Rank Sharpe]])/3</f>
        <v>375.66666666666669</v>
      </c>
    </row>
    <row r="387" spans="1:48" x14ac:dyDescent="0.3">
      <c r="A387" t="s">
        <v>218</v>
      </c>
      <c r="B387" t="s">
        <v>219</v>
      </c>
      <c r="C387" t="s">
        <v>3149</v>
      </c>
      <c r="D387" t="s">
        <v>135</v>
      </c>
      <c r="E387">
        <v>120478.833037914</v>
      </c>
      <c r="F387">
        <v>1210.55</v>
      </c>
      <c r="G387">
        <v>21.001199454205199</v>
      </c>
      <c r="H387">
        <f>(Table2[[#This Row],[1Y Return vs Nifty]]-AVERAGE(Table2[1Y Return vs Nifty]))/_xlfn.STDEV.P(Table2[1Y Return vs Nifty])</f>
        <v>-5.0561782659216833E-2</v>
      </c>
      <c r="I387">
        <v>-7.2736924517603496</v>
      </c>
      <c r="J387">
        <f>(Table2[[#This Row],[1M Return vs Nifty]]-AVERAGE(Table2[1M Return vs Nifty]))/_xlfn.STDEV.P(Table2[1M Return vs Nifty])</f>
        <v>-0.69496423954066822</v>
      </c>
      <c r="K387">
        <v>-10.2271816269417</v>
      </c>
      <c r="L387">
        <f>(Table2[[#This Row],[6M Return vs Nifty]]-AVERAGE(Table2[6M Return vs Nifty]))/_xlfn.STDEV.P(Table2[6M Return vs Nifty])</f>
        <v>-0.66361835007916981</v>
      </c>
      <c r="M387">
        <v>-4.8970416829819596</v>
      </c>
      <c r="N387">
        <f>(Table2[[#This Row],[1W Return vs Nifty]]-AVERAGE(Table2[1W Return vs Nifty]))/_xlfn.STDEV.P(Table2[1W Return vs Nifty])</f>
        <v>-0.87270709916957512</v>
      </c>
      <c r="O387">
        <v>1233.5899999999999</v>
      </c>
      <c r="P387">
        <v>1265.19378126373</v>
      </c>
      <c r="Q387">
        <v>1197.9081519137101</v>
      </c>
      <c r="R387">
        <v>46.864207711537297</v>
      </c>
      <c r="S387" s="1">
        <f>(Table2[[#This Row],[Close Price]]-Table2[[#This Row],[20D EMA]])/Table2[[#This Row],[20D EMA]]</f>
        <v>-1.8677194205530174E-2</v>
      </c>
      <c r="T387" s="1">
        <f>(Table2[[#This Row],[Close Price]]-Table2[[#This Row],[50D EMA]])/Table2[[#This Row],[50D EMA]]</f>
        <v>-4.319004888654248E-2</v>
      </c>
      <c r="U387" s="1">
        <f>(Table2[[#This Row],[Close Price]]-Table2[[#This Row],[200D EMA]])/Table2[[#This Row],[200D EMA]]</f>
        <v>1.0553269936508892E-2</v>
      </c>
      <c r="V387">
        <v>1.1827094092828301</v>
      </c>
      <c r="W387">
        <v>1171.0999999999999</v>
      </c>
      <c r="X387">
        <v>1215</v>
      </c>
      <c r="Y387">
        <v>1171.0999999999999</v>
      </c>
      <c r="Z387">
        <v>1215</v>
      </c>
      <c r="AA387">
        <v>1123</v>
      </c>
      <c r="AB387">
        <v>1252</v>
      </c>
      <c r="AC387" s="1">
        <f>(Table2[[#This Row],[Close Price]]/Table2[[#This Row],[Day Low]])-1</f>
        <v>3.3686277858423708E-2</v>
      </c>
      <c r="AD387" s="1">
        <f>(Table2[[#This Row],[Day High]]/Table2[[#This Row],[Close Price]])-1</f>
        <v>3.6760150344885556E-3</v>
      </c>
      <c r="AE387" s="1">
        <f>(Table2[[#This Row],[Close Price]]/Table2[[#This Row],[Current Week Low]])-1</f>
        <v>3.3686277858423708E-2</v>
      </c>
      <c r="AF387" s="1">
        <f>(Table2[[#This Row],[Current Week High]]/Table2[[#This Row],[Close Price]])-1</f>
        <v>3.6760150344885556E-3</v>
      </c>
      <c r="AG387" s="1">
        <f>(Table2[[#This Row],[Close Price]]/Table2[[#This Row],[Current Month Low]])-1</f>
        <v>7.7960819234194068E-2</v>
      </c>
      <c r="AH387" s="1">
        <f>(Table2[[#This Row],[Current Month High]]/Table2[[#This Row],[Close Price]])-1</f>
        <v>3.424063442237002E-2</v>
      </c>
      <c r="AI387">
        <v>36.297550700095002</v>
      </c>
      <c r="AJ387">
        <v>72.516745047741097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-0.13</v>
      </c>
      <c r="AM387" t="s">
        <v>3181</v>
      </c>
      <c r="AN387">
        <v>-12.87</v>
      </c>
      <c r="AO387" t="s">
        <v>3181</v>
      </c>
      <c r="AP387">
        <v>8.5933969325255002E-2</v>
      </c>
      <c r="AQ387">
        <f>(Table2[[#This Row],[Sharpe Ratio]]-AVERAGE(Table2[Sharpe Ratio]))/_xlfn.STDEV.P(Table2[Sharpe Ratio])</f>
        <v>0.2332063192447742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306</v>
      </c>
      <c r="AT387">
        <f>_xlfn.RANK.AVG(Table2[[#This Row],[6M Return vs Nifty Z-Score]],Table2[6M Return vs Nifty Z-Score])</f>
        <v>539</v>
      </c>
      <c r="AU387">
        <f>_xlfn.RANK.AVG(Table2[[#This Row],[Sharpe Ratio Z-Score]],Table2[Sharpe Ratio Z-Score])</f>
        <v>283</v>
      </c>
      <c r="AV387">
        <f>(Table2[[#This Row],[Rank 1Y]]+Table2[[#This Row],[Rank 6M]]+Table2[[#This Row],[Rank Sharpe]])/3</f>
        <v>376</v>
      </c>
    </row>
    <row r="388" spans="1:48" x14ac:dyDescent="0.3">
      <c r="A388" t="s">
        <v>356</v>
      </c>
      <c r="B388" t="s">
        <v>357</v>
      </c>
      <c r="C388" t="s">
        <v>3143</v>
      </c>
      <c r="D388" t="s">
        <v>358</v>
      </c>
      <c r="E388">
        <v>69470.011674249996</v>
      </c>
      <c r="F388">
        <v>237.05</v>
      </c>
      <c r="G388">
        <v>16.2259564047536</v>
      </c>
      <c r="H388">
        <f>(Table2[[#This Row],[1Y Return vs Nifty]]-AVERAGE(Table2[1Y Return vs Nifty]))/_xlfn.STDEV.P(Table2[1Y Return vs Nifty])</f>
        <v>-0.13204658013383977</v>
      </c>
      <c r="I388">
        <v>6.0820642633125903</v>
      </c>
      <c r="J388">
        <f>(Table2[[#This Row],[1M Return vs Nifty]]-AVERAGE(Table2[1M Return vs Nifty]))/_xlfn.STDEV.P(Table2[1M Return vs Nifty])</f>
        <v>0.81677758236765263</v>
      </c>
      <c r="K388">
        <v>-13.1817414618417</v>
      </c>
      <c r="L388">
        <f>(Table2[[#This Row],[6M Return vs Nifty]]-AVERAGE(Table2[6M Return vs Nifty]))/_xlfn.STDEV.P(Table2[6M Return vs Nifty])</f>
        <v>-0.75554820309798854</v>
      </c>
      <c r="M388">
        <v>-3.4797013320846402</v>
      </c>
      <c r="N388">
        <f>(Table2[[#This Row],[1W Return vs Nifty]]-AVERAGE(Table2[1W Return vs Nifty]))/_xlfn.STDEV.P(Table2[1W Return vs Nifty])</f>
        <v>-0.55666610193807242</v>
      </c>
      <c r="O388">
        <v>228.17</v>
      </c>
      <c r="P388">
        <v>227.83662937317399</v>
      </c>
      <c r="Q388">
        <v>221.635217370785</v>
      </c>
      <c r="R388">
        <v>61.770677468697897</v>
      </c>
      <c r="S388" s="1">
        <f>(Table2[[#This Row],[Close Price]]-Table2[[#This Row],[20D EMA]])/Table2[[#This Row],[20D EMA]]</f>
        <v>3.8918350352807225E-2</v>
      </c>
      <c r="T388" s="1">
        <f>(Table2[[#This Row],[Close Price]]-Table2[[#This Row],[50D EMA]])/Table2[[#This Row],[50D EMA]]</f>
        <v>4.0438496005554159E-2</v>
      </c>
      <c r="U388" s="1">
        <f>(Table2[[#This Row],[Close Price]]-Table2[[#This Row],[200D EMA]])/Table2[[#This Row],[200D EMA]]</f>
        <v>6.9550240309629252E-2</v>
      </c>
      <c r="V388">
        <v>1.71761741163619</v>
      </c>
      <c r="W388">
        <v>233.84</v>
      </c>
      <c r="X388">
        <v>239</v>
      </c>
      <c r="Y388">
        <v>233.84</v>
      </c>
      <c r="Z388">
        <v>239</v>
      </c>
      <c r="AA388">
        <v>211</v>
      </c>
      <c r="AB388">
        <v>247.4</v>
      </c>
      <c r="AC388" s="1">
        <f>(Table2[[#This Row],[Close Price]]/Table2[[#This Row],[Day Low]])-1</f>
        <v>1.3727334929866553E-2</v>
      </c>
      <c r="AD388" s="1">
        <f>(Table2[[#This Row],[Day High]]/Table2[[#This Row],[Close Price]])-1</f>
        <v>8.2261126344651547E-3</v>
      </c>
      <c r="AE388" s="1">
        <f>(Table2[[#This Row],[Close Price]]/Table2[[#This Row],[Current Week Low]])-1</f>
        <v>1.3727334929866553E-2</v>
      </c>
      <c r="AF388" s="1">
        <f>(Table2[[#This Row],[Current Week High]]/Table2[[#This Row],[Close Price]])-1</f>
        <v>8.2261126344651547E-3</v>
      </c>
      <c r="AG388" s="1">
        <f>(Table2[[#This Row],[Close Price]]/Table2[[#This Row],[Current Month Low]])-1</f>
        <v>0.12345971563981051</v>
      </c>
      <c r="AH388" s="1">
        <f>(Table2[[#This Row],[Current Month High]]/Table2[[#This Row],[Close Price]])-1</f>
        <v>4.3661674752161872E-2</v>
      </c>
      <c r="AI388">
        <v>20.797300147648102</v>
      </c>
      <c r="AJ388">
        <v>58.880697050938302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-0.05</v>
      </c>
      <c r="AM388" t="s">
        <v>3181</v>
      </c>
      <c r="AN388">
        <v>4.9800000000000004</v>
      </c>
      <c r="AO388" t="s">
        <v>3182</v>
      </c>
      <c r="AP388">
        <v>0.10389745323538201</v>
      </c>
      <c r="AQ388">
        <f>(Table2[[#This Row],[Sharpe Ratio]]-AVERAGE(Table2[Sharpe Ratio]))/_xlfn.STDEV.P(Table2[Sharpe Ratio])</f>
        <v>0.44345610573960914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-0.18402719706263893</v>
      </c>
      <c r="AS388">
        <f>_xlfn.RANK.AVG(Table2[[#This Row],[1Y Return vs Nifty Z-Score]],Table2[1Y Return vs Nifty Z-Score])</f>
        <v>330</v>
      </c>
      <c r="AT388">
        <f>_xlfn.RANK.AVG(Table2[[#This Row],[6M Return vs Nifty Z-Score]],Table2[6M Return vs Nifty Z-Score])</f>
        <v>579</v>
      </c>
      <c r="AU388">
        <f>_xlfn.RANK.AVG(Table2[[#This Row],[Sharpe Ratio Z-Score]],Table2[Sharpe Ratio Z-Score])</f>
        <v>222</v>
      </c>
      <c r="AV388">
        <f>(Table2[[#This Row],[Rank 1Y]]+Table2[[#This Row],[Rank 6M]]+Table2[[#This Row],[Rank Sharpe]])/3</f>
        <v>377</v>
      </c>
    </row>
    <row r="389" spans="1:48" x14ac:dyDescent="0.3">
      <c r="A389" t="s">
        <v>1311</v>
      </c>
      <c r="B389" t="s">
        <v>1312</v>
      </c>
      <c r="C389" t="s">
        <v>3140</v>
      </c>
      <c r="D389" t="s">
        <v>51</v>
      </c>
      <c r="E389">
        <v>8696.5006368600007</v>
      </c>
      <c r="F389">
        <v>534.15</v>
      </c>
      <c r="G389">
        <v>9.8963907532425104</v>
      </c>
      <c r="H389">
        <f>(Table2[[#This Row],[1Y Return vs Nifty]]-AVERAGE(Table2[1Y Return vs Nifty]))/_xlfn.STDEV.P(Table2[1Y Return vs Nifty])</f>
        <v>-0.24005435479044959</v>
      </c>
      <c r="I389">
        <v>-9.33553275664433</v>
      </c>
      <c r="J389">
        <f>(Table2[[#This Row],[1M Return vs Nifty]]-AVERAGE(Table2[1M Return vs Nifty]))/_xlfn.STDEV.P(Table2[1M Return vs Nifty])</f>
        <v>-0.92834451783456606</v>
      </c>
      <c r="K389">
        <v>7.0636999350817797</v>
      </c>
      <c r="L389">
        <f>(Table2[[#This Row],[6M Return vs Nifty]]-AVERAGE(Table2[6M Return vs Nifty]))/_xlfn.STDEV.P(Table2[6M Return vs Nifty])</f>
        <v>-0.12562003920169809</v>
      </c>
      <c r="M389">
        <v>0.70611972610978702</v>
      </c>
      <c r="N389">
        <f>(Table2[[#This Row],[1W Return vs Nifty]]-AVERAGE(Table2[1W Return vs Nifty]))/_xlfn.STDEV.P(Table2[1W Return vs Nifty])</f>
        <v>0.37669550074745539</v>
      </c>
      <c r="O389">
        <v>539.83000000000004</v>
      </c>
      <c r="P389">
        <v>533.73338427048702</v>
      </c>
      <c r="Q389">
        <v>476.30055734663398</v>
      </c>
      <c r="R389">
        <v>47.530478120254301</v>
      </c>
      <c r="S389" s="1">
        <f>(Table2[[#This Row],[Close Price]]-Table2[[#This Row],[20D EMA]])/Table2[[#This Row],[20D EMA]]</f>
        <v>-1.0521830946779659E-2</v>
      </c>
      <c r="T389" s="1">
        <f>(Table2[[#This Row],[Close Price]]-Table2[[#This Row],[50D EMA]])/Table2[[#This Row],[50D EMA]]</f>
        <v>7.8056899154320338E-4</v>
      </c>
      <c r="U389" s="1">
        <f>(Table2[[#This Row],[Close Price]]-Table2[[#This Row],[200D EMA]])/Table2[[#This Row],[200D EMA]]</f>
        <v>0.12145575259376677</v>
      </c>
      <c r="V389">
        <v>0.32598814231047402</v>
      </c>
      <c r="W389">
        <v>529.20000000000005</v>
      </c>
      <c r="X389">
        <v>538</v>
      </c>
      <c r="Y389">
        <v>529.20000000000005</v>
      </c>
      <c r="Z389">
        <v>538</v>
      </c>
      <c r="AA389">
        <v>500.55</v>
      </c>
      <c r="AB389">
        <v>553.4</v>
      </c>
      <c r="AC389" s="1">
        <f>(Table2[[#This Row],[Close Price]]/Table2[[#This Row],[Day Low]])-1</f>
        <v>9.3537414965985111E-3</v>
      </c>
      <c r="AD389" s="1">
        <f>(Table2[[#This Row],[Day High]]/Table2[[#This Row],[Close Price]])-1</f>
        <v>7.2077131891790103E-3</v>
      </c>
      <c r="AE389" s="1">
        <f>(Table2[[#This Row],[Close Price]]/Table2[[#This Row],[Current Week Low]])-1</f>
        <v>9.3537414965985111E-3</v>
      </c>
      <c r="AF389" s="1">
        <f>(Table2[[#This Row],[Current Week High]]/Table2[[#This Row],[Close Price]])-1</f>
        <v>7.2077131891790103E-3</v>
      </c>
      <c r="AG389" s="1">
        <f>(Table2[[#This Row],[Close Price]]/Table2[[#This Row],[Current Month Low]])-1</f>
        <v>6.7126161222655023E-2</v>
      </c>
      <c r="AH389" s="1">
        <f>(Table2[[#This Row],[Current Month High]]/Table2[[#This Row],[Close Price]])-1</f>
        <v>3.6038565945895273E-2</v>
      </c>
      <c r="AI389">
        <v>23.345502199756599</v>
      </c>
      <c r="AJ389">
        <v>55.592775997669598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-0.06</v>
      </c>
      <c r="AM389" t="s">
        <v>3181</v>
      </c>
      <c r="AN389">
        <v>-4.51</v>
      </c>
      <c r="AO389" t="s">
        <v>3181</v>
      </c>
      <c r="AP389">
        <v>4.4000980908332002E-2</v>
      </c>
      <c r="AQ389">
        <f>(Table2[[#This Row],[Sharpe Ratio]]-AVERAGE(Table2[Sharpe Ratio]))/_xlfn.STDEV.P(Table2[Sharpe Ratio])</f>
        <v>-0.25758944764864883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-1.1749128587279074</v>
      </c>
      <c r="AS389">
        <f>_xlfn.RANK.AVG(Table2[[#This Row],[1Y Return vs Nifty Z-Score]],Table2[1Y Return vs Nifty Z-Score])</f>
        <v>377</v>
      </c>
      <c r="AT389">
        <f>_xlfn.RANK.AVG(Table2[[#This Row],[6M Return vs Nifty Z-Score]],Table2[6M Return vs Nifty Z-Score])</f>
        <v>356</v>
      </c>
      <c r="AU389">
        <f>_xlfn.RANK.AVG(Table2[[#This Row],[Sharpe Ratio Z-Score]],Table2[Sharpe Ratio Z-Score])</f>
        <v>403</v>
      </c>
      <c r="AV389">
        <f>(Table2[[#This Row],[Rank 1Y]]+Table2[[#This Row],[Rank 6M]]+Table2[[#This Row],[Rank Sharpe]])/3</f>
        <v>378.66666666666669</v>
      </c>
    </row>
    <row r="390" spans="1:48" x14ac:dyDescent="0.3">
      <c r="A390" t="s">
        <v>1517</v>
      </c>
      <c r="B390" t="s">
        <v>1518</v>
      </c>
      <c r="C390" t="s">
        <v>3146</v>
      </c>
      <c r="D390" t="s">
        <v>135</v>
      </c>
      <c r="E390">
        <v>6684.5364052000004</v>
      </c>
      <c r="F390">
        <v>948.7</v>
      </c>
      <c r="G390">
        <v>14.3208371168414</v>
      </c>
      <c r="H390">
        <f>(Table2[[#This Row],[1Y Return vs Nifty]]-AVERAGE(Table2[1Y Return vs Nifty]))/_xlfn.STDEV.P(Table2[1Y Return vs Nifty])</f>
        <v>-0.16455555564208146</v>
      </c>
      <c r="I390">
        <v>-2.92995401830066</v>
      </c>
      <c r="J390">
        <f>(Table2[[#This Row],[1M Return vs Nifty]]-AVERAGE(Table2[1M Return vs Nifty]))/_xlfn.STDEV.P(Table2[1M Return vs Nifty])</f>
        <v>-0.20329527660720526</v>
      </c>
      <c r="K390">
        <v>5.3882586986132104</v>
      </c>
      <c r="L390">
        <f>(Table2[[#This Row],[6M Return vs Nifty]]-AVERAGE(Table2[6M Return vs Nifty]))/_xlfn.STDEV.P(Table2[6M Return vs Nifty])</f>
        <v>-0.1777506695551147</v>
      </c>
      <c r="M390">
        <v>1.5245403799522901</v>
      </c>
      <c r="N390">
        <f>(Table2[[#This Row],[1W Return vs Nifty]]-AVERAGE(Table2[1W Return vs Nifty]))/_xlfn.STDEV.P(Table2[1W Return vs Nifty])</f>
        <v>0.55918835042289761</v>
      </c>
      <c r="O390">
        <v>941.87</v>
      </c>
      <c r="P390">
        <v>938.23575965400596</v>
      </c>
      <c r="Q390">
        <v>878.70873843477295</v>
      </c>
      <c r="R390">
        <v>55.9236004635138</v>
      </c>
      <c r="S390" s="1">
        <f>(Table2[[#This Row],[Close Price]]-Table2[[#This Row],[20D EMA]])/Table2[[#This Row],[20D EMA]]</f>
        <v>7.2515315277055653E-3</v>
      </c>
      <c r="T390" s="1">
        <f>(Table2[[#This Row],[Close Price]]-Table2[[#This Row],[50D EMA]])/Table2[[#This Row],[50D EMA]]</f>
        <v>1.1153103298741238E-2</v>
      </c>
      <c r="U390" s="1">
        <f>(Table2[[#This Row],[Close Price]]-Table2[[#This Row],[200D EMA]])/Table2[[#This Row],[200D EMA]]</f>
        <v>7.9652401875394102E-2</v>
      </c>
      <c r="V390">
        <v>0.79729193023761802</v>
      </c>
      <c r="W390">
        <v>934.85</v>
      </c>
      <c r="X390">
        <v>952.95</v>
      </c>
      <c r="Y390">
        <v>934.85</v>
      </c>
      <c r="Z390">
        <v>952.95</v>
      </c>
      <c r="AA390">
        <v>892</v>
      </c>
      <c r="AB390">
        <v>958.85</v>
      </c>
      <c r="AC390" s="1">
        <f>(Table2[[#This Row],[Close Price]]/Table2[[#This Row],[Day Low]])-1</f>
        <v>1.4815210996416583E-2</v>
      </c>
      <c r="AD390" s="1">
        <f>(Table2[[#This Row],[Day High]]/Table2[[#This Row],[Close Price]])-1</f>
        <v>4.4798144829767406E-3</v>
      </c>
      <c r="AE390" s="1">
        <f>(Table2[[#This Row],[Close Price]]/Table2[[#This Row],[Current Week Low]])-1</f>
        <v>1.4815210996416583E-2</v>
      </c>
      <c r="AF390" s="1">
        <f>(Table2[[#This Row],[Current Week High]]/Table2[[#This Row],[Close Price]])-1</f>
        <v>4.4798144829767406E-3</v>
      </c>
      <c r="AG390" s="1">
        <f>(Table2[[#This Row],[Close Price]]/Table2[[#This Row],[Current Month Low]])-1</f>
        <v>6.3565022421524731E-2</v>
      </c>
      <c r="AH390" s="1">
        <f>(Table2[[#This Row],[Current Month High]]/Table2[[#This Row],[Close Price]])-1</f>
        <v>1.0698851059344427E-2</v>
      </c>
      <c r="AI390">
        <v>8.5590808474754905</v>
      </c>
      <c r="AJ390">
        <v>53.997240483726898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0.04</v>
      </c>
      <c r="AM390" t="s">
        <v>3182</v>
      </c>
      <c r="AN390">
        <v>0.01</v>
      </c>
      <c r="AO390" t="s">
        <v>3182</v>
      </c>
      <c r="AP390">
        <v>3.7716654011026002E-2</v>
      </c>
      <c r="AQ390">
        <f>(Table2[[#This Row],[Sharpe Ratio]]-AVERAGE(Table2[Sharpe Ratio]))/_xlfn.STDEV.P(Table2[Sharpe Ratio])</f>
        <v>-0.33114301860586487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-0.3175561699873688</v>
      </c>
      <c r="AS390">
        <f>_xlfn.RANK.AVG(Table2[[#This Row],[1Y Return vs Nifty Z-Score]],Table2[1Y Return vs Nifty Z-Score])</f>
        <v>344</v>
      </c>
      <c r="AT390">
        <f>_xlfn.RANK.AVG(Table2[[#This Row],[6M Return vs Nifty Z-Score]],Table2[6M Return vs Nifty Z-Score])</f>
        <v>370</v>
      </c>
      <c r="AU390">
        <f>_xlfn.RANK.AVG(Table2[[#This Row],[Sharpe Ratio Z-Score]],Table2[Sharpe Ratio Z-Score])</f>
        <v>424</v>
      </c>
      <c r="AV390">
        <f>(Table2[[#This Row],[Rank 1Y]]+Table2[[#This Row],[Rank 6M]]+Table2[[#This Row],[Rank Sharpe]])/3</f>
        <v>379.33333333333331</v>
      </c>
    </row>
    <row r="391" spans="1:48" x14ac:dyDescent="0.3">
      <c r="A391" t="s">
        <v>28</v>
      </c>
      <c r="B391" t="s">
        <v>29</v>
      </c>
      <c r="C391" t="s">
        <v>3136</v>
      </c>
      <c r="D391" t="s">
        <v>24</v>
      </c>
      <c r="E391">
        <v>868026.94318827498</v>
      </c>
      <c r="F391">
        <v>1231.75</v>
      </c>
      <c r="G391">
        <v>2.2437383055880198</v>
      </c>
      <c r="H391">
        <f>(Table2[[#This Row],[1Y Return vs Nifty]]-AVERAGE(Table2[1Y Return vs Nifty]))/_xlfn.STDEV.P(Table2[1Y Return vs Nifty])</f>
        <v>-0.37063929641188526</v>
      </c>
      <c r="I391">
        <v>-1.27039259656558</v>
      </c>
      <c r="J391">
        <f>(Table2[[#This Row],[1M Return vs Nifty]]-AVERAGE(Table2[1M Return vs Nifty]))/_xlfn.STDEV.P(Table2[1M Return vs Nifty])</f>
        <v>-1.5449057124099634E-2</v>
      </c>
      <c r="K391">
        <v>2.6418690643871301</v>
      </c>
      <c r="L391">
        <f>(Table2[[#This Row],[6M Return vs Nifty]]-AVERAGE(Table2[6M Return vs Nifty]))/_xlfn.STDEV.P(Table2[6M Return vs Nifty])</f>
        <v>-0.26320339670063087</v>
      </c>
      <c r="M391">
        <v>-3.0515515571590601</v>
      </c>
      <c r="N391">
        <f>(Table2[[#This Row],[1W Return vs Nifty]]-AVERAGE(Table2[1W Return vs Nifty]))/_xlfn.STDEV.P(Table2[1W Return vs Nifty])</f>
        <v>-0.46119652630208846</v>
      </c>
      <c r="O391">
        <v>1255.42</v>
      </c>
      <c r="P391">
        <v>1240.7628255838799</v>
      </c>
      <c r="Q391">
        <v>1146.1773171225</v>
      </c>
      <c r="R391">
        <v>35.232772676465899</v>
      </c>
      <c r="S391" s="1">
        <f>(Table2[[#This Row],[Close Price]]-Table2[[#This Row],[20D EMA]])/Table2[[#This Row],[20D EMA]]</f>
        <v>-1.8854247980755502E-2</v>
      </c>
      <c r="T391" s="1">
        <f>(Table2[[#This Row],[Close Price]]-Table2[[#This Row],[50D EMA]])/Table2[[#This Row],[50D EMA]]</f>
        <v>-7.2639390849243589E-3</v>
      </c>
      <c r="U391" s="1">
        <f>(Table2[[#This Row],[Close Price]]-Table2[[#This Row],[200D EMA]])/Table2[[#This Row],[200D EMA]]</f>
        <v>7.4659201154261084E-2</v>
      </c>
      <c r="V391">
        <v>0.92278024152009996</v>
      </c>
      <c r="W391">
        <v>1217.4000000000001</v>
      </c>
      <c r="X391">
        <v>1237.9000000000001</v>
      </c>
      <c r="Y391">
        <v>1217.4000000000001</v>
      </c>
      <c r="Z391">
        <v>1237.9000000000001</v>
      </c>
      <c r="AA391">
        <v>1217.4000000000001</v>
      </c>
      <c r="AB391">
        <v>1280.25</v>
      </c>
      <c r="AC391" s="1">
        <f>(Table2[[#This Row],[Close Price]]/Table2[[#This Row],[Day Low]])-1</f>
        <v>1.1787415804172863E-2</v>
      </c>
      <c r="AD391" s="1">
        <f>(Table2[[#This Row],[Day High]]/Table2[[#This Row],[Close Price]])-1</f>
        <v>4.9928962857723747E-3</v>
      </c>
      <c r="AE391" s="1">
        <f>(Table2[[#This Row],[Close Price]]/Table2[[#This Row],[Current Week Low]])-1</f>
        <v>1.1787415804172863E-2</v>
      </c>
      <c r="AF391" s="1">
        <f>(Table2[[#This Row],[Current Week High]]/Table2[[#This Row],[Close Price]])-1</f>
        <v>4.9928962857723747E-3</v>
      </c>
      <c r="AG391" s="1">
        <f>(Table2[[#This Row],[Close Price]]/Table2[[#This Row],[Current Month Low]])-1</f>
        <v>1.1787415804172863E-2</v>
      </c>
      <c r="AH391" s="1">
        <f>(Table2[[#This Row],[Current Month High]]/Table2[[#This Row],[Close Price]])-1</f>
        <v>3.9374873147960177E-2</v>
      </c>
      <c r="AI391">
        <v>10.6028008930383</v>
      </c>
      <c r="AJ391">
        <v>37.013348164627303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0.01</v>
      </c>
      <c r="AM391" t="s">
        <v>3182</v>
      </c>
      <c r="AN391">
        <v>-6.96</v>
      </c>
      <c r="AO391" t="s">
        <v>3181</v>
      </c>
      <c r="AP391">
        <v>7.3345048947737995E-2</v>
      </c>
      <c r="AQ391">
        <f>(Table2[[#This Row],[Sharpe Ratio]]-AVERAGE(Table2[Sharpe Ratio]))/_xlfn.STDEV.P(Table2[Sharpe Ratio])</f>
        <v>8.5861971410261348E-2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-1.0246263051284428</v>
      </c>
      <c r="AS391">
        <f>_xlfn.RANK.AVG(Table2[[#This Row],[1Y Return vs Nifty Z-Score]],Table2[1Y Return vs Nifty Z-Score])</f>
        <v>427</v>
      </c>
      <c r="AT391">
        <f>_xlfn.RANK.AVG(Table2[[#This Row],[6M Return vs Nifty Z-Score]],Table2[6M Return vs Nifty Z-Score])</f>
        <v>395</v>
      </c>
      <c r="AU391">
        <f>_xlfn.RANK.AVG(Table2[[#This Row],[Sharpe Ratio Z-Score]],Table2[Sharpe Ratio Z-Score])</f>
        <v>317</v>
      </c>
      <c r="AV391">
        <f>(Table2[[#This Row],[Rank 1Y]]+Table2[[#This Row],[Rank 6M]]+Table2[[#This Row],[Rank Sharpe]])/3</f>
        <v>379.66666666666669</v>
      </c>
    </row>
    <row r="392" spans="1:48" x14ac:dyDescent="0.3">
      <c r="A392" t="s">
        <v>65</v>
      </c>
      <c r="B392" t="s">
        <v>66</v>
      </c>
      <c r="C392" t="s">
        <v>3134</v>
      </c>
      <c r="D392" t="s">
        <v>67</v>
      </c>
      <c r="E392">
        <v>360424.99925190001</v>
      </c>
      <c r="F392">
        <v>286.5</v>
      </c>
      <c r="G392">
        <v>26.354766379325699</v>
      </c>
      <c r="H392">
        <f>(Table2[[#This Row],[1Y Return vs Nifty]]-AVERAGE(Table2[1Y Return vs Nifty]))/_xlfn.STDEV.P(Table2[1Y Return vs Nifty])</f>
        <v>4.0791539494800418E-2</v>
      </c>
      <c r="I392">
        <v>0.27295005557704499</v>
      </c>
      <c r="J392">
        <f>(Table2[[#This Row],[1M Return vs Nifty]]-AVERAGE(Table2[1M Return vs Nifty]))/_xlfn.STDEV.P(Table2[1M Return vs Nifty])</f>
        <v>0.15924232746407568</v>
      </c>
      <c r="K392">
        <v>-9.2072949424653405</v>
      </c>
      <c r="L392">
        <f>(Table2[[#This Row],[6M Return vs Nifty]]-AVERAGE(Table2[6M Return vs Nifty]))/_xlfn.STDEV.P(Table2[6M Return vs Nifty])</f>
        <v>-0.63188501643932649</v>
      </c>
      <c r="M392">
        <v>-2.4551758391664098</v>
      </c>
      <c r="N392">
        <f>(Table2[[#This Row],[1W Return vs Nifty]]-AVERAGE(Table2[1W Return vs Nifty]))/_xlfn.STDEV.P(Table2[1W Return vs Nifty])</f>
        <v>-0.32821563958724664</v>
      </c>
      <c r="O392">
        <v>294.39999999999998</v>
      </c>
      <c r="P392">
        <v>300.58073243395899</v>
      </c>
      <c r="Q392">
        <v>275.67833879051199</v>
      </c>
      <c r="R392">
        <v>37.938436111837198</v>
      </c>
      <c r="S392" s="1">
        <f>(Table2[[#This Row],[Close Price]]-Table2[[#This Row],[20D EMA]])/Table2[[#This Row],[20D EMA]]</f>
        <v>-2.6834239130434707E-2</v>
      </c>
      <c r="T392" s="1">
        <f>(Table2[[#This Row],[Close Price]]-Table2[[#This Row],[50D EMA]])/Table2[[#This Row],[50D EMA]]</f>
        <v>-4.684509322982864E-2</v>
      </c>
      <c r="U392" s="1">
        <f>(Table2[[#This Row],[Close Price]]-Table2[[#This Row],[200D EMA]])/Table2[[#This Row],[200D EMA]]</f>
        <v>3.9254666351248566E-2</v>
      </c>
      <c r="V392">
        <v>0.65619832383526699</v>
      </c>
      <c r="W392">
        <v>285.14999999999998</v>
      </c>
      <c r="X392">
        <v>292.89999999999998</v>
      </c>
      <c r="Y392">
        <v>285.14999999999998</v>
      </c>
      <c r="Z392">
        <v>292.89999999999998</v>
      </c>
      <c r="AA392">
        <v>280.55</v>
      </c>
      <c r="AB392">
        <v>299.7</v>
      </c>
      <c r="AC392" s="1">
        <f>(Table2[[#This Row],[Close Price]]/Table2[[#This Row],[Day Low]])-1</f>
        <v>4.7343503419254862E-3</v>
      </c>
      <c r="AD392" s="1">
        <f>(Table2[[#This Row],[Day High]]/Table2[[#This Row],[Close Price]])-1</f>
        <v>2.2338568935427405E-2</v>
      </c>
      <c r="AE392" s="1">
        <f>(Table2[[#This Row],[Close Price]]/Table2[[#This Row],[Current Week Low]])-1</f>
        <v>4.7343503419254862E-3</v>
      </c>
      <c r="AF392" s="1">
        <f>(Table2[[#This Row],[Current Week High]]/Table2[[#This Row],[Close Price]])-1</f>
        <v>2.2338568935427405E-2</v>
      </c>
      <c r="AG392" s="1">
        <f>(Table2[[#This Row],[Close Price]]/Table2[[#This Row],[Current Month Low]])-1</f>
        <v>2.1208340759222954E-2</v>
      </c>
      <c r="AH392" s="1">
        <f>(Table2[[#This Row],[Current Month High]]/Table2[[#This Row],[Close Price]])-1</f>
        <v>4.6073298429319287E-2</v>
      </c>
      <c r="AI392">
        <v>20.418848167539199</v>
      </c>
      <c r="AJ392">
        <v>59.2551417454141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-0.12</v>
      </c>
      <c r="AM392" t="s">
        <v>3181</v>
      </c>
      <c r="AN392">
        <v>-4.08</v>
      </c>
      <c r="AO392" t="s">
        <v>3181</v>
      </c>
      <c r="AP392">
        <v>6.7828025711645007E-2</v>
      </c>
      <c r="AQ392">
        <f>(Table2[[#This Row],[Sharpe Ratio]]-AVERAGE(Table2[Sharpe Ratio]))/_xlfn.STDEV.P(Table2[Sharpe Ratio])</f>
        <v>2.1289143373175241E-2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277</v>
      </c>
      <c r="AT392">
        <f>_xlfn.RANK.AVG(Table2[[#This Row],[6M Return vs Nifty Z-Score]],Table2[6M Return vs Nifty Z-Score])</f>
        <v>526</v>
      </c>
      <c r="AU392">
        <f>_xlfn.RANK.AVG(Table2[[#This Row],[Sharpe Ratio Z-Score]],Table2[Sharpe Ratio Z-Score])</f>
        <v>336</v>
      </c>
      <c r="AV392">
        <f>(Table2[[#This Row],[Rank 1Y]]+Table2[[#This Row],[Rank 6M]]+Table2[[#This Row],[Rank Sharpe]])/3</f>
        <v>379.66666666666669</v>
      </c>
    </row>
    <row r="393" spans="1:48" x14ac:dyDescent="0.3">
      <c r="A393" t="s">
        <v>403</v>
      </c>
      <c r="B393" t="s">
        <v>404</v>
      </c>
      <c r="C393" t="s">
        <v>3136</v>
      </c>
      <c r="D393" t="s">
        <v>405</v>
      </c>
      <c r="E393">
        <v>58376.342482439999</v>
      </c>
      <c r="F393">
        <v>224.08</v>
      </c>
      <c r="G393">
        <v>-3.0449200266254799</v>
      </c>
      <c r="H393">
        <f>(Table2[[#This Row],[1Y Return vs Nifty]]-AVERAGE(Table2[1Y Return vs Nifty]))/_xlfn.STDEV.P(Table2[1Y Return vs Nifty])</f>
        <v>-0.46088501765583006</v>
      </c>
      <c r="I393">
        <v>-1.9193352734993501</v>
      </c>
      <c r="J393">
        <f>(Table2[[#This Row],[1M Return vs Nifty]]-AVERAGE(Table2[1M Return vs Nifty]))/_xlfn.STDEV.P(Table2[1M Return vs Nifty])</f>
        <v>-8.8903059444668461E-2</v>
      </c>
      <c r="K393">
        <v>-2.5687297069886901</v>
      </c>
      <c r="L393">
        <f>(Table2[[#This Row],[6M Return vs Nifty]]-AVERAGE(Table2[6M Return vs Nifty]))/_xlfn.STDEV.P(Table2[6M Return vs Nifty])</f>
        <v>-0.42532892671509726</v>
      </c>
      <c r="M393">
        <v>-5.5929432079207002</v>
      </c>
      <c r="N393">
        <f>(Table2[[#This Row],[1W Return vs Nifty]]-AVERAGE(Table2[1W Return vs Nifty]))/_xlfn.STDEV.P(Table2[1W Return vs Nifty])</f>
        <v>-1.0278804220608078</v>
      </c>
      <c r="O393">
        <v>227.19</v>
      </c>
      <c r="P393">
        <v>225.19485808133101</v>
      </c>
      <c r="Q393">
        <v>210.43204607966999</v>
      </c>
      <c r="R393">
        <v>41.767054396195498</v>
      </c>
      <c r="S393" s="1">
        <f>(Table2[[#This Row],[Close Price]]-Table2[[#This Row],[20D EMA]])/Table2[[#This Row],[20D EMA]]</f>
        <v>-1.3688982789735399E-2</v>
      </c>
      <c r="T393" s="1">
        <f>(Table2[[#This Row],[Close Price]]-Table2[[#This Row],[50D EMA]])/Table2[[#This Row],[50D EMA]]</f>
        <v>-4.9506373761356182E-3</v>
      </c>
      <c r="U393" s="1">
        <f>(Table2[[#This Row],[Close Price]]-Table2[[#This Row],[200D EMA]])/Table2[[#This Row],[200D EMA]]</f>
        <v>6.4856822782414433E-2</v>
      </c>
      <c r="V393">
        <v>0.83595739282512105</v>
      </c>
      <c r="W393">
        <v>220.51</v>
      </c>
      <c r="X393">
        <v>225.65</v>
      </c>
      <c r="Y393">
        <v>220.51</v>
      </c>
      <c r="Z393">
        <v>225.65</v>
      </c>
      <c r="AA393">
        <v>219.24</v>
      </c>
      <c r="AB393">
        <v>244</v>
      </c>
      <c r="AC393" s="1">
        <f>(Table2[[#This Row],[Close Price]]/Table2[[#This Row],[Day Low]])-1</f>
        <v>1.6189741961815995E-2</v>
      </c>
      <c r="AD393" s="1">
        <f>(Table2[[#This Row],[Day High]]/Table2[[#This Row],[Close Price]])-1</f>
        <v>7.0064262763298579E-3</v>
      </c>
      <c r="AE393" s="1">
        <f>(Table2[[#This Row],[Close Price]]/Table2[[#This Row],[Current Week Low]])-1</f>
        <v>1.6189741961815995E-2</v>
      </c>
      <c r="AF393" s="1">
        <f>(Table2[[#This Row],[Current Week High]]/Table2[[#This Row],[Close Price]])-1</f>
        <v>7.0064262763298579E-3</v>
      </c>
      <c r="AG393" s="1">
        <f>(Table2[[#This Row],[Close Price]]/Table2[[#This Row],[Current Month Low]])-1</f>
        <v>2.2076263455573786E-2</v>
      </c>
      <c r="AH393" s="1">
        <f>(Table2[[#This Row],[Current Month High]]/Table2[[#This Row],[Close Price]])-1</f>
        <v>8.889682256337017E-2</v>
      </c>
      <c r="AI393">
        <v>10.183862906104901</v>
      </c>
      <c r="AJ393">
        <v>44.567741935483802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-0.01</v>
      </c>
      <c r="AM393" t="s">
        <v>3181</v>
      </c>
      <c r="AN393">
        <v>-3.93</v>
      </c>
      <c r="AO393" t="s">
        <v>3181</v>
      </c>
      <c r="AP393">
        <v>0.106934434976604</v>
      </c>
      <c r="AQ393">
        <f>(Table2[[#This Row],[Sharpe Ratio]]-AVERAGE(Table2[Sharpe Ratio]))/_xlfn.STDEV.P(Table2[Sharpe Ratio])</f>
        <v>0.47900181423776217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-1.5239956116386413</v>
      </c>
      <c r="AS393">
        <f>_xlfn.RANK.AVG(Table2[[#This Row],[1Y Return vs Nifty Z-Score]],Table2[1Y Return vs Nifty Z-Score])</f>
        <v>466</v>
      </c>
      <c r="AT393">
        <f>_xlfn.RANK.AVG(Table2[[#This Row],[6M Return vs Nifty Z-Score]],Table2[6M Return vs Nifty Z-Score])</f>
        <v>461</v>
      </c>
      <c r="AU393">
        <f>_xlfn.RANK.AVG(Table2[[#This Row],[Sharpe Ratio Z-Score]],Table2[Sharpe Ratio Z-Score])</f>
        <v>212</v>
      </c>
      <c r="AV393">
        <f>(Table2[[#This Row],[Rank 1Y]]+Table2[[#This Row],[Rank 6M]]+Table2[[#This Row],[Rank Sharpe]])/3</f>
        <v>379.66666666666669</v>
      </c>
    </row>
    <row r="394" spans="1:48" x14ac:dyDescent="0.3">
      <c r="A394" t="s">
        <v>636</v>
      </c>
      <c r="B394" t="s">
        <v>637</v>
      </c>
      <c r="C394" t="s">
        <v>3134</v>
      </c>
      <c r="D394" t="s">
        <v>18</v>
      </c>
      <c r="E394">
        <v>30228.823705695999</v>
      </c>
      <c r="F394">
        <v>172.48</v>
      </c>
      <c r="G394">
        <v>39.504525059975897</v>
      </c>
      <c r="H394">
        <f>(Table2[[#This Row],[1Y Return vs Nifty]]-AVERAGE(Table2[1Y Return vs Nifty]))/_xlfn.STDEV.P(Table2[1Y Return vs Nifty])</f>
        <v>0.26517915952515686</v>
      </c>
      <c r="I394">
        <v>-8.0934448719591998</v>
      </c>
      <c r="J394">
        <f>(Table2[[#This Row],[1M Return vs Nifty]]-AVERAGE(Table2[1M Return vs Nifty]))/_xlfn.STDEV.P(Table2[1M Return vs Nifty])</f>
        <v>-0.78775224426874024</v>
      </c>
      <c r="K394">
        <v>-34.203576918493397</v>
      </c>
      <c r="L394">
        <f>(Table2[[#This Row],[6M Return vs Nifty]]-AVERAGE(Table2[6M Return vs Nifty]))/_xlfn.STDEV.P(Table2[6M Return vs Nifty])</f>
        <v>-1.4096335327935339</v>
      </c>
      <c r="M394">
        <v>-4.6328606218226902</v>
      </c>
      <c r="N394">
        <f>(Table2[[#This Row],[1W Return vs Nifty]]-AVERAGE(Table2[1W Return vs Nifty]))/_xlfn.STDEV.P(Table2[1W Return vs Nifty])</f>
        <v>-0.81379955027661288</v>
      </c>
      <c r="O394">
        <v>180.79</v>
      </c>
      <c r="P394">
        <v>191.80551490218201</v>
      </c>
      <c r="Q394">
        <v>189.68099708224099</v>
      </c>
      <c r="R394">
        <v>32.2564604594765</v>
      </c>
      <c r="S394" s="1">
        <f>(Table2[[#This Row],[Close Price]]-Table2[[#This Row],[20D EMA]])/Table2[[#This Row],[20D EMA]]</f>
        <v>-4.5964931688699612E-2</v>
      </c>
      <c r="T394" s="1">
        <f>(Table2[[#This Row],[Close Price]]-Table2[[#This Row],[50D EMA]])/Table2[[#This Row],[50D EMA]]</f>
        <v>-0.10075578333624947</v>
      </c>
      <c r="U394" s="1">
        <f>(Table2[[#This Row],[Close Price]]-Table2[[#This Row],[200D EMA]])/Table2[[#This Row],[200D EMA]]</f>
        <v>-9.0683818341502478E-2</v>
      </c>
      <c r="V394">
        <v>0.37217776992846602</v>
      </c>
      <c r="W394">
        <v>171.61</v>
      </c>
      <c r="X394">
        <v>175.36</v>
      </c>
      <c r="Y394">
        <v>171.61</v>
      </c>
      <c r="Z394">
        <v>175.36</v>
      </c>
      <c r="AA394">
        <v>167.77</v>
      </c>
      <c r="AB394">
        <v>186.45</v>
      </c>
      <c r="AC394" s="1">
        <f>(Table2[[#This Row],[Close Price]]/Table2[[#This Row],[Day Low]])-1</f>
        <v>5.0696346366760903E-3</v>
      </c>
      <c r="AD394" s="1">
        <f>(Table2[[#This Row],[Day High]]/Table2[[#This Row],[Close Price]])-1</f>
        <v>1.6697588126159735E-2</v>
      </c>
      <c r="AE394" s="1">
        <f>(Table2[[#This Row],[Close Price]]/Table2[[#This Row],[Current Week Low]])-1</f>
        <v>5.0696346366760903E-3</v>
      </c>
      <c r="AF394" s="1">
        <f>(Table2[[#This Row],[Current Week High]]/Table2[[#This Row],[Close Price]])-1</f>
        <v>1.6697588126159735E-2</v>
      </c>
      <c r="AG394" s="1">
        <f>(Table2[[#This Row],[Close Price]]/Table2[[#This Row],[Current Month Low]])-1</f>
        <v>2.80741491327412E-2</v>
      </c>
      <c r="AH394" s="1">
        <f>(Table2[[#This Row],[Current Month High]]/Table2[[#This Row],[Close Price]])-1</f>
        <v>8.0994897959183687E-2</v>
      </c>
      <c r="AI394">
        <v>67.700602968460103</v>
      </c>
      <c r="AJ394">
        <v>86.464864864864794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-0.18</v>
      </c>
      <c r="AM394" t="s">
        <v>3181</v>
      </c>
      <c r="AN394">
        <v>-3.04</v>
      </c>
      <c r="AO394" t="s">
        <v>3181</v>
      </c>
      <c r="AP394">
        <v>0.110737753803007</v>
      </c>
      <c r="AQ394">
        <f>(Table2[[#This Row],[Sharpe Ratio]]-AVERAGE(Table2[Sharpe Ratio]))/_xlfn.STDEV.P(Table2[Sharpe Ratio])</f>
        <v>0.52351695257193642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223</v>
      </c>
      <c r="AT394">
        <f>_xlfn.RANK.AVG(Table2[[#This Row],[6M Return vs Nifty Z-Score]],Table2[6M Return vs Nifty Z-Score])</f>
        <v>713</v>
      </c>
      <c r="AU394">
        <f>_xlfn.RANK.AVG(Table2[[#This Row],[Sharpe Ratio Z-Score]],Table2[Sharpe Ratio Z-Score])</f>
        <v>203</v>
      </c>
      <c r="AV394">
        <f>(Table2[[#This Row],[Rank 1Y]]+Table2[[#This Row],[Rank 6M]]+Table2[[#This Row],[Rank Sharpe]])/3</f>
        <v>379.66666666666669</v>
      </c>
    </row>
    <row r="395" spans="1:48" x14ac:dyDescent="0.3">
      <c r="A395" t="s">
        <v>753</v>
      </c>
      <c r="B395" t="s">
        <v>754</v>
      </c>
      <c r="C395" t="s">
        <v>3134</v>
      </c>
      <c r="D395" t="s">
        <v>262</v>
      </c>
      <c r="E395">
        <v>22489.675645007999</v>
      </c>
      <c r="F395">
        <v>227.37</v>
      </c>
      <c r="G395">
        <v>28.5628653517693</v>
      </c>
      <c r="H395">
        <f>(Table2[[#This Row],[1Y Return vs Nifty]]-AVERAGE(Table2[1Y Return vs Nifty]))/_xlfn.STDEV.P(Table2[1Y Return vs Nifty])</f>
        <v>7.8470563517285097E-2</v>
      </c>
      <c r="I395">
        <v>-11.001205409468801</v>
      </c>
      <c r="J395">
        <f>(Table2[[#This Row],[1M Return vs Nifty]]-AVERAGE(Table2[1M Return vs Nifty]))/_xlfn.STDEV.P(Table2[1M Return vs Nifty])</f>
        <v>-1.1168824692665438</v>
      </c>
      <c r="K395">
        <v>-3.7230366365620999</v>
      </c>
      <c r="L395">
        <f>(Table2[[#This Row],[6M Return vs Nifty]]-AVERAGE(Table2[6M Return vs Nifty]))/_xlfn.STDEV.P(Table2[6M Return vs Nifty])</f>
        <v>-0.46124468821731063</v>
      </c>
      <c r="M395">
        <v>-2.7547788265387201</v>
      </c>
      <c r="N395">
        <f>(Table2[[#This Row],[1W Return vs Nifty]]-AVERAGE(Table2[1W Return vs Nifty]))/_xlfn.STDEV.P(Table2[1W Return vs Nifty])</f>
        <v>-0.39502163071191609</v>
      </c>
      <c r="O395">
        <v>238.6</v>
      </c>
      <c r="P395">
        <v>244.84225858254501</v>
      </c>
      <c r="Q395">
        <v>217.37504252631899</v>
      </c>
      <c r="R395">
        <v>32.272782266262098</v>
      </c>
      <c r="S395" s="1">
        <f>(Table2[[#This Row],[Close Price]]-Table2[[#This Row],[20D EMA]])/Table2[[#This Row],[20D EMA]]</f>
        <v>-4.7066219614417391E-2</v>
      </c>
      <c r="T395" s="1">
        <f>(Table2[[#This Row],[Close Price]]-Table2[[#This Row],[50D EMA]])/Table2[[#This Row],[50D EMA]]</f>
        <v>-7.1361286583845537E-2</v>
      </c>
      <c r="U395" s="1">
        <f>(Table2[[#This Row],[Close Price]]-Table2[[#This Row],[200D EMA]])/Table2[[#This Row],[200D EMA]]</f>
        <v>4.5980243902520958E-2</v>
      </c>
      <c r="V395">
        <v>0.45667893639995399</v>
      </c>
      <c r="W395">
        <v>226.75</v>
      </c>
      <c r="X395">
        <v>232.58</v>
      </c>
      <c r="Y395">
        <v>226.75</v>
      </c>
      <c r="Z395">
        <v>232.58</v>
      </c>
      <c r="AA395">
        <v>218.37</v>
      </c>
      <c r="AB395">
        <v>247.48</v>
      </c>
      <c r="AC395" s="1">
        <f>(Table2[[#This Row],[Close Price]]/Table2[[#This Row],[Day Low]])-1</f>
        <v>2.7342888643882013E-3</v>
      </c>
      <c r="AD395" s="1">
        <f>(Table2[[#This Row],[Day High]]/Table2[[#This Row],[Close Price]])-1</f>
        <v>2.2914192725513427E-2</v>
      </c>
      <c r="AE395" s="1">
        <f>(Table2[[#This Row],[Close Price]]/Table2[[#This Row],[Current Week Low]])-1</f>
        <v>2.7342888643882013E-3</v>
      </c>
      <c r="AF395" s="1">
        <f>(Table2[[#This Row],[Current Week High]]/Table2[[#This Row],[Close Price]])-1</f>
        <v>2.2914192725513427E-2</v>
      </c>
      <c r="AG395" s="1">
        <f>(Table2[[#This Row],[Close Price]]/Table2[[#This Row],[Current Month Low]])-1</f>
        <v>4.1214452534688917E-2</v>
      </c>
      <c r="AH395" s="1">
        <f>(Table2[[#This Row],[Current Month High]]/Table2[[#This Row],[Close Price]])-1</f>
        <v>8.8446145049918545E-2</v>
      </c>
      <c r="AI395">
        <v>25.082464705106201</v>
      </c>
      <c r="AJ395">
        <v>71.729607250755194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-0.19</v>
      </c>
      <c r="AM395" t="s">
        <v>3181</v>
      </c>
      <c r="AN395">
        <v>-7.97</v>
      </c>
      <c r="AO395" t="s">
        <v>3181</v>
      </c>
      <c r="AP395">
        <v>4.5095330595780997E-2</v>
      </c>
      <c r="AQ395">
        <f>(Table2[[#This Row],[Sharpe Ratio]]-AVERAGE(Table2[Sharpe Ratio]))/_xlfn.STDEV.P(Table2[Sharpe Ratio])</f>
        <v>-0.24478086389685624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264</v>
      </c>
      <c r="AT395">
        <f>_xlfn.RANK.AVG(Table2[[#This Row],[6M Return vs Nifty Z-Score]],Table2[6M Return vs Nifty Z-Score])</f>
        <v>476</v>
      </c>
      <c r="AU395">
        <f>_xlfn.RANK.AVG(Table2[[#This Row],[Sharpe Ratio Z-Score]],Table2[Sharpe Ratio Z-Score])</f>
        <v>400</v>
      </c>
      <c r="AV395">
        <f>(Table2[[#This Row],[Rank 1Y]]+Table2[[#This Row],[Rank 6M]]+Table2[[#This Row],[Rank Sharpe]])/3</f>
        <v>380</v>
      </c>
    </row>
    <row r="396" spans="1:48" x14ac:dyDescent="0.3">
      <c r="A396" t="s">
        <v>241</v>
      </c>
      <c r="B396" t="s">
        <v>242</v>
      </c>
      <c r="C396" t="s">
        <v>3140</v>
      </c>
      <c r="D396" t="s">
        <v>51</v>
      </c>
      <c r="E396">
        <v>110561.75632248</v>
      </c>
      <c r="F396">
        <v>2759.6</v>
      </c>
      <c r="G396">
        <v>26.6997459140531</v>
      </c>
      <c r="H396">
        <f>(Table2[[#This Row],[1Y Return vs Nifty]]-AVERAGE(Table2[1Y Return vs Nifty]))/_xlfn.STDEV.P(Table2[1Y Return vs Nifty])</f>
        <v>4.6678273893247454E-2</v>
      </c>
      <c r="I396">
        <v>12.005605880824101</v>
      </c>
      <c r="J396">
        <f>(Table2[[#This Row],[1M Return vs Nifty]]-AVERAGE(Table2[1M Return vs Nifty]))/_xlfn.STDEV.P(Table2[1M Return vs Nifty])</f>
        <v>1.4872649076496711</v>
      </c>
      <c r="K396">
        <v>10.1267987818176</v>
      </c>
      <c r="L396">
        <f>(Table2[[#This Row],[6M Return vs Nifty]]-AVERAGE(Table2[6M Return vs Nifty]))/_xlfn.STDEV.P(Table2[6M Return vs Nifty])</f>
        <v>-3.0313041713841204E-2</v>
      </c>
      <c r="M396">
        <v>6.3165313837903501</v>
      </c>
      <c r="N396">
        <f>(Table2[[#This Row],[1W Return vs Nifty]]-AVERAGE(Table2[1W Return vs Nifty]))/_xlfn.STDEV.P(Table2[1W Return vs Nifty])</f>
        <v>1.6277147736059814</v>
      </c>
      <c r="O396">
        <v>2604.4899999999998</v>
      </c>
      <c r="P396">
        <v>2467.29378371557</v>
      </c>
      <c r="Q396">
        <v>2210.0836642886502</v>
      </c>
      <c r="R396">
        <v>66.6010548147419</v>
      </c>
      <c r="S396" s="1">
        <f>(Table2[[#This Row],[Close Price]]-Table2[[#This Row],[20D EMA]])/Table2[[#This Row],[20D EMA]]</f>
        <v>5.9554845670361622E-2</v>
      </c>
      <c r="T396" s="1">
        <f>(Table2[[#This Row],[Close Price]]-Table2[[#This Row],[50D EMA]])/Table2[[#This Row],[50D EMA]]</f>
        <v>0.11847240009020626</v>
      </c>
      <c r="U396" s="1">
        <f>(Table2[[#This Row],[Close Price]]-Table2[[#This Row],[200D EMA]])/Table2[[#This Row],[200D EMA]]</f>
        <v>0.24864051284149918</v>
      </c>
      <c r="V396">
        <v>0.57401571066065804</v>
      </c>
      <c r="W396">
        <v>2718.15</v>
      </c>
      <c r="X396">
        <v>2835</v>
      </c>
      <c r="Y396">
        <v>2718.15</v>
      </c>
      <c r="Z396">
        <v>2835</v>
      </c>
      <c r="AA396">
        <v>2475</v>
      </c>
      <c r="AB396">
        <v>2835</v>
      </c>
      <c r="AC396" s="1">
        <f>(Table2[[#This Row],[Close Price]]/Table2[[#This Row],[Day Low]])-1</f>
        <v>1.5249342383606423E-2</v>
      </c>
      <c r="AD396" s="1">
        <f>(Table2[[#This Row],[Day High]]/Table2[[#This Row],[Close Price]])-1</f>
        <v>2.7322800405855885E-2</v>
      </c>
      <c r="AE396" s="1">
        <f>(Table2[[#This Row],[Close Price]]/Table2[[#This Row],[Current Week Low]])-1</f>
        <v>1.5249342383606423E-2</v>
      </c>
      <c r="AF396" s="1">
        <f>(Table2[[#This Row],[Current Week High]]/Table2[[#This Row],[Close Price]])-1</f>
        <v>2.7322800405855885E-2</v>
      </c>
      <c r="AG396" s="1">
        <f>(Table2[[#This Row],[Close Price]]/Table2[[#This Row],[Current Month Low]])-1</f>
        <v>0.11498989898989898</v>
      </c>
      <c r="AH396" s="1">
        <f>(Table2[[#This Row],[Current Month High]]/Table2[[#This Row],[Close Price]])-1</f>
        <v>2.7322800405855885E-2</v>
      </c>
      <c r="AI396">
        <v>2.73228004058558</v>
      </c>
      <c r="AJ396">
        <v>63.964231603339101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0.15</v>
      </c>
      <c r="AM396" t="s">
        <v>3182</v>
      </c>
      <c r="AN396">
        <v>2.16</v>
      </c>
      <c r="AO396" t="s">
        <v>3182</v>
      </c>
      <c r="AQ396">
        <f>(Table2[[#This Row],[Sharpe Ratio]]-AVERAGE(Table2[Sharpe Ratio]))/_xlfn.STDEV.P(Table2[Sharpe Ratio])</f>
        <v>-0.77258959393567861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2.3587553194993802</v>
      </c>
      <c r="AS396">
        <f>_xlfn.RANK.AVG(Table2[[#This Row],[1Y Return vs Nifty Z-Score]],Table2[1Y Return vs Nifty Z-Score])</f>
        <v>272</v>
      </c>
      <c r="AT396">
        <f>_xlfn.RANK.AVG(Table2[[#This Row],[6M Return vs Nifty Z-Score]],Table2[6M Return vs Nifty Z-Score])</f>
        <v>323</v>
      </c>
      <c r="AU396">
        <f>_xlfn.RANK.AVG(Table2[[#This Row],[Sharpe Ratio Z-Score]],Table2[Sharpe Ratio Z-Score])</f>
        <v>547.5</v>
      </c>
      <c r="AV396">
        <f>(Table2[[#This Row],[Rank 1Y]]+Table2[[#This Row],[Rank 6M]]+Table2[[#This Row],[Rank Sharpe]])/3</f>
        <v>380.83333333333331</v>
      </c>
    </row>
    <row r="397" spans="1:48" x14ac:dyDescent="0.3">
      <c r="A397" t="s">
        <v>349</v>
      </c>
      <c r="B397" t="s">
        <v>350</v>
      </c>
      <c r="C397" t="s">
        <v>3136</v>
      </c>
      <c r="D397" t="s">
        <v>34</v>
      </c>
      <c r="E397">
        <v>70756.017921930004</v>
      </c>
      <c r="F397">
        <v>525.29999999999995</v>
      </c>
      <c r="G397">
        <v>-5.1031721773843799</v>
      </c>
      <c r="H397">
        <f>(Table2[[#This Row],[1Y Return vs Nifty]]-AVERAGE(Table2[1Y Return vs Nifty]))/_xlfn.STDEV.P(Table2[1Y Return vs Nifty])</f>
        <v>-0.49600705394161809</v>
      </c>
      <c r="I397">
        <v>0.70157510520973798</v>
      </c>
      <c r="J397">
        <f>(Table2[[#This Row],[1M Return vs Nifty]]-AVERAGE(Table2[1M Return vs Nifty]))/_xlfn.STDEV.P(Table2[1M Return vs Nifty])</f>
        <v>0.2077585161960844</v>
      </c>
      <c r="K397">
        <v>-9.4943637868861508</v>
      </c>
      <c r="L397">
        <f>(Table2[[#This Row],[6M Return vs Nifty]]-AVERAGE(Table2[6M Return vs Nifty]))/_xlfn.STDEV.P(Table2[6M Return vs Nifty])</f>
        <v>-0.64081703953195757</v>
      </c>
      <c r="M397">
        <v>-1.3588060484848401</v>
      </c>
      <c r="N397">
        <f>(Table2[[#This Row],[1W Return vs Nifty]]-AVERAGE(Table2[1W Return vs Nifty]))/_xlfn.STDEV.P(Table2[1W Return vs Nifty])</f>
        <v>-8.3745211745317877E-2</v>
      </c>
      <c r="O397">
        <v>526.49</v>
      </c>
      <c r="P397">
        <v>535.02160745818696</v>
      </c>
      <c r="Q397">
        <v>512.48920020343303</v>
      </c>
      <c r="R397">
        <v>50.082855163183602</v>
      </c>
      <c r="S397" s="1">
        <f>(Table2[[#This Row],[Close Price]]-Table2[[#This Row],[20D EMA]])/Table2[[#This Row],[20D EMA]]</f>
        <v>-2.2602518566355572E-3</v>
      </c>
      <c r="T397" s="1">
        <f>(Table2[[#This Row],[Close Price]]-Table2[[#This Row],[50D EMA]])/Table2[[#This Row],[50D EMA]]</f>
        <v>-1.8170495027991503E-2</v>
      </c>
      <c r="U397" s="1">
        <f>(Table2[[#This Row],[Close Price]]-Table2[[#This Row],[200D EMA]])/Table2[[#This Row],[200D EMA]]</f>
        <v>2.4997209290423424E-2</v>
      </c>
      <c r="V397">
        <v>0.66249704391818598</v>
      </c>
      <c r="W397">
        <v>521.95000000000005</v>
      </c>
      <c r="X397">
        <v>529.95000000000005</v>
      </c>
      <c r="Y397">
        <v>521.95000000000005</v>
      </c>
      <c r="Z397">
        <v>529.95000000000005</v>
      </c>
      <c r="AA397">
        <v>507.5</v>
      </c>
      <c r="AB397">
        <v>538</v>
      </c>
      <c r="AC397" s="1">
        <f>(Table2[[#This Row],[Close Price]]/Table2[[#This Row],[Day Low]])-1</f>
        <v>6.4182392949514444E-3</v>
      </c>
      <c r="AD397" s="1">
        <f>(Table2[[#This Row],[Day High]]/Table2[[#This Row],[Close Price]])-1</f>
        <v>8.8520845231299106E-3</v>
      </c>
      <c r="AE397" s="1">
        <f>(Table2[[#This Row],[Close Price]]/Table2[[#This Row],[Current Week Low]])-1</f>
        <v>6.4182392949514444E-3</v>
      </c>
      <c r="AF397" s="1">
        <f>(Table2[[#This Row],[Current Week High]]/Table2[[#This Row],[Close Price]])-1</f>
        <v>8.8520845231299106E-3</v>
      </c>
      <c r="AG397" s="1">
        <f>(Table2[[#This Row],[Close Price]]/Table2[[#This Row],[Current Month Low]])-1</f>
        <v>3.5073891625615694E-2</v>
      </c>
      <c r="AH397" s="1">
        <f>(Table2[[#This Row],[Current Month High]]/Table2[[#This Row],[Close Price]])-1</f>
        <v>2.4176660955644413E-2</v>
      </c>
      <c r="AI397">
        <v>20.4454597372929</v>
      </c>
      <c r="AJ397">
        <v>34.382194934765899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-0.09</v>
      </c>
      <c r="AM397" t="s">
        <v>3181</v>
      </c>
      <c r="AN397">
        <v>-0.17</v>
      </c>
      <c r="AO397" t="s">
        <v>3181</v>
      </c>
      <c r="AP397">
        <v>0.132506344445874</v>
      </c>
      <c r="AQ397">
        <f>(Table2[[#This Row],[Sharpe Ratio]]-AVERAGE(Table2[Sharpe Ratio]))/_xlfn.STDEV.P(Table2[Sharpe Ratio])</f>
        <v>0.77830280357136483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483</v>
      </c>
      <c r="AT397">
        <f>_xlfn.RANK.AVG(Table2[[#This Row],[6M Return vs Nifty Z-Score]],Table2[6M Return vs Nifty Z-Score])</f>
        <v>531</v>
      </c>
      <c r="AU397">
        <f>_xlfn.RANK.AVG(Table2[[#This Row],[Sharpe Ratio Z-Score]],Table2[Sharpe Ratio Z-Score])</f>
        <v>147</v>
      </c>
      <c r="AV397">
        <f>(Table2[[#This Row],[Rank 1Y]]+Table2[[#This Row],[Rank 6M]]+Table2[[#This Row],[Rank Sharpe]])/3</f>
        <v>387</v>
      </c>
    </row>
    <row r="398" spans="1:48" x14ac:dyDescent="0.3">
      <c r="A398" t="s">
        <v>642</v>
      </c>
      <c r="B398" t="s">
        <v>643</v>
      </c>
      <c r="C398" t="s">
        <v>3142</v>
      </c>
      <c r="D398" t="s">
        <v>182</v>
      </c>
      <c r="E398">
        <v>29858.190735150001</v>
      </c>
      <c r="F398">
        <v>1420.95</v>
      </c>
      <c r="G398">
        <v>-16.982469057832201</v>
      </c>
      <c r="H398">
        <f>(Table2[[#This Row],[1Y Return vs Nifty]]-AVERAGE(Table2[1Y Return vs Nifty]))/_xlfn.STDEV.P(Table2[1Y Return vs Nifty])</f>
        <v>-0.69871550048977349</v>
      </c>
      <c r="I398">
        <v>2.7259181624260398</v>
      </c>
      <c r="J398">
        <f>(Table2[[#This Row],[1M Return vs Nifty]]-AVERAGE(Table2[1M Return vs Nifty]))/_xlfn.STDEV.P(Table2[1M Return vs Nifty])</f>
        <v>0.43689447058419334</v>
      </c>
      <c r="K398">
        <v>15.8959099171463</v>
      </c>
      <c r="L398">
        <f>(Table2[[#This Row],[6M Return vs Nifty]]-AVERAGE(Table2[6M Return vs Nifty]))/_xlfn.STDEV.P(Table2[6M Return vs Nifty])</f>
        <v>0.14919035925144955</v>
      </c>
      <c r="M398">
        <v>-0.72945495758535195</v>
      </c>
      <c r="N398">
        <f>(Table2[[#This Row],[1W Return vs Nifty]]-AVERAGE(Table2[1W Return vs Nifty]))/_xlfn.STDEV.P(Table2[1W Return vs Nifty])</f>
        <v>5.6588580523196923E-2</v>
      </c>
      <c r="O398">
        <v>1410.08</v>
      </c>
      <c r="P398">
        <v>1385.1301243625501</v>
      </c>
      <c r="Q398">
        <v>1284.1978465955301</v>
      </c>
      <c r="R398">
        <v>52.1556073612498</v>
      </c>
      <c r="S398" s="1">
        <f>(Table2[[#This Row],[Close Price]]-Table2[[#This Row],[20D EMA]])/Table2[[#This Row],[20D EMA]]</f>
        <v>7.708782480426727E-3</v>
      </c>
      <c r="T398" s="1">
        <f>(Table2[[#This Row],[Close Price]]-Table2[[#This Row],[50D EMA]])/Table2[[#This Row],[50D EMA]]</f>
        <v>2.5860296449717757E-2</v>
      </c>
      <c r="U398" s="1">
        <f>(Table2[[#This Row],[Close Price]]-Table2[[#This Row],[200D EMA]])/Table2[[#This Row],[200D EMA]]</f>
        <v>0.10648838398772155</v>
      </c>
      <c r="V398">
        <v>0.886972770232759</v>
      </c>
      <c r="W398">
        <v>1410.25</v>
      </c>
      <c r="X398">
        <v>1446.95</v>
      </c>
      <c r="Y398">
        <v>1410.25</v>
      </c>
      <c r="Z398">
        <v>1446.95</v>
      </c>
      <c r="AA398">
        <v>1366</v>
      </c>
      <c r="AB398">
        <v>1490.7</v>
      </c>
      <c r="AC398" s="1">
        <f>(Table2[[#This Row],[Close Price]]/Table2[[#This Row],[Day Low]])-1</f>
        <v>7.587307215032757E-3</v>
      </c>
      <c r="AD398" s="1">
        <f>(Table2[[#This Row],[Day High]]/Table2[[#This Row],[Close Price]])-1</f>
        <v>1.8297617790914433E-2</v>
      </c>
      <c r="AE398" s="1">
        <f>(Table2[[#This Row],[Close Price]]/Table2[[#This Row],[Current Week Low]])-1</f>
        <v>7.587307215032757E-3</v>
      </c>
      <c r="AF398" s="1">
        <f>(Table2[[#This Row],[Current Week High]]/Table2[[#This Row],[Close Price]])-1</f>
        <v>1.8297617790914433E-2</v>
      </c>
      <c r="AG398" s="1">
        <f>(Table2[[#This Row],[Close Price]]/Table2[[#This Row],[Current Month Low]])-1</f>
        <v>4.0226939970717357E-2</v>
      </c>
      <c r="AH398" s="1">
        <f>(Table2[[#This Row],[Current Month High]]/Table2[[#This Row],[Close Price]])-1</f>
        <v>4.9086878496780395E-2</v>
      </c>
      <c r="AI398">
        <v>5.9819135085681996</v>
      </c>
      <c r="AJ398">
        <v>41.6629280693883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-0.03</v>
      </c>
      <c r="AM398" t="s">
        <v>3181</v>
      </c>
      <c r="AN398">
        <v>1.53</v>
      </c>
      <c r="AO398" t="s">
        <v>3182</v>
      </c>
      <c r="AP398">
        <v>6.4865146154070005E-2</v>
      </c>
      <c r="AQ398">
        <f>(Table2[[#This Row],[Sharpe Ratio]]-AVERAGE(Table2[Sharpe Ratio]))/_xlfn.STDEV.P(Table2[Sharpe Ratio])</f>
        <v>-1.3389251837169614E-2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-6.9431341968103327E-2</v>
      </c>
      <c r="AS398">
        <f>_xlfn.RANK.AVG(Table2[[#This Row],[1Y Return vs Nifty Z-Score]],Table2[1Y Return vs Nifty Z-Score])</f>
        <v>554</v>
      </c>
      <c r="AT398">
        <f>_xlfn.RANK.AVG(Table2[[#This Row],[6M Return vs Nifty Z-Score]],Table2[6M Return vs Nifty Z-Score])</f>
        <v>266</v>
      </c>
      <c r="AU398">
        <f>_xlfn.RANK.AVG(Table2[[#This Row],[Sharpe Ratio Z-Score]],Table2[Sharpe Ratio Z-Score])</f>
        <v>348</v>
      </c>
      <c r="AV398">
        <f>(Table2[[#This Row],[Rank 1Y]]+Table2[[#This Row],[Rank 6M]]+Table2[[#This Row],[Rank Sharpe]])/3</f>
        <v>389.33333333333331</v>
      </c>
    </row>
    <row r="399" spans="1:48" x14ac:dyDescent="0.3">
      <c r="A399" t="s">
        <v>609</v>
      </c>
      <c r="B399" t="s">
        <v>610</v>
      </c>
      <c r="C399" t="s">
        <v>3148</v>
      </c>
      <c r="D399" t="s">
        <v>611</v>
      </c>
      <c r="E399">
        <v>31987.388176709999</v>
      </c>
      <c r="F399">
        <v>1316.85</v>
      </c>
      <c r="G399">
        <v>-23.961257339043701</v>
      </c>
      <c r="H399">
        <f>(Table2[[#This Row],[1Y Return vs Nifty]]-AVERAGE(Table2[1Y Return vs Nifty]))/_xlfn.STDEV.P(Table2[1Y Return vs Nifty])</f>
        <v>-0.81780161690809872</v>
      </c>
      <c r="I399">
        <v>2.8239040274604199</v>
      </c>
      <c r="J399">
        <f>(Table2[[#This Row],[1M Return vs Nifty]]-AVERAGE(Table2[1M Return vs Nifty]))/_xlfn.STDEV.P(Table2[1M Return vs Nifty])</f>
        <v>0.44798551793467123</v>
      </c>
      <c r="K399">
        <v>34.190495263305799</v>
      </c>
      <c r="L399">
        <f>(Table2[[#This Row],[6M Return vs Nifty]]-AVERAGE(Table2[6M Return vs Nifty]))/_xlfn.STDEV.P(Table2[6M Return vs Nifty])</f>
        <v>0.71841847981499896</v>
      </c>
      <c r="M399">
        <v>0.98574553747541804</v>
      </c>
      <c r="N399">
        <f>(Table2[[#This Row],[1W Return vs Nifty]]-AVERAGE(Table2[1W Return vs Nifty]))/_xlfn.STDEV.P(Table2[1W Return vs Nifty])</f>
        <v>0.4390469466931754</v>
      </c>
      <c r="O399">
        <v>1303.52</v>
      </c>
      <c r="P399">
        <v>1249.0442135973601</v>
      </c>
      <c r="Q399">
        <v>1156.1905567956301</v>
      </c>
      <c r="R399">
        <v>51.998973644153999</v>
      </c>
      <c r="S399" s="1">
        <f>(Table2[[#This Row],[Close Price]]-Table2[[#This Row],[20D EMA]])/Table2[[#This Row],[20D EMA]]</f>
        <v>1.0226156867558555E-2</v>
      </c>
      <c r="T399" s="1">
        <f>(Table2[[#This Row],[Close Price]]-Table2[[#This Row],[50D EMA]])/Table2[[#This Row],[50D EMA]]</f>
        <v>5.4286137884064979E-2</v>
      </c>
      <c r="U399" s="1">
        <f>(Table2[[#This Row],[Close Price]]-Table2[[#This Row],[200D EMA]])/Table2[[#This Row],[200D EMA]]</f>
        <v>0.13895585140362657</v>
      </c>
      <c r="V399">
        <v>1.24481357742915</v>
      </c>
      <c r="W399">
        <v>1305.5999999999999</v>
      </c>
      <c r="X399">
        <v>1333.35</v>
      </c>
      <c r="Y399">
        <v>1305.5999999999999</v>
      </c>
      <c r="Z399">
        <v>1333.35</v>
      </c>
      <c r="AA399">
        <v>1242.9000000000001</v>
      </c>
      <c r="AB399">
        <v>1370</v>
      </c>
      <c r="AC399" s="1">
        <f>(Table2[[#This Row],[Close Price]]/Table2[[#This Row],[Day Low]])-1</f>
        <v>8.6167279411764053E-3</v>
      </c>
      <c r="AD399" s="1">
        <f>(Table2[[#This Row],[Day High]]/Table2[[#This Row],[Close Price]])-1</f>
        <v>1.2529900899874713E-2</v>
      </c>
      <c r="AE399" s="1">
        <f>(Table2[[#This Row],[Close Price]]/Table2[[#This Row],[Current Week Low]])-1</f>
        <v>8.6167279411764053E-3</v>
      </c>
      <c r="AF399" s="1">
        <f>(Table2[[#This Row],[Current Week High]]/Table2[[#This Row],[Close Price]])-1</f>
        <v>1.2529900899874713E-2</v>
      </c>
      <c r="AG399" s="1">
        <f>(Table2[[#This Row],[Close Price]]/Table2[[#This Row],[Current Month Low]])-1</f>
        <v>5.9497948346608487E-2</v>
      </c>
      <c r="AH399" s="1">
        <f>(Table2[[#This Row],[Current Month High]]/Table2[[#This Row],[Close Price]])-1</f>
        <v>4.0361468656263222E-2</v>
      </c>
      <c r="AI399">
        <v>12.9893305995367</v>
      </c>
      <c r="AJ399">
        <v>48.620281022515599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0.14000000000000001</v>
      </c>
      <c r="AM399" t="s">
        <v>3182</v>
      </c>
      <c r="AN399">
        <v>-7.0000000000000007E-2</v>
      </c>
      <c r="AO399" t="s">
        <v>3181</v>
      </c>
      <c r="AP399">
        <v>2.2873095434762E-2</v>
      </c>
      <c r="AQ399">
        <f>(Table2[[#This Row],[Sharpe Ratio]]-AVERAGE(Table2[Sharpe Ratio]))/_xlfn.STDEV.P(Table2[Sharpe Ratio])</f>
        <v>-0.50487630091886238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0.28277302661588438</v>
      </c>
      <c r="AS399">
        <f>_xlfn.RANK.AVG(Table2[[#This Row],[1Y Return vs Nifty Z-Score]],Table2[1Y Return vs Nifty Z-Score])</f>
        <v>595</v>
      </c>
      <c r="AT399">
        <f>_xlfn.RANK.AVG(Table2[[#This Row],[6M Return vs Nifty Z-Score]],Table2[6M Return vs Nifty Z-Score])</f>
        <v>119</v>
      </c>
      <c r="AU399">
        <f>_xlfn.RANK.AVG(Table2[[#This Row],[Sharpe Ratio Z-Score]],Table2[Sharpe Ratio Z-Score])</f>
        <v>466</v>
      </c>
      <c r="AV399">
        <f>(Table2[[#This Row],[Rank 1Y]]+Table2[[#This Row],[Rank 6M]]+Table2[[#This Row],[Rank Sharpe]])/3</f>
        <v>393.33333333333331</v>
      </c>
    </row>
    <row r="400" spans="1:48" x14ac:dyDescent="0.3">
      <c r="A400" t="s">
        <v>614</v>
      </c>
      <c r="B400" t="s">
        <v>615</v>
      </c>
      <c r="C400" t="s">
        <v>611</v>
      </c>
      <c r="D400" t="s">
        <v>611</v>
      </c>
      <c r="E400">
        <v>31961.318070000001</v>
      </c>
      <c r="F400">
        <v>935.05</v>
      </c>
      <c r="G400">
        <v>-6.0086881909811201</v>
      </c>
      <c r="H400">
        <f>(Table2[[#This Row],[1Y Return vs Nifty]]-AVERAGE(Table2[1Y Return vs Nifty]))/_xlfn.STDEV.P(Table2[1Y Return vs Nifty])</f>
        <v>-0.51145878869393224</v>
      </c>
      <c r="I400">
        <v>9.9627228244092905</v>
      </c>
      <c r="J400">
        <f>(Table2[[#This Row],[1M Return vs Nifty]]-AVERAGE(Table2[1M Return vs Nifty]))/_xlfn.STDEV.P(Table2[1M Return vs Nifty])</f>
        <v>1.2560304055892391</v>
      </c>
      <c r="K400">
        <v>1.20895316391079</v>
      </c>
      <c r="L400">
        <f>(Table2[[#This Row],[6M Return vs Nifty]]-AVERAGE(Table2[6M Return vs Nifty]))/_xlfn.STDEV.P(Table2[6M Return vs Nifty])</f>
        <v>-0.30778795598527187</v>
      </c>
      <c r="M400">
        <v>-1.5573562527798901</v>
      </c>
      <c r="N400">
        <f>(Table2[[#This Row],[1W Return vs Nifty]]-AVERAGE(Table2[1W Return vs Nifty]))/_xlfn.STDEV.P(Table2[1W Return vs Nifty])</f>
        <v>-0.12801827892089013</v>
      </c>
      <c r="O400">
        <v>930.86</v>
      </c>
      <c r="P400">
        <v>904.47345034167699</v>
      </c>
      <c r="Q400">
        <v>841.07781872150201</v>
      </c>
      <c r="R400">
        <v>48.5848242316981</v>
      </c>
      <c r="S400" s="1">
        <f>(Table2[[#This Row],[Close Price]]-Table2[[#This Row],[20D EMA]])/Table2[[#This Row],[20D EMA]]</f>
        <v>4.5012139312033397E-3</v>
      </c>
      <c r="T400" s="1">
        <f>(Table2[[#This Row],[Close Price]]-Table2[[#This Row],[50D EMA]])/Table2[[#This Row],[50D EMA]]</f>
        <v>3.3805911767528674E-2</v>
      </c>
      <c r="U400" s="1">
        <f>(Table2[[#This Row],[Close Price]]-Table2[[#This Row],[200D EMA]])/Table2[[#This Row],[200D EMA]]</f>
        <v>0.11172828386003845</v>
      </c>
      <c r="V400">
        <v>0.36465998194521398</v>
      </c>
      <c r="W400">
        <v>927.1</v>
      </c>
      <c r="X400">
        <v>948.6</v>
      </c>
      <c r="Y400">
        <v>927.1</v>
      </c>
      <c r="Z400">
        <v>948.6</v>
      </c>
      <c r="AA400">
        <v>900</v>
      </c>
      <c r="AB400">
        <v>968.65</v>
      </c>
      <c r="AC400" s="1">
        <f>(Table2[[#This Row],[Close Price]]/Table2[[#This Row],[Day Low]])-1</f>
        <v>8.575126739294392E-3</v>
      </c>
      <c r="AD400" s="1">
        <f>(Table2[[#This Row],[Day High]]/Table2[[#This Row],[Close Price]])-1</f>
        <v>1.4491203678947739E-2</v>
      </c>
      <c r="AE400" s="1">
        <f>(Table2[[#This Row],[Close Price]]/Table2[[#This Row],[Current Week Low]])-1</f>
        <v>8.575126739294392E-3</v>
      </c>
      <c r="AF400" s="1">
        <f>(Table2[[#This Row],[Current Week High]]/Table2[[#This Row],[Close Price]])-1</f>
        <v>1.4491203678947739E-2</v>
      </c>
      <c r="AG400" s="1">
        <f>(Table2[[#This Row],[Close Price]]/Table2[[#This Row],[Current Month Low]])-1</f>
        <v>3.8944444444444448E-2</v>
      </c>
      <c r="AH400" s="1">
        <f>(Table2[[#This Row],[Current Month High]]/Table2[[#This Row],[Close Price]])-1</f>
        <v>3.5933907277685639E-2</v>
      </c>
      <c r="AI400">
        <v>12.6142987006042</v>
      </c>
      <c r="AJ400">
        <v>31.697183098591498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0.01</v>
      </c>
      <c r="AM400" t="s">
        <v>3182</v>
      </c>
      <c r="AN400">
        <v>-7.01</v>
      </c>
      <c r="AO400" t="s">
        <v>3181</v>
      </c>
      <c r="AP400">
        <v>8.9556713382621E-2</v>
      </c>
      <c r="AQ400">
        <f>(Table2[[#This Row],[Sharpe Ratio]]-AVERAGE(Table2[Sharpe Ratio]))/_xlfn.STDEV.P(Table2[Sharpe Ratio])</f>
        <v>0.27560795850347231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0.58437334049261702</v>
      </c>
      <c r="AS400">
        <f>_xlfn.RANK.AVG(Table2[[#This Row],[1Y Return vs Nifty Z-Score]],Table2[1Y Return vs Nifty Z-Score])</f>
        <v>492</v>
      </c>
      <c r="AT400">
        <f>_xlfn.RANK.AVG(Table2[[#This Row],[6M Return vs Nifty Z-Score]],Table2[6M Return vs Nifty Z-Score])</f>
        <v>418</v>
      </c>
      <c r="AU400">
        <f>_xlfn.RANK.AVG(Table2[[#This Row],[Sharpe Ratio Z-Score]],Table2[Sharpe Ratio Z-Score])</f>
        <v>270</v>
      </c>
      <c r="AV400">
        <f>(Table2[[#This Row],[Rank 1Y]]+Table2[[#This Row],[Rank 6M]]+Table2[[#This Row],[Rank Sharpe]])/3</f>
        <v>393.33333333333331</v>
      </c>
    </row>
    <row r="401" spans="1:48" x14ac:dyDescent="0.3">
      <c r="A401" t="s">
        <v>627</v>
      </c>
      <c r="B401" t="s">
        <v>628</v>
      </c>
      <c r="C401" t="s">
        <v>3153</v>
      </c>
      <c r="D401" t="s">
        <v>629</v>
      </c>
      <c r="E401">
        <v>31026.282132600001</v>
      </c>
      <c r="F401">
        <v>787.3</v>
      </c>
      <c r="G401">
        <v>-5.0761283038663496</v>
      </c>
      <c r="H401">
        <f>(Table2[[#This Row],[1Y Return vs Nifty]]-AVERAGE(Table2[1Y Return vs Nifty]))/_xlfn.STDEV.P(Table2[1Y Return vs Nifty])</f>
        <v>-0.49554557700029273</v>
      </c>
      <c r="I401">
        <v>-4.4879108999213697</v>
      </c>
      <c r="J401">
        <f>(Table2[[#This Row],[1M Return vs Nifty]]-AVERAGE(Table2[1M Return vs Nifty]))/_xlfn.STDEV.P(Table2[1M Return vs Nifty])</f>
        <v>-0.37964084989979541</v>
      </c>
      <c r="K401">
        <v>17.991810592652101</v>
      </c>
      <c r="L401">
        <f>(Table2[[#This Row],[6M Return vs Nifty]]-AVERAGE(Table2[6M Return vs Nifty]))/_xlfn.STDEV.P(Table2[6M Return vs Nifty])</f>
        <v>0.21440340342992784</v>
      </c>
      <c r="M401">
        <v>-5.0732428057586603</v>
      </c>
      <c r="N401">
        <f>(Table2[[#This Row],[1W Return vs Nifty]]-AVERAGE(Table2[1W Return vs Nifty]))/_xlfn.STDEV.P(Table2[1W Return vs Nifty])</f>
        <v>-0.91199672958220224</v>
      </c>
      <c r="O401">
        <v>809.89</v>
      </c>
      <c r="P401">
        <v>809.33662882953502</v>
      </c>
      <c r="Q401">
        <v>732.40251476822596</v>
      </c>
      <c r="R401">
        <v>34.951722971691702</v>
      </c>
      <c r="S401" s="1">
        <f>(Table2[[#This Row],[Close Price]]-Table2[[#This Row],[20D EMA]])/Table2[[#This Row],[20D EMA]]</f>
        <v>-2.7892676783266904E-2</v>
      </c>
      <c r="T401" s="1">
        <f>(Table2[[#This Row],[Close Price]]-Table2[[#This Row],[50D EMA]])/Table2[[#This Row],[50D EMA]]</f>
        <v>-2.7228013714644915E-2</v>
      </c>
      <c r="U401" s="1">
        <f>(Table2[[#This Row],[Close Price]]-Table2[[#This Row],[200D EMA]])/Table2[[#This Row],[200D EMA]]</f>
        <v>7.4955347810550188E-2</v>
      </c>
      <c r="V401">
        <v>0.40877120826406699</v>
      </c>
      <c r="W401">
        <v>781.3</v>
      </c>
      <c r="X401">
        <v>791.7</v>
      </c>
      <c r="Y401">
        <v>781.3</v>
      </c>
      <c r="Z401">
        <v>791.7</v>
      </c>
      <c r="AA401">
        <v>781</v>
      </c>
      <c r="AB401">
        <v>853</v>
      </c>
      <c r="AC401" s="1">
        <f>(Table2[[#This Row],[Close Price]]/Table2[[#This Row],[Day Low]])-1</f>
        <v>7.6795085114551576E-3</v>
      </c>
      <c r="AD401" s="1">
        <f>(Table2[[#This Row],[Day High]]/Table2[[#This Row],[Close Price]])-1</f>
        <v>5.5887209450020681E-3</v>
      </c>
      <c r="AE401" s="1">
        <f>(Table2[[#This Row],[Close Price]]/Table2[[#This Row],[Current Week Low]])-1</f>
        <v>7.6795085114551576E-3</v>
      </c>
      <c r="AF401" s="1">
        <f>(Table2[[#This Row],[Current Week High]]/Table2[[#This Row],[Close Price]])-1</f>
        <v>5.5887209450020681E-3</v>
      </c>
      <c r="AG401" s="1">
        <f>(Table2[[#This Row],[Close Price]]/Table2[[#This Row],[Current Month Low]])-1</f>
        <v>8.0665813060178948E-3</v>
      </c>
      <c r="AH401" s="1">
        <f>(Table2[[#This Row],[Current Month High]]/Table2[[#This Row],[Close Price]])-1</f>
        <v>8.3449765019687705E-2</v>
      </c>
      <c r="AI401">
        <v>16.9820906896989</v>
      </c>
      <c r="AJ401">
        <v>38.706835799859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-0.04</v>
      </c>
      <c r="AM401" t="s">
        <v>3181</v>
      </c>
      <c r="AN401">
        <v>-5.55</v>
      </c>
      <c r="AO401" t="s">
        <v>3181</v>
      </c>
      <c r="AP401">
        <v>2.7828699756079E-2</v>
      </c>
      <c r="AQ401">
        <f>(Table2[[#This Row],[Sharpe Ratio]]-AVERAGE(Table2[Sharpe Ratio]))/_xlfn.STDEV.P(Table2[Sharpe Ratio])</f>
        <v>-0.44687448146543235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-2.019654234517795</v>
      </c>
      <c r="AS401">
        <f>_xlfn.RANK.AVG(Table2[[#This Row],[1Y Return vs Nifty Z-Score]],Table2[1Y Return vs Nifty Z-Score])</f>
        <v>482</v>
      </c>
      <c r="AT401">
        <f>_xlfn.RANK.AVG(Table2[[#This Row],[6M Return vs Nifty Z-Score]],Table2[6M Return vs Nifty Z-Score])</f>
        <v>246</v>
      </c>
      <c r="AU401">
        <f>_xlfn.RANK.AVG(Table2[[#This Row],[Sharpe Ratio Z-Score]],Table2[Sharpe Ratio Z-Score])</f>
        <v>452</v>
      </c>
      <c r="AV401">
        <f>(Table2[[#This Row],[Rank 1Y]]+Table2[[#This Row],[Rank 6M]]+Table2[[#This Row],[Rank Sharpe]])/3</f>
        <v>393.33333333333331</v>
      </c>
    </row>
    <row r="402" spans="1:48" x14ac:dyDescent="0.3">
      <c r="A402" t="s">
        <v>674</v>
      </c>
      <c r="B402" t="s">
        <v>675</v>
      </c>
      <c r="C402" t="s">
        <v>3147</v>
      </c>
      <c r="D402" t="s">
        <v>274</v>
      </c>
      <c r="E402">
        <v>27959.271416719999</v>
      </c>
      <c r="F402">
        <v>1469.15</v>
      </c>
      <c r="G402">
        <v>-1.1052410813726701</v>
      </c>
      <c r="H402">
        <f>(Table2[[#This Row],[1Y Return vs Nifty]]-AVERAGE(Table2[1Y Return vs Nifty]))/_xlfn.STDEV.P(Table2[1Y Return vs Nifty])</f>
        <v>-0.42778631579229526</v>
      </c>
      <c r="I402">
        <v>-1.84155577924819</v>
      </c>
      <c r="J402">
        <f>(Table2[[#This Row],[1M Return vs Nifty]]-AVERAGE(Table2[1M Return vs Nifty]))/_xlfn.STDEV.P(Table2[1M Return vs Nifty])</f>
        <v>-8.0099176830240787E-2</v>
      </c>
      <c r="K402">
        <v>6.1084932573764004</v>
      </c>
      <c r="L402">
        <f>(Table2[[#This Row],[6M Return vs Nifty]]-AVERAGE(Table2[6M Return vs Nifty]))/_xlfn.STDEV.P(Table2[6M Return vs Nifty])</f>
        <v>-0.15534088236987234</v>
      </c>
      <c r="M402">
        <v>-1.81096411024056</v>
      </c>
      <c r="N402">
        <f>(Table2[[#This Row],[1W Return vs Nifty]]-AVERAGE(Table2[1W Return vs Nifty]))/_xlfn.STDEV.P(Table2[1W Return vs Nifty])</f>
        <v>-0.18456819660782509</v>
      </c>
      <c r="O402">
        <v>1479.7</v>
      </c>
      <c r="P402">
        <v>1520.3354728808799</v>
      </c>
      <c r="Q402">
        <v>1441.83321291333</v>
      </c>
      <c r="R402">
        <v>49.063339951272802</v>
      </c>
      <c r="S402" s="1">
        <f>(Table2[[#This Row],[Close Price]]-Table2[[#This Row],[20D EMA]])/Table2[[#This Row],[20D EMA]]</f>
        <v>-7.1298236128944743E-3</v>
      </c>
      <c r="T402" s="1">
        <f>(Table2[[#This Row],[Close Price]]-Table2[[#This Row],[50D EMA]])/Table2[[#This Row],[50D EMA]]</f>
        <v>-3.3667222658357511E-2</v>
      </c>
      <c r="U402" s="1">
        <f>(Table2[[#This Row],[Close Price]]-Table2[[#This Row],[200D EMA]])/Table2[[#This Row],[200D EMA]]</f>
        <v>1.8945871715268972E-2</v>
      </c>
      <c r="V402">
        <v>0.82587060396109802</v>
      </c>
      <c r="W402">
        <v>1455</v>
      </c>
      <c r="X402">
        <v>1473.35</v>
      </c>
      <c r="Y402">
        <v>1455</v>
      </c>
      <c r="Z402">
        <v>1473.35</v>
      </c>
      <c r="AA402">
        <v>1387.6</v>
      </c>
      <c r="AB402">
        <v>1505.75</v>
      </c>
      <c r="AC402" s="1">
        <f>(Table2[[#This Row],[Close Price]]/Table2[[#This Row],[Day Low]])-1</f>
        <v>9.7250859106530196E-3</v>
      </c>
      <c r="AD402" s="1">
        <f>(Table2[[#This Row],[Day High]]/Table2[[#This Row],[Close Price]])-1</f>
        <v>2.8587959023924636E-3</v>
      </c>
      <c r="AE402" s="1">
        <f>(Table2[[#This Row],[Close Price]]/Table2[[#This Row],[Current Week Low]])-1</f>
        <v>9.7250859106530196E-3</v>
      </c>
      <c r="AF402" s="1">
        <f>(Table2[[#This Row],[Current Week High]]/Table2[[#This Row],[Close Price]])-1</f>
        <v>2.8587959023924636E-3</v>
      </c>
      <c r="AG402" s="1">
        <f>(Table2[[#This Row],[Close Price]]/Table2[[#This Row],[Current Month Low]])-1</f>
        <v>5.8770539060247984E-2</v>
      </c>
      <c r="AH402" s="1">
        <f>(Table2[[#This Row],[Current Month High]]/Table2[[#This Row],[Close Price]])-1</f>
        <v>2.4912364292277722E-2</v>
      </c>
      <c r="AI402">
        <v>25.3207637069053</v>
      </c>
      <c r="AJ402">
        <v>43.247854914196502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-0.15</v>
      </c>
      <c r="AM402" t="s">
        <v>3181</v>
      </c>
      <c r="AN402">
        <v>-2.72</v>
      </c>
      <c r="AO402" t="s">
        <v>3181</v>
      </c>
      <c r="AP402">
        <v>5.7723987871569002E-2</v>
      </c>
      <c r="AQ402">
        <f>(Table2[[#This Row],[Sharpe Ratio]]-AVERAGE(Table2[Sharpe Ratio]))/_xlfn.STDEV.P(Table2[Sharpe Ratio])</f>
        <v>-9.6971423966665124E-2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452</v>
      </c>
      <c r="AT402">
        <f>_xlfn.RANK.AVG(Table2[[#This Row],[6M Return vs Nifty Z-Score]],Table2[6M Return vs Nifty Z-Score])</f>
        <v>364</v>
      </c>
      <c r="AU402">
        <f>_xlfn.RANK.AVG(Table2[[#This Row],[Sharpe Ratio Z-Score]],Table2[Sharpe Ratio Z-Score])</f>
        <v>364</v>
      </c>
      <c r="AV402">
        <f>(Table2[[#This Row],[Rank 1Y]]+Table2[[#This Row],[Rank 6M]]+Table2[[#This Row],[Rank Sharpe]])/3</f>
        <v>393.33333333333331</v>
      </c>
    </row>
    <row r="403" spans="1:48" x14ac:dyDescent="0.3">
      <c r="A403" t="s">
        <v>1461</v>
      </c>
      <c r="B403" t="s">
        <v>1462</v>
      </c>
      <c r="C403" t="s">
        <v>3138</v>
      </c>
      <c r="D403" t="s">
        <v>125</v>
      </c>
      <c r="E403">
        <v>7293.7396519800004</v>
      </c>
      <c r="F403">
        <v>636.6</v>
      </c>
      <c r="G403">
        <v>-9.00609261357347</v>
      </c>
      <c r="H403">
        <f>(Table2[[#This Row],[1Y Return vs Nifty]]-AVERAGE(Table2[1Y Return vs Nifty]))/_xlfn.STDEV.P(Table2[1Y Return vs Nifty])</f>
        <v>-0.56260652919533494</v>
      </c>
      <c r="I403">
        <v>8.7222883949132797</v>
      </c>
      <c r="J403">
        <f>(Table2[[#This Row],[1M Return vs Nifty]]-AVERAGE(Table2[1M Return vs Nifty]))/_xlfn.STDEV.P(Table2[1M Return vs Nifty])</f>
        <v>1.115625287076726</v>
      </c>
      <c r="K403">
        <v>13.5589522035404</v>
      </c>
      <c r="L403">
        <f>(Table2[[#This Row],[6M Return vs Nifty]]-AVERAGE(Table2[6M Return vs Nifty]))/_xlfn.STDEV.P(Table2[6M Return vs Nifty])</f>
        <v>7.647692945886711E-2</v>
      </c>
      <c r="M403">
        <v>-2.9209590297939698</v>
      </c>
      <c r="N403">
        <f>(Table2[[#This Row],[1W Return vs Nifty]]-AVERAGE(Table2[1W Return vs Nifty]))/_xlfn.STDEV.P(Table2[1W Return vs Nifty])</f>
        <v>-0.43207677919736814</v>
      </c>
      <c r="O403">
        <v>628.38</v>
      </c>
      <c r="P403">
        <v>605.14655698435104</v>
      </c>
      <c r="Q403">
        <v>558.85297608312203</v>
      </c>
      <c r="R403">
        <v>53.567649339011297</v>
      </c>
      <c r="S403" s="1">
        <f>(Table2[[#This Row],[Close Price]]-Table2[[#This Row],[20D EMA]])/Table2[[#This Row],[20D EMA]]</f>
        <v>1.3081256564499232E-2</v>
      </c>
      <c r="T403" s="1">
        <f>(Table2[[#This Row],[Close Price]]-Table2[[#This Row],[50D EMA]])/Table2[[#This Row],[50D EMA]]</f>
        <v>5.197657105146905E-2</v>
      </c>
      <c r="U403" s="1">
        <f>(Table2[[#This Row],[Close Price]]-Table2[[#This Row],[200D EMA]])/Table2[[#This Row],[200D EMA]]</f>
        <v>0.1391189225863837</v>
      </c>
      <c r="V403">
        <v>0.64449500404069404</v>
      </c>
      <c r="W403">
        <v>625</v>
      </c>
      <c r="X403">
        <v>646.95000000000005</v>
      </c>
      <c r="Y403">
        <v>625</v>
      </c>
      <c r="Z403">
        <v>646.95000000000005</v>
      </c>
      <c r="AA403">
        <v>595.5</v>
      </c>
      <c r="AB403">
        <v>677.05</v>
      </c>
      <c r="AC403" s="1">
        <f>(Table2[[#This Row],[Close Price]]/Table2[[#This Row],[Day Low]])-1</f>
        <v>1.8560000000000132E-2</v>
      </c>
      <c r="AD403" s="1">
        <f>(Table2[[#This Row],[Day High]]/Table2[[#This Row],[Close Price]])-1</f>
        <v>1.6258246936851961E-2</v>
      </c>
      <c r="AE403" s="1">
        <f>(Table2[[#This Row],[Close Price]]/Table2[[#This Row],[Current Week Low]])-1</f>
        <v>1.8560000000000132E-2</v>
      </c>
      <c r="AF403" s="1">
        <f>(Table2[[#This Row],[Current Week High]]/Table2[[#This Row],[Close Price]])-1</f>
        <v>1.6258246936851961E-2</v>
      </c>
      <c r="AG403" s="1">
        <f>(Table2[[#This Row],[Close Price]]/Table2[[#This Row],[Current Month Low]])-1</f>
        <v>6.9017632241813676E-2</v>
      </c>
      <c r="AH403" s="1">
        <f>(Table2[[#This Row],[Current Month High]]/Table2[[#This Row],[Close Price]])-1</f>
        <v>6.3540684888469867E-2</v>
      </c>
      <c r="AI403">
        <v>7.82280867106501</v>
      </c>
      <c r="AJ403">
        <v>36.316916488222702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7.0000000000000007E-2</v>
      </c>
      <c r="AM403" t="s">
        <v>3182</v>
      </c>
      <c r="AN403">
        <v>-2.76</v>
      </c>
      <c r="AO403" t="s">
        <v>3181</v>
      </c>
      <c r="AP403">
        <v>5.2275927306063001E-2</v>
      </c>
      <c r="AQ403">
        <f>(Table2[[#This Row],[Sharpe Ratio]]-AVERAGE(Table2[Sharpe Ratio]))/_xlfn.STDEV.P(Table2[Sharpe Ratio])</f>
        <v>-0.16073709305621248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3.6681815086677505E-2</v>
      </c>
      <c r="AS403">
        <f>_xlfn.RANK.AVG(Table2[[#This Row],[1Y Return vs Nifty Z-Score]],Table2[1Y Return vs Nifty Z-Score])</f>
        <v>505</v>
      </c>
      <c r="AT403">
        <f>_xlfn.RANK.AVG(Table2[[#This Row],[6M Return vs Nifty Z-Score]],Table2[6M Return vs Nifty Z-Score])</f>
        <v>292</v>
      </c>
      <c r="AU403">
        <f>_xlfn.RANK.AVG(Table2[[#This Row],[Sharpe Ratio Z-Score]],Table2[Sharpe Ratio Z-Score])</f>
        <v>385</v>
      </c>
      <c r="AV403">
        <f>(Table2[[#This Row],[Rank 1Y]]+Table2[[#This Row],[Rank 6M]]+Table2[[#This Row],[Rank Sharpe]])/3</f>
        <v>394</v>
      </c>
    </row>
    <row r="404" spans="1:48" x14ac:dyDescent="0.3">
      <c r="A404" t="s">
        <v>761</v>
      </c>
      <c r="B404" t="s">
        <v>762</v>
      </c>
      <c r="C404" t="s">
        <v>3140</v>
      </c>
      <c r="D404" t="s">
        <v>51</v>
      </c>
      <c r="E404">
        <v>22142.835918600002</v>
      </c>
      <c r="F404">
        <v>1126.5</v>
      </c>
      <c r="G404">
        <v>12.4023188969436</v>
      </c>
      <c r="H404">
        <f>(Table2[[#This Row],[1Y Return vs Nifty]]-AVERAGE(Table2[1Y Return vs Nifty]))/_xlfn.STDEV.P(Table2[1Y Return vs Nifty])</f>
        <v>-0.1972931706662423</v>
      </c>
      <c r="I404">
        <v>-2.1076346216246198</v>
      </c>
      <c r="J404">
        <f>(Table2[[#This Row],[1M Return vs Nifty]]-AVERAGE(Table2[1M Return vs Nifty]))/_xlfn.STDEV.P(Table2[1M Return vs Nifty])</f>
        <v>-0.11021671509682518</v>
      </c>
      <c r="K404">
        <v>4.7243149719036497</v>
      </c>
      <c r="L404">
        <f>(Table2[[#This Row],[6M Return vs Nifty]]-AVERAGE(Table2[6M Return vs Nifty]))/_xlfn.STDEV.P(Table2[6M Return vs Nifty])</f>
        <v>-0.19840899181625196</v>
      </c>
      <c r="M404">
        <v>-8.4582554332151698</v>
      </c>
      <c r="N404">
        <f>(Table2[[#This Row],[1W Return vs Nifty]]-AVERAGE(Table2[1W Return vs Nifty]))/_xlfn.STDEV.P(Table2[1W Return vs Nifty])</f>
        <v>-1.6667926864921223</v>
      </c>
      <c r="O404">
        <v>1187.1600000000001</v>
      </c>
      <c r="P404">
        <v>1151.9095394493099</v>
      </c>
      <c r="Q404">
        <v>1012.67843881872</v>
      </c>
      <c r="R404">
        <v>30.837866358456399</v>
      </c>
      <c r="S404" s="1">
        <f>(Table2[[#This Row],[Close Price]]-Table2[[#This Row],[20D EMA]])/Table2[[#This Row],[20D EMA]]</f>
        <v>-5.1096735065197678E-2</v>
      </c>
      <c r="T404" s="1">
        <f>(Table2[[#This Row],[Close Price]]-Table2[[#This Row],[50D EMA]])/Table2[[#This Row],[50D EMA]]</f>
        <v>-2.2058624031759819E-2</v>
      </c>
      <c r="U404" s="1">
        <f>(Table2[[#This Row],[Close Price]]-Table2[[#This Row],[200D EMA]])/Table2[[#This Row],[200D EMA]]</f>
        <v>0.11239654841871799</v>
      </c>
      <c r="V404">
        <v>0.77593807583403196</v>
      </c>
      <c r="W404">
        <v>1117.55</v>
      </c>
      <c r="X404">
        <v>1174.2</v>
      </c>
      <c r="Y404">
        <v>1117.55</v>
      </c>
      <c r="Z404">
        <v>1174.2</v>
      </c>
      <c r="AA404">
        <v>1117.55</v>
      </c>
      <c r="AB404">
        <v>1303.9000000000001</v>
      </c>
      <c r="AC404" s="1">
        <f>(Table2[[#This Row],[Close Price]]/Table2[[#This Row],[Day Low]])-1</f>
        <v>8.0085902196769254E-3</v>
      </c>
      <c r="AD404" s="1">
        <f>(Table2[[#This Row],[Day High]]/Table2[[#This Row],[Close Price]])-1</f>
        <v>4.2343541944074525E-2</v>
      </c>
      <c r="AE404" s="1">
        <f>(Table2[[#This Row],[Close Price]]/Table2[[#This Row],[Current Week Low]])-1</f>
        <v>8.0085902196769254E-3</v>
      </c>
      <c r="AF404" s="1">
        <f>(Table2[[#This Row],[Current Week High]]/Table2[[#This Row],[Close Price]])-1</f>
        <v>4.2343541944074525E-2</v>
      </c>
      <c r="AG404" s="1">
        <f>(Table2[[#This Row],[Close Price]]/Table2[[#This Row],[Current Month Low]])-1</f>
        <v>8.0085902196769254E-3</v>
      </c>
      <c r="AH404" s="1">
        <f>(Table2[[#This Row],[Current Month High]]/Table2[[#This Row],[Close Price]])-1</f>
        <v>0.1574789169995563</v>
      </c>
      <c r="AI404">
        <v>15.7478916999556</v>
      </c>
      <c r="AJ404">
        <v>59.301421197765599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-0.16</v>
      </c>
      <c r="AM404" t="s">
        <v>3181</v>
      </c>
      <c r="AN404">
        <v>-4.7699999999999996</v>
      </c>
      <c r="AO404" t="s">
        <v>3181</v>
      </c>
      <c r="AP404">
        <v>2.8849635467404999E-2</v>
      </c>
      <c r="AQ404">
        <f>(Table2[[#This Row],[Sharpe Ratio]]-AVERAGE(Table2[Sharpe Ratio]))/_xlfn.STDEV.P(Table2[Sharpe Ratio])</f>
        <v>-0.43492515602248571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-2.6076367200939274</v>
      </c>
      <c r="AS404">
        <f>_xlfn.RANK.AVG(Table2[[#This Row],[1Y Return vs Nifty Z-Score]],Table2[1Y Return vs Nifty Z-Score])</f>
        <v>360</v>
      </c>
      <c r="AT404">
        <f>_xlfn.RANK.AVG(Table2[[#This Row],[6M Return vs Nifty Z-Score]],Table2[6M Return vs Nifty Z-Score])</f>
        <v>377</v>
      </c>
      <c r="AU404">
        <f>_xlfn.RANK.AVG(Table2[[#This Row],[Sharpe Ratio Z-Score]],Table2[Sharpe Ratio Z-Score])</f>
        <v>448</v>
      </c>
      <c r="AV404">
        <f>(Table2[[#This Row],[Rank 1Y]]+Table2[[#This Row],[Rank 6M]]+Table2[[#This Row],[Rank Sharpe]])/3</f>
        <v>395</v>
      </c>
    </row>
    <row r="405" spans="1:48" x14ac:dyDescent="0.3">
      <c r="A405" t="s">
        <v>1144</v>
      </c>
      <c r="B405" t="s">
        <v>1145</v>
      </c>
      <c r="C405" t="s">
        <v>3142</v>
      </c>
      <c r="D405" t="s">
        <v>412</v>
      </c>
      <c r="E405">
        <v>11143.024397955</v>
      </c>
      <c r="F405">
        <v>406.65</v>
      </c>
      <c r="G405">
        <v>4.3147254980877001</v>
      </c>
      <c r="H405">
        <f>(Table2[[#This Row],[1Y Return vs Nifty]]-AVERAGE(Table2[1Y Return vs Nifty]))/_xlfn.STDEV.P(Table2[1Y Return vs Nifty])</f>
        <v>-0.33529994924027806</v>
      </c>
      <c r="I405">
        <v>-9.0807481023381893</v>
      </c>
      <c r="J405">
        <f>(Table2[[#This Row],[1M Return vs Nifty]]-AVERAGE(Table2[1M Return vs Nifty]))/_xlfn.STDEV.P(Table2[1M Return vs Nifty])</f>
        <v>-0.89950537186087853</v>
      </c>
      <c r="K405">
        <v>-11.2381021839846</v>
      </c>
      <c r="L405">
        <f>(Table2[[#This Row],[6M Return vs Nifty]]-AVERAGE(Table2[6M Return vs Nifty]))/_xlfn.STDEV.P(Table2[6M Return vs Nifty])</f>
        <v>-0.69507270653690634</v>
      </c>
      <c r="M405">
        <v>-2.71296789028254</v>
      </c>
      <c r="N405">
        <f>(Table2[[#This Row],[1W Return vs Nifty]]-AVERAGE(Table2[1W Return vs Nifty]))/_xlfn.STDEV.P(Table2[1W Return vs Nifty])</f>
        <v>-0.38569855599579717</v>
      </c>
      <c r="O405">
        <v>412.62</v>
      </c>
      <c r="P405">
        <v>417.10152357548799</v>
      </c>
      <c r="Q405">
        <v>403.57279707506098</v>
      </c>
      <c r="R405">
        <v>45.948875487378103</v>
      </c>
      <c r="S405" s="1">
        <f>(Table2[[#This Row],[Close Price]]-Table2[[#This Row],[20D EMA]])/Table2[[#This Row],[20D EMA]]</f>
        <v>-1.4468518249236652E-2</v>
      </c>
      <c r="T405" s="1">
        <f>(Table2[[#This Row],[Close Price]]-Table2[[#This Row],[50D EMA]])/Table2[[#This Row],[50D EMA]]</f>
        <v>-2.5057505151012641E-2</v>
      </c>
      <c r="U405" s="1">
        <f>(Table2[[#This Row],[Close Price]]-Table2[[#This Row],[200D EMA]])/Table2[[#This Row],[200D EMA]]</f>
        <v>7.6249017457107474E-3</v>
      </c>
      <c r="V405">
        <v>0.52819756779115501</v>
      </c>
      <c r="W405">
        <v>402.5</v>
      </c>
      <c r="X405">
        <v>407.95</v>
      </c>
      <c r="Y405">
        <v>402.5</v>
      </c>
      <c r="Z405">
        <v>407.95</v>
      </c>
      <c r="AA405">
        <v>384.7</v>
      </c>
      <c r="AB405">
        <v>433.2</v>
      </c>
      <c r="AC405" s="1">
        <f>(Table2[[#This Row],[Close Price]]/Table2[[#This Row],[Day Low]])-1</f>
        <v>1.031055900621114E-2</v>
      </c>
      <c r="AD405" s="1">
        <f>(Table2[[#This Row],[Day High]]/Table2[[#This Row],[Close Price]])-1</f>
        <v>3.1968523300136553E-3</v>
      </c>
      <c r="AE405" s="1">
        <f>(Table2[[#This Row],[Close Price]]/Table2[[#This Row],[Current Week Low]])-1</f>
        <v>1.031055900621114E-2</v>
      </c>
      <c r="AF405" s="1">
        <f>(Table2[[#This Row],[Current Week High]]/Table2[[#This Row],[Close Price]])-1</f>
        <v>3.1968523300136553E-3</v>
      </c>
      <c r="AG405" s="1">
        <f>(Table2[[#This Row],[Close Price]]/Table2[[#This Row],[Current Month Low]])-1</f>
        <v>5.705744736158036E-2</v>
      </c>
      <c r="AH405" s="1">
        <f>(Table2[[#This Row],[Current Month High]]/Table2[[#This Row],[Close Price]])-1</f>
        <v>6.5289561047583877E-2</v>
      </c>
      <c r="AI405">
        <v>36.222796016230198</v>
      </c>
      <c r="AJ405">
        <v>45.883408071748804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-0.1</v>
      </c>
      <c r="AM405" t="s">
        <v>3181</v>
      </c>
      <c r="AN405">
        <v>-5.51</v>
      </c>
      <c r="AO405" t="s">
        <v>3181</v>
      </c>
      <c r="AP405">
        <v>0.103470543749662</v>
      </c>
      <c r="AQ405">
        <f>(Table2[[#This Row],[Sharpe Ratio]]-AVERAGE(Table2[Sharpe Ratio]))/_xlfn.STDEV.P(Table2[Sharpe Ratio])</f>
        <v>0.43845943423232708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411</v>
      </c>
      <c r="AT405">
        <f>_xlfn.RANK.AVG(Table2[[#This Row],[6M Return vs Nifty Z-Score]],Table2[6M Return vs Nifty Z-Score])</f>
        <v>553</v>
      </c>
      <c r="AU405">
        <f>_xlfn.RANK.AVG(Table2[[#This Row],[Sharpe Ratio Z-Score]],Table2[Sharpe Ratio Z-Score])</f>
        <v>223</v>
      </c>
      <c r="AV405">
        <f>(Table2[[#This Row],[Rank 1Y]]+Table2[[#This Row],[Rank 6M]]+Table2[[#This Row],[Rank Sharpe]])/3</f>
        <v>395.66666666666669</v>
      </c>
    </row>
    <row r="406" spans="1:48" x14ac:dyDescent="0.3">
      <c r="A406" t="s">
        <v>1338</v>
      </c>
      <c r="B406" t="s">
        <v>1339</v>
      </c>
      <c r="C406" t="s">
        <v>3138</v>
      </c>
      <c r="D406" t="s">
        <v>389</v>
      </c>
      <c r="E406">
        <v>8533.0638068999997</v>
      </c>
      <c r="F406">
        <v>626.29999999999995</v>
      </c>
      <c r="G406">
        <v>18.648303664015199</v>
      </c>
      <c r="H406">
        <f>(Table2[[#This Row],[1Y Return vs Nifty]]-AVERAGE(Table2[1Y Return vs Nifty]))/_xlfn.STDEV.P(Table2[1Y Return vs Nifty])</f>
        <v>-9.0711621098234774E-2</v>
      </c>
      <c r="I406">
        <v>-9.0691546802187801</v>
      </c>
      <c r="J406">
        <f>(Table2[[#This Row],[1M Return vs Nifty]]-AVERAGE(Table2[1M Return vs Nifty]))/_xlfn.STDEV.P(Table2[1M Return vs Nifty])</f>
        <v>-0.89819310918263073</v>
      </c>
      <c r="K406">
        <v>13.5888113886058</v>
      </c>
      <c r="L406">
        <f>(Table2[[#This Row],[6M Return vs Nifty]]-AVERAGE(Table2[6M Return vs Nifty]))/_xlfn.STDEV.P(Table2[6M Return vs Nifty])</f>
        <v>7.7405985104279956E-2</v>
      </c>
      <c r="M406">
        <v>-1.9260649407943</v>
      </c>
      <c r="N406">
        <f>(Table2[[#This Row],[1W Return vs Nifty]]-AVERAGE(Table2[1W Return vs Nifty]))/_xlfn.STDEV.P(Table2[1W Return vs Nifty])</f>
        <v>-0.21023357842479526</v>
      </c>
      <c r="O406">
        <v>630.86</v>
      </c>
      <c r="P406">
        <v>645.35454866239797</v>
      </c>
      <c r="Q406">
        <v>580.68396487806501</v>
      </c>
      <c r="R406">
        <v>52.681757197048803</v>
      </c>
      <c r="S406" s="1">
        <f>(Table2[[#This Row],[Close Price]]-Table2[[#This Row],[20D EMA]])/Table2[[#This Row],[20D EMA]]</f>
        <v>-7.228228133024853E-3</v>
      </c>
      <c r="T406" s="1">
        <f>(Table2[[#This Row],[Close Price]]-Table2[[#This Row],[50D EMA]])/Table2[[#This Row],[50D EMA]]</f>
        <v>-2.9525705988888842E-2</v>
      </c>
      <c r="U406" s="1">
        <f>(Table2[[#This Row],[Close Price]]-Table2[[#This Row],[200D EMA]])/Table2[[#This Row],[200D EMA]]</f>
        <v>7.8555699624861572E-2</v>
      </c>
      <c r="V406">
        <v>0.17057986004606199</v>
      </c>
      <c r="W406">
        <v>606</v>
      </c>
      <c r="X406">
        <v>632.70000000000005</v>
      </c>
      <c r="Y406">
        <v>606</v>
      </c>
      <c r="Z406">
        <v>632.70000000000005</v>
      </c>
      <c r="AA406">
        <v>576.1</v>
      </c>
      <c r="AB406">
        <v>638.45000000000005</v>
      </c>
      <c r="AC406" s="1">
        <f>(Table2[[#This Row],[Close Price]]/Table2[[#This Row],[Day Low]])-1</f>
        <v>3.3498349834983454E-2</v>
      </c>
      <c r="AD406" s="1">
        <f>(Table2[[#This Row],[Day High]]/Table2[[#This Row],[Close Price]])-1</f>
        <v>1.021874501037856E-2</v>
      </c>
      <c r="AE406" s="1">
        <f>(Table2[[#This Row],[Close Price]]/Table2[[#This Row],[Current Week Low]])-1</f>
        <v>3.3498349834983454E-2</v>
      </c>
      <c r="AF406" s="1">
        <f>(Table2[[#This Row],[Current Week High]]/Table2[[#This Row],[Close Price]])-1</f>
        <v>1.021874501037856E-2</v>
      </c>
      <c r="AG406" s="1">
        <f>(Table2[[#This Row],[Close Price]]/Table2[[#This Row],[Current Month Low]])-1</f>
        <v>8.713764971359117E-2</v>
      </c>
      <c r="AH406" s="1">
        <f>(Table2[[#This Row],[Current Month High]]/Table2[[#This Row],[Close Price]])-1</f>
        <v>1.9399648730640484E-2</v>
      </c>
      <c r="AI406">
        <v>26.61663739422</v>
      </c>
      <c r="AJ406">
        <v>62.295931588494398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-0.11</v>
      </c>
      <c r="AM406" t="s">
        <v>3181</v>
      </c>
      <c r="AN406">
        <v>-3.74</v>
      </c>
      <c r="AO406" t="s">
        <v>3181</v>
      </c>
      <c r="AP406">
        <v>-4.188925735209E-3</v>
      </c>
      <c r="AQ406">
        <f>(Table2[[#This Row],[Sharpe Ratio]]-AVERAGE(Table2[Sharpe Ratio]))/_xlfn.STDEV.P(Table2[Sharpe Ratio])</f>
        <v>-0.82161798652793638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317</v>
      </c>
      <c r="AT406">
        <f>_xlfn.RANK.AVG(Table2[[#This Row],[6M Return vs Nifty Z-Score]],Table2[6M Return vs Nifty Z-Score])</f>
        <v>290</v>
      </c>
      <c r="AU406">
        <f>_xlfn.RANK.AVG(Table2[[#This Row],[Sharpe Ratio Z-Score]],Table2[Sharpe Ratio Z-Score])</f>
        <v>582</v>
      </c>
      <c r="AV406">
        <f>(Table2[[#This Row],[Rank 1Y]]+Table2[[#This Row],[Rank 6M]]+Table2[[#This Row],[Rank Sharpe]])/3</f>
        <v>396.33333333333331</v>
      </c>
    </row>
    <row r="407" spans="1:48" x14ac:dyDescent="0.3">
      <c r="A407" t="s">
        <v>293</v>
      </c>
      <c r="B407" t="s">
        <v>294</v>
      </c>
      <c r="C407" t="s">
        <v>3136</v>
      </c>
      <c r="D407" t="s">
        <v>34</v>
      </c>
      <c r="E407">
        <v>94779.235015740007</v>
      </c>
      <c r="F407">
        <v>104.49</v>
      </c>
      <c r="G407">
        <v>13.4660137903363</v>
      </c>
      <c r="H407">
        <f>(Table2[[#This Row],[1Y Return vs Nifty]]-AVERAGE(Table2[1Y Return vs Nifty]))/_xlfn.STDEV.P(Table2[1Y Return vs Nifty])</f>
        <v>-0.17914226985024118</v>
      </c>
      <c r="I407">
        <v>-1.7553416992120801</v>
      </c>
      <c r="J407">
        <f>(Table2[[#This Row],[1M Return vs Nifty]]-AVERAGE(Table2[1M Return vs Nifty]))/_xlfn.STDEV.P(Table2[1M Return vs Nifty])</f>
        <v>-7.0340581101939748E-2</v>
      </c>
      <c r="K407">
        <v>-23.495555806254501</v>
      </c>
      <c r="L407">
        <f>(Table2[[#This Row],[6M Return vs Nifty]]-AVERAGE(Table2[6M Return vs Nifty]))/_xlfn.STDEV.P(Table2[6M Return vs Nifty])</f>
        <v>-1.0764580812955793</v>
      </c>
      <c r="M407">
        <v>-5.5466867149126404</v>
      </c>
      <c r="N407">
        <f>(Table2[[#This Row],[1W Return vs Nifty]]-AVERAGE(Table2[1W Return vs Nifty]))/_xlfn.STDEV.P(Table2[1W Return vs Nifty])</f>
        <v>-1.0175660694288209</v>
      </c>
      <c r="O407">
        <v>106.57</v>
      </c>
      <c r="P407">
        <v>108.437375186989</v>
      </c>
      <c r="Q407">
        <v>105.75212668008599</v>
      </c>
      <c r="R407">
        <v>38.979128422792797</v>
      </c>
      <c r="S407" s="1">
        <f>(Table2[[#This Row],[Close Price]]-Table2[[#This Row],[20D EMA]])/Table2[[#This Row],[20D EMA]]</f>
        <v>-1.9517687904663586E-2</v>
      </c>
      <c r="T407" s="1">
        <f>(Table2[[#This Row],[Close Price]]-Table2[[#This Row],[50D EMA]])/Table2[[#This Row],[50D EMA]]</f>
        <v>-3.6402349099488696E-2</v>
      </c>
      <c r="U407" s="1">
        <f>(Table2[[#This Row],[Close Price]]-Table2[[#This Row],[200D EMA]])/Table2[[#This Row],[200D EMA]]</f>
        <v>-1.1934764053531487E-2</v>
      </c>
      <c r="V407">
        <v>0.75808078885299301</v>
      </c>
      <c r="W407">
        <v>103.93</v>
      </c>
      <c r="X407">
        <v>105.44</v>
      </c>
      <c r="Y407">
        <v>103.93</v>
      </c>
      <c r="Z407">
        <v>105.44</v>
      </c>
      <c r="AA407">
        <v>102.34</v>
      </c>
      <c r="AB407">
        <v>112.46</v>
      </c>
      <c r="AC407" s="1">
        <f>(Table2[[#This Row],[Close Price]]/Table2[[#This Row],[Day Low]])-1</f>
        <v>5.3882420860194014E-3</v>
      </c>
      <c r="AD407" s="1">
        <f>(Table2[[#This Row],[Day High]]/Table2[[#This Row],[Close Price]])-1</f>
        <v>9.0917791176190477E-3</v>
      </c>
      <c r="AE407" s="1">
        <f>(Table2[[#This Row],[Close Price]]/Table2[[#This Row],[Current Week Low]])-1</f>
        <v>5.3882420860194014E-3</v>
      </c>
      <c r="AF407" s="1">
        <f>(Table2[[#This Row],[Current Week High]]/Table2[[#This Row],[Close Price]])-1</f>
        <v>9.0917791176190477E-3</v>
      </c>
      <c r="AG407" s="1">
        <f>(Table2[[#This Row],[Close Price]]/Table2[[#This Row],[Current Month Low]])-1</f>
        <v>2.1008403361344463E-2</v>
      </c>
      <c r="AH407" s="1">
        <f>(Table2[[#This Row],[Current Month High]]/Table2[[#This Row],[Close Price]])-1</f>
        <v>7.6275241649918613E-2</v>
      </c>
      <c r="AI407">
        <v>23.361087185376501</v>
      </c>
      <c r="AJ407">
        <v>52.718503361590102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-0.08</v>
      </c>
      <c r="AM407" t="s">
        <v>3181</v>
      </c>
      <c r="AN407">
        <v>-3.61</v>
      </c>
      <c r="AO407" t="s">
        <v>3181</v>
      </c>
      <c r="AP407">
        <v>0.125420318764115</v>
      </c>
      <c r="AQ407">
        <f>(Table2[[#This Row],[Sharpe Ratio]]-AVERAGE(Table2[Sharpe Ratio]))/_xlfn.STDEV.P(Table2[Sharpe Ratio])</f>
        <v>0.69536591927093994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351</v>
      </c>
      <c r="AT407">
        <f>_xlfn.RANK.AVG(Table2[[#This Row],[6M Return vs Nifty Z-Score]],Table2[6M Return vs Nifty Z-Score])</f>
        <v>672</v>
      </c>
      <c r="AU407">
        <f>_xlfn.RANK.AVG(Table2[[#This Row],[Sharpe Ratio Z-Score]],Table2[Sharpe Ratio Z-Score])</f>
        <v>167</v>
      </c>
      <c r="AV407">
        <f>(Table2[[#This Row],[Rank 1Y]]+Table2[[#This Row],[Rank 6M]]+Table2[[#This Row],[Rank Sharpe]])/3</f>
        <v>396.66666666666669</v>
      </c>
    </row>
    <row r="408" spans="1:48" x14ac:dyDescent="0.3">
      <c r="A408" t="s">
        <v>335</v>
      </c>
      <c r="B408" t="s">
        <v>336</v>
      </c>
      <c r="C408" t="s">
        <v>3136</v>
      </c>
      <c r="D408" t="s">
        <v>54</v>
      </c>
      <c r="E408">
        <v>78283.451425544903</v>
      </c>
      <c r="F408">
        <v>1949.95</v>
      </c>
      <c r="G408">
        <v>29.3928373440447</v>
      </c>
      <c r="H408">
        <f>(Table2[[#This Row],[1Y Return vs Nifty]]-AVERAGE(Table2[1Y Return vs Nifty]))/_xlfn.STDEV.P(Table2[1Y Return vs Nifty])</f>
        <v>9.2633214297529062E-2</v>
      </c>
      <c r="I408">
        <v>-2.8059316471466502</v>
      </c>
      <c r="J408">
        <f>(Table2[[#This Row],[1M Return vs Nifty]]-AVERAGE(Table2[1M Return vs Nifty]))/_xlfn.STDEV.P(Table2[1M Return vs Nifty])</f>
        <v>-0.18925714987836503</v>
      </c>
      <c r="K408">
        <v>6.7601839507230999</v>
      </c>
      <c r="L408">
        <f>(Table2[[#This Row],[6M Return vs Nifty]]-AVERAGE(Table2[6M Return vs Nifty]))/_xlfn.STDEV.P(Table2[6M Return vs Nifty])</f>
        <v>-0.13506380794903161</v>
      </c>
      <c r="M408">
        <v>-1.3114666336540901</v>
      </c>
      <c r="N408">
        <f>(Table2[[#This Row],[1W Return vs Nifty]]-AVERAGE(Table2[1W Return vs Nifty]))/_xlfn.STDEV.P(Table2[1W Return vs Nifty])</f>
        <v>-7.3189387336597647E-2</v>
      </c>
      <c r="O408">
        <v>1960.79</v>
      </c>
      <c r="P408">
        <v>1933.6698292639301</v>
      </c>
      <c r="Q408">
        <v>1713.1039574547499</v>
      </c>
      <c r="R408">
        <v>47.796959641734801</v>
      </c>
      <c r="S408" s="1">
        <f>(Table2[[#This Row],[Close Price]]-Table2[[#This Row],[20D EMA]])/Table2[[#This Row],[20D EMA]]</f>
        <v>-5.5283839676864522E-3</v>
      </c>
      <c r="T408" s="1">
        <f>(Table2[[#This Row],[Close Price]]-Table2[[#This Row],[50D EMA]])/Table2[[#This Row],[50D EMA]]</f>
        <v>8.4193125887821185E-3</v>
      </c>
      <c r="U408" s="1">
        <f>(Table2[[#This Row],[Close Price]]-Table2[[#This Row],[200D EMA]])/Table2[[#This Row],[200D EMA]]</f>
        <v>0.13825549903996776</v>
      </c>
      <c r="V408">
        <v>0.91731554650559</v>
      </c>
      <c r="W408">
        <v>1937.9</v>
      </c>
      <c r="X408">
        <v>1959.15</v>
      </c>
      <c r="Y408">
        <v>1937.9</v>
      </c>
      <c r="Z408">
        <v>1959.15</v>
      </c>
      <c r="AA408">
        <v>1868.05</v>
      </c>
      <c r="AB408">
        <v>2009.45</v>
      </c>
      <c r="AC408" s="1">
        <f>(Table2[[#This Row],[Close Price]]/Table2[[#This Row],[Day Low]])-1</f>
        <v>6.2180711079002915E-3</v>
      </c>
      <c r="AD408" s="1">
        <f>(Table2[[#This Row],[Day High]]/Table2[[#This Row],[Close Price]])-1</f>
        <v>4.7180696940947175E-3</v>
      </c>
      <c r="AE408" s="1">
        <f>(Table2[[#This Row],[Close Price]]/Table2[[#This Row],[Current Week Low]])-1</f>
        <v>6.2180711079002915E-3</v>
      </c>
      <c r="AF408" s="1">
        <f>(Table2[[#This Row],[Current Week High]]/Table2[[#This Row],[Close Price]])-1</f>
        <v>4.7180696940947175E-3</v>
      </c>
      <c r="AG408" s="1">
        <f>(Table2[[#This Row],[Close Price]]/Table2[[#This Row],[Current Month Low]])-1</f>
        <v>4.3842509568801757E-2</v>
      </c>
      <c r="AH408" s="1">
        <f>(Table2[[#This Row],[Current Month High]]/Table2[[#This Row],[Close Price]])-1</f>
        <v>3.0513602912895177E-2</v>
      </c>
      <c r="AI408">
        <v>6.6052975717326001</v>
      </c>
      <c r="AJ408">
        <v>60.357730263157798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0.08</v>
      </c>
      <c r="AM408" t="s">
        <v>3182</v>
      </c>
      <c r="AN408">
        <v>-4.54</v>
      </c>
      <c r="AO408" t="s">
        <v>3181</v>
      </c>
      <c r="AP408">
        <v>-1.2734878531949999E-3</v>
      </c>
      <c r="AQ408">
        <f>(Table2[[#This Row],[Sharpe Ratio]]-AVERAGE(Table2[Sharpe Ratio]))/_xlfn.STDEV.P(Table2[Sharpe Ratio])</f>
        <v>-0.78749486234450161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-1.0923719932109668</v>
      </c>
      <c r="AS408">
        <f>_xlfn.RANK.AVG(Table2[[#This Row],[1Y Return vs Nifty Z-Score]],Table2[1Y Return vs Nifty Z-Score])</f>
        <v>260</v>
      </c>
      <c r="AT408">
        <f>_xlfn.RANK.AVG(Table2[[#This Row],[6M Return vs Nifty Z-Score]],Table2[6M Return vs Nifty Z-Score])</f>
        <v>358</v>
      </c>
      <c r="AU408">
        <f>_xlfn.RANK.AVG(Table2[[#This Row],[Sharpe Ratio Z-Score]],Table2[Sharpe Ratio Z-Score])</f>
        <v>575</v>
      </c>
      <c r="AV408">
        <f>(Table2[[#This Row],[Rank 1Y]]+Table2[[#This Row],[Rank 6M]]+Table2[[#This Row],[Rank Sharpe]])/3</f>
        <v>397.66666666666669</v>
      </c>
    </row>
    <row r="409" spans="1:48" x14ac:dyDescent="0.3">
      <c r="A409" t="s">
        <v>365</v>
      </c>
      <c r="B409" t="s">
        <v>366</v>
      </c>
      <c r="C409" t="s">
        <v>3150</v>
      </c>
      <c r="D409" t="s">
        <v>174</v>
      </c>
      <c r="E409">
        <v>69247.69297715</v>
      </c>
      <c r="F409">
        <v>4564.75</v>
      </c>
      <c r="G409">
        <v>2.0205051361840898</v>
      </c>
      <c r="H409">
        <f>(Table2[[#This Row],[1Y Return vs Nifty]]-AVERAGE(Table2[1Y Return vs Nifty]))/_xlfn.STDEV.P(Table2[1Y Return vs Nifty])</f>
        <v>-0.37444854955567786</v>
      </c>
      <c r="I409">
        <v>-2.1401278596703999</v>
      </c>
      <c r="J409">
        <f>(Table2[[#This Row],[1M Return vs Nifty]]-AVERAGE(Table2[1M Return vs Nifty]))/_xlfn.STDEV.P(Table2[1M Return vs Nifty])</f>
        <v>-0.11389463375998796</v>
      </c>
      <c r="K409">
        <v>8.6363425097628408</v>
      </c>
      <c r="L409">
        <f>(Table2[[#This Row],[6M Return vs Nifty]]-AVERAGE(Table2[6M Return vs Nifty]))/_xlfn.STDEV.P(Table2[6M Return vs Nifty])</f>
        <v>-7.6687944805153285E-2</v>
      </c>
      <c r="M409">
        <v>-2.8067623530981201</v>
      </c>
      <c r="N409">
        <f>(Table2[[#This Row],[1W Return vs Nifty]]-AVERAGE(Table2[1W Return vs Nifty]))/_xlfn.STDEV.P(Table2[1W Return vs Nifty])</f>
        <v>-0.40661300716785476</v>
      </c>
      <c r="O409">
        <v>4592.1099999999997</v>
      </c>
      <c r="P409">
        <v>4482.2271837753196</v>
      </c>
      <c r="Q409">
        <v>4020.2781306455799</v>
      </c>
      <c r="R409">
        <v>45.541071407852101</v>
      </c>
      <c r="S409" s="1">
        <f>(Table2[[#This Row],[Close Price]]-Table2[[#This Row],[20D EMA]])/Table2[[#This Row],[20D EMA]]</f>
        <v>-5.9580454300963339E-3</v>
      </c>
      <c r="T409" s="1">
        <f>(Table2[[#This Row],[Close Price]]-Table2[[#This Row],[50D EMA]])/Table2[[#This Row],[50D EMA]]</f>
        <v>1.8411118589301959E-2</v>
      </c>
      <c r="U409" s="1">
        <f>(Table2[[#This Row],[Close Price]]-Table2[[#This Row],[200D EMA]])/Table2[[#This Row],[200D EMA]]</f>
        <v>0.13543139346605063</v>
      </c>
      <c r="V409">
        <v>0.46477461190446501</v>
      </c>
      <c r="W409">
        <v>4480.1499999999996</v>
      </c>
      <c r="X409">
        <v>4582</v>
      </c>
      <c r="Y409">
        <v>4480.1499999999996</v>
      </c>
      <c r="Z409">
        <v>4582</v>
      </c>
      <c r="AA409">
        <v>4472.8</v>
      </c>
      <c r="AB409">
        <v>4759</v>
      </c>
      <c r="AC409" s="1">
        <f>(Table2[[#This Row],[Close Price]]/Table2[[#This Row],[Day Low]])-1</f>
        <v>1.8883296318203735E-2</v>
      </c>
      <c r="AD409" s="1">
        <f>(Table2[[#This Row],[Day High]]/Table2[[#This Row],[Close Price]])-1</f>
        <v>3.7789583219234313E-3</v>
      </c>
      <c r="AE409" s="1">
        <f>(Table2[[#This Row],[Close Price]]/Table2[[#This Row],[Current Week Low]])-1</f>
        <v>1.8883296318203735E-2</v>
      </c>
      <c r="AF409" s="1">
        <f>(Table2[[#This Row],[Current Week High]]/Table2[[#This Row],[Close Price]])-1</f>
        <v>3.7789583219234313E-3</v>
      </c>
      <c r="AG409" s="1">
        <f>(Table2[[#This Row],[Close Price]]/Table2[[#This Row],[Current Month Low]])-1</f>
        <v>2.0557592559470539E-2</v>
      </c>
      <c r="AH409" s="1">
        <f>(Table2[[#This Row],[Current Month High]]/Table2[[#This Row],[Close Price]])-1</f>
        <v>4.255435675557262E-2</v>
      </c>
      <c r="AI409">
        <v>5.2423462402103098</v>
      </c>
      <c r="AJ409">
        <v>41.762422360248401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0.13</v>
      </c>
      <c r="AM409" t="s">
        <v>3182</v>
      </c>
      <c r="AN409">
        <v>-1.21</v>
      </c>
      <c r="AO409" t="s">
        <v>3181</v>
      </c>
      <c r="AP409">
        <v>3.7502641641535002E-2</v>
      </c>
      <c r="AQ409">
        <f>(Table2[[#This Row],[Sharpe Ratio]]-AVERAGE(Table2[Sharpe Ratio]))/_xlfn.STDEV.P(Table2[Sharpe Ratio])</f>
        <v>-0.33364788098210862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-1.3052920162707826</v>
      </c>
      <c r="AS409">
        <f>_xlfn.RANK.AVG(Table2[[#This Row],[1Y Return vs Nifty Z-Score]],Table2[1Y Return vs Nifty Z-Score])</f>
        <v>428</v>
      </c>
      <c r="AT409">
        <f>_xlfn.RANK.AVG(Table2[[#This Row],[6M Return vs Nifty Z-Score]],Table2[6M Return vs Nifty Z-Score])</f>
        <v>341</v>
      </c>
      <c r="AU409">
        <f>_xlfn.RANK.AVG(Table2[[#This Row],[Sharpe Ratio Z-Score]],Table2[Sharpe Ratio Z-Score])</f>
        <v>425</v>
      </c>
      <c r="AV409">
        <f>(Table2[[#This Row],[Rank 1Y]]+Table2[[#This Row],[Rank 6M]]+Table2[[#This Row],[Rank Sharpe]])/3</f>
        <v>398</v>
      </c>
    </row>
    <row r="410" spans="1:48" x14ac:dyDescent="0.3">
      <c r="A410" t="s">
        <v>929</v>
      </c>
      <c r="B410" t="s">
        <v>930</v>
      </c>
      <c r="C410" t="s">
        <v>3135</v>
      </c>
      <c r="D410" t="s">
        <v>21</v>
      </c>
      <c r="E410">
        <v>16389.077416544998</v>
      </c>
      <c r="F410">
        <v>722.45</v>
      </c>
      <c r="G410">
        <v>-4.7957922476655299E-2</v>
      </c>
      <c r="H410">
        <f>(Table2[[#This Row],[1Y Return vs Nifty]]-AVERAGE(Table2[1Y Return vs Nifty]))/_xlfn.STDEV.P(Table2[1Y Return vs Nifty])</f>
        <v>-0.40974482488098651</v>
      </c>
      <c r="I410">
        <v>-11.6835588656698</v>
      </c>
      <c r="J410">
        <f>(Table2[[#This Row],[1M Return vs Nifty]]-AVERAGE(Table2[1M Return vs Nifty]))/_xlfn.STDEV.P(Table2[1M Return vs Nifty])</f>
        <v>-1.1941182469966494</v>
      </c>
      <c r="K410">
        <v>10.6273768228112</v>
      </c>
      <c r="L410">
        <f>(Table2[[#This Row],[6M Return vs Nifty]]-AVERAGE(Table2[6M Return vs Nifty]))/_xlfn.STDEV.P(Table2[6M Return vs Nifty])</f>
        <v>-1.4737772196733103E-2</v>
      </c>
      <c r="M410">
        <v>0.26113147042919899</v>
      </c>
      <c r="N410">
        <f>(Table2[[#This Row],[1W Return vs Nifty]]-AVERAGE(Table2[1W Return vs Nifty]))/_xlfn.STDEV.P(Table2[1W Return vs Nifty])</f>
        <v>0.2774712516159295</v>
      </c>
      <c r="O410">
        <v>705.57</v>
      </c>
      <c r="P410">
        <v>726.01251348308801</v>
      </c>
      <c r="Q410">
        <v>659.26869331366095</v>
      </c>
      <c r="R410">
        <v>67.997385727630302</v>
      </c>
      <c r="S410" s="1">
        <f>(Table2[[#This Row],[Close Price]]-Table2[[#This Row],[20D EMA]])/Table2[[#This Row],[20D EMA]]</f>
        <v>2.3923919667786321E-2</v>
      </c>
      <c r="T410" s="1">
        <f>(Table2[[#This Row],[Close Price]]-Table2[[#This Row],[50D EMA]])/Table2[[#This Row],[50D EMA]]</f>
        <v>-4.906958787799124E-3</v>
      </c>
      <c r="U410" s="1">
        <f>(Table2[[#This Row],[Close Price]]-Table2[[#This Row],[200D EMA]])/Table2[[#This Row],[200D EMA]]</f>
        <v>9.5835442099901538E-2</v>
      </c>
      <c r="V410">
        <v>0.65231070456331897</v>
      </c>
      <c r="W410">
        <v>689.7</v>
      </c>
      <c r="X410">
        <v>726</v>
      </c>
      <c r="Y410">
        <v>689.7</v>
      </c>
      <c r="Z410">
        <v>726</v>
      </c>
      <c r="AA410">
        <v>659.6</v>
      </c>
      <c r="AB410">
        <v>726</v>
      </c>
      <c r="AC410" s="1">
        <f>(Table2[[#This Row],[Close Price]]/Table2[[#This Row],[Day Low]])-1</f>
        <v>4.7484413513121604E-2</v>
      </c>
      <c r="AD410" s="1">
        <f>(Table2[[#This Row],[Day High]]/Table2[[#This Row],[Close Price]])-1</f>
        <v>4.9138348674648835E-3</v>
      </c>
      <c r="AE410" s="1">
        <f>(Table2[[#This Row],[Close Price]]/Table2[[#This Row],[Current Week Low]])-1</f>
        <v>4.7484413513121604E-2</v>
      </c>
      <c r="AF410" s="1">
        <f>(Table2[[#This Row],[Current Week High]]/Table2[[#This Row],[Close Price]])-1</f>
        <v>4.9138348674648835E-3</v>
      </c>
      <c r="AG410" s="1">
        <f>(Table2[[#This Row],[Close Price]]/Table2[[#This Row],[Current Month Low]])-1</f>
        <v>9.5285021224984945E-2</v>
      </c>
      <c r="AH410" s="1">
        <f>(Table2[[#This Row],[Current Month High]]/Table2[[#This Row],[Close Price]])-1</f>
        <v>4.9138348674648835E-3</v>
      </c>
      <c r="AI410">
        <v>16.201813274275001</v>
      </c>
      <c r="AJ410">
        <v>58.327854481700598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-0.13</v>
      </c>
      <c r="AM410" t="s">
        <v>3181</v>
      </c>
      <c r="AN410">
        <v>5.82</v>
      </c>
      <c r="AO410" t="s">
        <v>3182</v>
      </c>
      <c r="AP410">
        <v>3.5577325837389998E-2</v>
      </c>
      <c r="AQ410">
        <f>(Table2[[#This Row],[Sharpe Ratio]]-AVERAGE(Table2[Sharpe Ratio]))/_xlfn.STDEV.P(Table2[Sharpe Ratio])</f>
        <v>-0.35618233135831945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444</v>
      </c>
      <c r="AT410">
        <f>_xlfn.RANK.AVG(Table2[[#This Row],[6M Return vs Nifty Z-Score]],Table2[6M Return vs Nifty Z-Score])</f>
        <v>318</v>
      </c>
      <c r="AU410">
        <f>_xlfn.RANK.AVG(Table2[[#This Row],[Sharpe Ratio Z-Score]],Table2[Sharpe Ratio Z-Score])</f>
        <v>432</v>
      </c>
      <c r="AV410">
        <f>(Table2[[#This Row],[Rank 1Y]]+Table2[[#This Row],[Rank 6M]]+Table2[[#This Row],[Rank Sharpe]])/3</f>
        <v>398</v>
      </c>
    </row>
    <row r="411" spans="1:48" x14ac:dyDescent="0.3">
      <c r="A411" t="s">
        <v>160</v>
      </c>
      <c r="B411" t="s">
        <v>161</v>
      </c>
      <c r="C411" t="s">
        <v>3136</v>
      </c>
      <c r="D411" t="s">
        <v>43</v>
      </c>
      <c r="E411">
        <v>174164.44092381999</v>
      </c>
      <c r="F411">
        <v>1738.3</v>
      </c>
      <c r="G411">
        <v>4.2469140028154202</v>
      </c>
      <c r="H411">
        <f>(Table2[[#This Row],[1Y Return vs Nifty]]-AVERAGE(Table2[1Y Return vs Nifty]))/_xlfn.STDEV.P(Table2[1Y Return vs Nifty])</f>
        <v>-0.33645708530675489</v>
      </c>
      <c r="I411">
        <v>-4.8562371926910197</v>
      </c>
      <c r="J411">
        <f>(Table2[[#This Row],[1M Return vs Nifty]]-AVERAGE(Table2[1M Return vs Nifty]))/_xlfn.STDEV.P(Table2[1M Return vs Nifty])</f>
        <v>-0.42133180555039684</v>
      </c>
      <c r="K411">
        <v>6.9180340720007703</v>
      </c>
      <c r="L411">
        <f>(Table2[[#This Row],[6M Return vs Nifty]]-AVERAGE(Table2[6M Return vs Nifty]))/_xlfn.STDEV.P(Table2[6M Return vs Nifty])</f>
        <v>-0.13015236961001078</v>
      </c>
      <c r="M411">
        <v>-5.98899145662301</v>
      </c>
      <c r="N411">
        <f>(Table2[[#This Row],[1W Return vs Nifty]]-AVERAGE(Table2[1W Return vs Nifty]))/_xlfn.STDEV.P(Table2[1W Return vs Nifty])</f>
        <v>-1.1161919439845467</v>
      </c>
      <c r="O411">
        <v>1798.06</v>
      </c>
      <c r="P411">
        <v>1778.30519887284</v>
      </c>
      <c r="Q411">
        <v>1594.13385158442</v>
      </c>
      <c r="R411">
        <v>27.476961391415202</v>
      </c>
      <c r="S411" s="1">
        <f>(Table2[[#This Row],[Close Price]]-Table2[[#This Row],[20D EMA]])/Table2[[#This Row],[20D EMA]]</f>
        <v>-3.3235820829115824E-2</v>
      </c>
      <c r="T411" s="1">
        <f>(Table2[[#This Row],[Close Price]]-Table2[[#This Row],[50D EMA]])/Table2[[#This Row],[50D EMA]]</f>
        <v>-2.2496250305176498E-2</v>
      </c>
      <c r="U411" s="1">
        <f>(Table2[[#This Row],[Close Price]]-Table2[[#This Row],[200D EMA]])/Table2[[#This Row],[200D EMA]]</f>
        <v>9.043540997030601E-2</v>
      </c>
      <c r="V411">
        <v>0.84735544040158794</v>
      </c>
      <c r="W411">
        <v>1717.3</v>
      </c>
      <c r="X411">
        <v>1743.85</v>
      </c>
      <c r="Y411">
        <v>1717.3</v>
      </c>
      <c r="Z411">
        <v>1743.85</v>
      </c>
      <c r="AA411">
        <v>1717.3</v>
      </c>
      <c r="AB411">
        <v>1859.3</v>
      </c>
      <c r="AC411" s="1">
        <f>(Table2[[#This Row],[Close Price]]/Table2[[#This Row],[Day Low]])-1</f>
        <v>1.2228498223956219E-2</v>
      </c>
      <c r="AD411" s="1">
        <f>(Table2[[#This Row],[Day High]]/Table2[[#This Row],[Close Price]])-1</f>
        <v>3.1927745498474547E-3</v>
      </c>
      <c r="AE411" s="1">
        <f>(Table2[[#This Row],[Close Price]]/Table2[[#This Row],[Current Week Low]])-1</f>
        <v>1.2228498223956219E-2</v>
      </c>
      <c r="AF411" s="1">
        <f>(Table2[[#This Row],[Current Week High]]/Table2[[#This Row],[Close Price]])-1</f>
        <v>3.1927745498474547E-3</v>
      </c>
      <c r="AG411" s="1">
        <f>(Table2[[#This Row],[Close Price]]/Table2[[#This Row],[Current Month Low]])-1</f>
        <v>1.2228498223956219E-2</v>
      </c>
      <c r="AH411" s="1">
        <f>(Table2[[#This Row],[Current Month High]]/Table2[[#This Row],[Close Price]])-1</f>
        <v>6.9608237933613371E-2</v>
      </c>
      <c r="AI411">
        <v>11.373180693781199</v>
      </c>
      <c r="AJ411">
        <v>34.673639356962902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-0.01</v>
      </c>
      <c r="AM411" t="s">
        <v>3181</v>
      </c>
      <c r="AN411">
        <v>-6.72</v>
      </c>
      <c r="AO411" t="s">
        <v>3181</v>
      </c>
      <c r="AP411">
        <v>3.5925269231485001E-2</v>
      </c>
      <c r="AQ411">
        <f>(Table2[[#This Row],[Sharpe Ratio]]-AVERAGE(Table2[Sharpe Ratio]))/_xlfn.STDEV.P(Table2[Sharpe Ratio])</f>
        <v>-0.35210990171790202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-2.3562431061696114</v>
      </c>
      <c r="AS411">
        <f>_xlfn.RANK.AVG(Table2[[#This Row],[1Y Return vs Nifty Z-Score]],Table2[1Y Return vs Nifty Z-Score])</f>
        <v>412</v>
      </c>
      <c r="AT411">
        <f>_xlfn.RANK.AVG(Table2[[#This Row],[6M Return vs Nifty Z-Score]],Table2[6M Return vs Nifty Z-Score])</f>
        <v>357</v>
      </c>
      <c r="AU411">
        <f>_xlfn.RANK.AVG(Table2[[#This Row],[Sharpe Ratio Z-Score]],Table2[Sharpe Ratio Z-Score])</f>
        <v>431</v>
      </c>
      <c r="AV411">
        <f>(Table2[[#This Row],[Rank 1Y]]+Table2[[#This Row],[Rank 6M]]+Table2[[#This Row],[Rank Sharpe]])/3</f>
        <v>400</v>
      </c>
    </row>
    <row r="412" spans="1:48" x14ac:dyDescent="0.3">
      <c r="A412" t="s">
        <v>833</v>
      </c>
      <c r="B412" t="s">
        <v>834</v>
      </c>
      <c r="C412" t="s">
        <v>3136</v>
      </c>
      <c r="D412" t="s">
        <v>591</v>
      </c>
      <c r="E412">
        <v>19472.005946199999</v>
      </c>
      <c r="F412">
        <v>389.65</v>
      </c>
      <c r="G412">
        <v>6.9305363134924196</v>
      </c>
      <c r="H412">
        <f>(Table2[[#This Row],[1Y Return vs Nifty]]-AVERAGE(Table2[1Y Return vs Nifty]))/_xlfn.STDEV.P(Table2[1Y Return vs Nifty])</f>
        <v>-0.29066372605376189</v>
      </c>
      <c r="I412">
        <v>7.3320252607841603</v>
      </c>
      <c r="J412">
        <f>(Table2[[#This Row],[1M Return vs Nifty]]-AVERAGE(Table2[1M Return vs Nifty]))/_xlfn.STDEV.P(Table2[1M Return vs Nifty])</f>
        <v>0.95826101576229084</v>
      </c>
      <c r="K412">
        <v>10.890107993162401</v>
      </c>
      <c r="L412">
        <f>(Table2[[#This Row],[6M Return vs Nifty]]-AVERAGE(Table2[6M Return vs Nifty]))/_xlfn.STDEV.P(Table2[6M Return vs Nifty])</f>
        <v>-6.5630053199385602E-3</v>
      </c>
      <c r="M412">
        <v>-0.37430567777923501</v>
      </c>
      <c r="N412">
        <f>(Table2[[#This Row],[1W Return vs Nifty]]-AVERAGE(Table2[1W Return vs Nifty]))/_xlfn.STDEV.P(Table2[1W Return vs Nifty])</f>
        <v>0.13578037978645419</v>
      </c>
      <c r="O412">
        <v>359.06</v>
      </c>
      <c r="P412">
        <v>343.033824858</v>
      </c>
      <c r="Q412">
        <v>325.87474037918503</v>
      </c>
      <c r="R412">
        <v>68.087522145105197</v>
      </c>
      <c r="S412" s="1">
        <f>(Table2[[#This Row],[Close Price]]-Table2[[#This Row],[20D EMA]])/Table2[[#This Row],[20D EMA]]</f>
        <v>8.5194674984682153E-2</v>
      </c>
      <c r="T412" s="1">
        <f>(Table2[[#This Row],[Close Price]]-Table2[[#This Row],[50D EMA]])/Table2[[#This Row],[50D EMA]]</f>
        <v>0.1358938150233345</v>
      </c>
      <c r="U412" s="1">
        <f>(Table2[[#This Row],[Close Price]]-Table2[[#This Row],[200D EMA]])/Table2[[#This Row],[200D EMA]]</f>
        <v>0.19570482678898835</v>
      </c>
      <c r="V412">
        <v>2.8462344243433799</v>
      </c>
      <c r="W412">
        <v>365</v>
      </c>
      <c r="X412">
        <v>401.65</v>
      </c>
      <c r="Y412">
        <v>365</v>
      </c>
      <c r="Z412">
        <v>401.65</v>
      </c>
      <c r="AA412">
        <v>338.15</v>
      </c>
      <c r="AB412">
        <v>401.65</v>
      </c>
      <c r="AC412" s="1">
        <f>(Table2[[#This Row],[Close Price]]/Table2[[#This Row],[Day Low]])-1</f>
        <v>6.7534246575342349E-2</v>
      </c>
      <c r="AD412" s="1">
        <f>(Table2[[#This Row],[Day High]]/Table2[[#This Row],[Close Price]])-1</f>
        <v>3.0796868984986459E-2</v>
      </c>
      <c r="AE412" s="1">
        <f>(Table2[[#This Row],[Close Price]]/Table2[[#This Row],[Current Week Low]])-1</f>
        <v>6.7534246575342349E-2</v>
      </c>
      <c r="AF412" s="1">
        <f>(Table2[[#This Row],[Current Week High]]/Table2[[#This Row],[Close Price]])-1</f>
        <v>3.0796868984986459E-2</v>
      </c>
      <c r="AG412" s="1">
        <f>(Table2[[#This Row],[Close Price]]/Table2[[#This Row],[Current Month Low]])-1</f>
        <v>0.15229927546946631</v>
      </c>
      <c r="AH412" s="1">
        <f>(Table2[[#This Row],[Current Month High]]/Table2[[#This Row],[Close Price]])-1</f>
        <v>3.0796868984986459E-2</v>
      </c>
      <c r="AI412">
        <v>3.0796868984986401</v>
      </c>
      <c r="AJ412">
        <v>40.111470693994903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0.17</v>
      </c>
      <c r="AM412" t="s">
        <v>3182</v>
      </c>
      <c r="AN412">
        <v>5.87</v>
      </c>
      <c r="AO412" t="s">
        <v>3182</v>
      </c>
      <c r="AP412">
        <v>9.4137913604729999E-3</v>
      </c>
      <c r="AQ412">
        <f>(Table2[[#This Row],[Sharpe Ratio]]-AVERAGE(Table2[Sharpe Ratio]))/_xlfn.STDEV.P(Table2[Sharpe Ratio])</f>
        <v>-0.66240787008140112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0.13440679409364345</v>
      </c>
      <c r="AS412">
        <f>_xlfn.RANK.AVG(Table2[[#This Row],[1Y Return vs Nifty Z-Score]],Table2[1Y Return vs Nifty Z-Score])</f>
        <v>388</v>
      </c>
      <c r="AT412">
        <f>_xlfn.RANK.AVG(Table2[[#This Row],[6M Return vs Nifty Z-Score]],Table2[6M Return vs Nifty Z-Score])</f>
        <v>317</v>
      </c>
      <c r="AU412">
        <f>_xlfn.RANK.AVG(Table2[[#This Row],[Sharpe Ratio Z-Score]],Table2[Sharpe Ratio Z-Score])</f>
        <v>500</v>
      </c>
      <c r="AV412">
        <f>(Table2[[#This Row],[Rank 1Y]]+Table2[[#This Row],[Rank 6M]]+Table2[[#This Row],[Rank Sharpe]])/3</f>
        <v>401.66666666666669</v>
      </c>
    </row>
    <row r="413" spans="1:48" x14ac:dyDescent="0.3">
      <c r="A413" t="s">
        <v>896</v>
      </c>
      <c r="B413" t="s">
        <v>897</v>
      </c>
      <c r="C413" t="s">
        <v>3136</v>
      </c>
      <c r="D413" t="s">
        <v>898</v>
      </c>
      <c r="E413">
        <v>17444.863623649999</v>
      </c>
      <c r="F413">
        <v>196.18</v>
      </c>
      <c r="G413">
        <v>17.987592039700999</v>
      </c>
      <c r="H413">
        <f>(Table2[[#This Row],[1Y Return vs Nifty]]-AVERAGE(Table2[1Y Return vs Nifty]))/_xlfn.STDEV.P(Table2[1Y Return vs Nifty])</f>
        <v>-0.10198601118452673</v>
      </c>
      <c r="I413">
        <v>-5.81486695688836</v>
      </c>
      <c r="J413">
        <f>(Table2[[#This Row],[1M Return vs Nifty]]-AVERAGE(Table2[1M Return vs Nifty]))/_xlfn.STDEV.P(Table2[1M Return vs Nifty])</f>
        <v>-0.5298393755204085</v>
      </c>
      <c r="K413">
        <v>22.327694852774801</v>
      </c>
      <c r="L413">
        <f>(Table2[[#This Row],[6M Return vs Nifty]]-AVERAGE(Table2[6M Return vs Nifty]))/_xlfn.STDEV.P(Table2[6M Return vs Nifty])</f>
        <v>0.34931256926619203</v>
      </c>
      <c r="M413">
        <v>-4.0317790162512397</v>
      </c>
      <c r="N413">
        <f>(Table2[[#This Row],[1W Return vs Nifty]]-AVERAGE(Table2[1W Return vs Nifty]))/_xlfn.STDEV.P(Table2[1W Return vs Nifty])</f>
        <v>-0.6797693366288845</v>
      </c>
      <c r="O413">
        <v>206.88</v>
      </c>
      <c r="P413">
        <v>202.695106301077</v>
      </c>
      <c r="Q413">
        <v>175.885825671763</v>
      </c>
      <c r="R413">
        <v>33.655858315938097</v>
      </c>
      <c r="S413" s="1">
        <f>(Table2[[#This Row],[Close Price]]-Table2[[#This Row],[20D EMA]])/Table2[[#This Row],[20D EMA]]</f>
        <v>-5.1720804331013094E-2</v>
      </c>
      <c r="T413" s="1">
        <f>(Table2[[#This Row],[Close Price]]-Table2[[#This Row],[50D EMA]])/Table2[[#This Row],[50D EMA]]</f>
        <v>-3.2142395640275899E-2</v>
      </c>
      <c r="U413" s="1">
        <f>(Table2[[#This Row],[Close Price]]-Table2[[#This Row],[200D EMA]])/Table2[[#This Row],[200D EMA]]</f>
        <v>0.11538265946517978</v>
      </c>
      <c r="V413">
        <v>0.75425392771088495</v>
      </c>
      <c r="W413">
        <v>192.06</v>
      </c>
      <c r="X413">
        <v>204.16</v>
      </c>
      <c r="Y413">
        <v>192.06</v>
      </c>
      <c r="Z413">
        <v>204.16</v>
      </c>
      <c r="AA413">
        <v>192.06</v>
      </c>
      <c r="AB413">
        <v>212.39</v>
      </c>
      <c r="AC413" s="1">
        <f>(Table2[[#This Row],[Close Price]]/Table2[[#This Row],[Day Low]])-1</f>
        <v>2.1451629699052344E-2</v>
      </c>
      <c r="AD413" s="1">
        <f>(Table2[[#This Row],[Day High]]/Table2[[#This Row],[Close Price]])-1</f>
        <v>4.0676929350596414E-2</v>
      </c>
      <c r="AE413" s="1">
        <f>(Table2[[#This Row],[Close Price]]/Table2[[#This Row],[Current Week Low]])-1</f>
        <v>2.1451629699052344E-2</v>
      </c>
      <c r="AF413" s="1">
        <f>(Table2[[#This Row],[Current Week High]]/Table2[[#This Row],[Close Price]])-1</f>
        <v>4.0676929350596414E-2</v>
      </c>
      <c r="AG413" s="1">
        <f>(Table2[[#This Row],[Close Price]]/Table2[[#This Row],[Current Month Low]])-1</f>
        <v>2.1451629699052344E-2</v>
      </c>
      <c r="AH413" s="1">
        <f>(Table2[[#This Row],[Current Month High]]/Table2[[#This Row],[Close Price]])-1</f>
        <v>8.2628198593128754E-2</v>
      </c>
      <c r="AI413">
        <v>24.579467835661099</v>
      </c>
      <c r="AJ413">
        <v>61.6646065100947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0.15</v>
      </c>
      <c r="AM413" t="s">
        <v>3182</v>
      </c>
      <c r="AN413">
        <v>-3.13</v>
      </c>
      <c r="AO413" t="s">
        <v>3181</v>
      </c>
      <c r="AP413">
        <v>-5.1798119994615997E-2</v>
      </c>
      <c r="AQ413">
        <f>(Table2[[#This Row],[Sharpe Ratio]]-AVERAGE(Table2[Sharpe Ratio]))/_xlfn.STDEV.P(Table2[Sharpe Ratio])</f>
        <v>-1.378849700504553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-2.3411318545721809</v>
      </c>
      <c r="AS413">
        <f>_xlfn.RANK.AVG(Table2[[#This Row],[1Y Return vs Nifty Z-Score]],Table2[1Y Return vs Nifty Z-Score])</f>
        <v>322</v>
      </c>
      <c r="AT413">
        <f>_xlfn.RANK.AVG(Table2[[#This Row],[6M Return vs Nifty Z-Score]],Table2[6M Return vs Nifty Z-Score])</f>
        <v>210</v>
      </c>
      <c r="AU413">
        <f>_xlfn.RANK.AVG(Table2[[#This Row],[Sharpe Ratio Z-Score]],Table2[Sharpe Ratio Z-Score])</f>
        <v>674</v>
      </c>
      <c r="AV413">
        <f>(Table2[[#This Row],[Rank 1Y]]+Table2[[#This Row],[Rank 6M]]+Table2[[#This Row],[Rank Sharpe]])/3</f>
        <v>402</v>
      </c>
    </row>
    <row r="414" spans="1:48" x14ac:dyDescent="0.3">
      <c r="A414" t="s">
        <v>1150</v>
      </c>
      <c r="B414" t="s">
        <v>1151</v>
      </c>
      <c r="C414" t="s">
        <v>3139</v>
      </c>
      <c r="D414" t="s">
        <v>48</v>
      </c>
      <c r="E414">
        <v>10994.672900625999</v>
      </c>
      <c r="F414">
        <v>195.62</v>
      </c>
      <c r="G414">
        <v>13.5104501410807</v>
      </c>
      <c r="H414">
        <f>(Table2[[#This Row],[1Y Return vs Nifty]]-AVERAGE(Table2[1Y Return vs Nifty]))/_xlfn.STDEV.P(Table2[1Y Return vs Nifty])</f>
        <v>-0.1783840074951272</v>
      </c>
      <c r="I414">
        <v>-9.3717990768111399</v>
      </c>
      <c r="J414">
        <f>(Table2[[#This Row],[1M Return vs Nifty]]-AVERAGE(Table2[1M Return vs Nifty]))/_xlfn.STDEV.P(Table2[1M Return vs Nifty])</f>
        <v>-0.93244951271374121</v>
      </c>
      <c r="K414">
        <v>-19.462070418193399</v>
      </c>
      <c r="L414">
        <f>(Table2[[#This Row],[6M Return vs Nifty]]-AVERAGE(Table2[6M Return vs Nifty]))/_xlfn.STDEV.P(Table2[6M Return vs Nifty])</f>
        <v>-0.95095792574006999</v>
      </c>
      <c r="M414">
        <v>-3.8793203559416201</v>
      </c>
      <c r="N414">
        <f>(Table2[[#This Row],[1W Return vs Nifty]]-AVERAGE(Table2[1W Return vs Nifty]))/_xlfn.STDEV.P(Table2[1W Return vs Nifty])</f>
        <v>-0.64577384146759431</v>
      </c>
      <c r="O414">
        <v>206.29</v>
      </c>
      <c r="P414">
        <v>217.28378436390801</v>
      </c>
      <c r="Q414">
        <v>215.04513362923501</v>
      </c>
      <c r="R414">
        <v>35.9200918111368</v>
      </c>
      <c r="S414" s="1">
        <f>(Table2[[#This Row],[Close Price]]-Table2[[#This Row],[20D EMA]])/Table2[[#This Row],[20D EMA]]</f>
        <v>-5.172330214746225E-2</v>
      </c>
      <c r="T414" s="1">
        <f>(Table2[[#This Row],[Close Price]]-Table2[[#This Row],[50D EMA]])/Table2[[#This Row],[50D EMA]]</f>
        <v>-9.9702720234407322E-2</v>
      </c>
      <c r="U414" s="1">
        <f>(Table2[[#This Row],[Close Price]]-Table2[[#This Row],[200D EMA]])/Table2[[#This Row],[200D EMA]]</f>
        <v>-9.0330496214466274E-2</v>
      </c>
      <c r="V414">
        <v>0.63865374739221503</v>
      </c>
      <c r="W414">
        <v>194.7</v>
      </c>
      <c r="X414">
        <v>202.46</v>
      </c>
      <c r="Y414">
        <v>194.7</v>
      </c>
      <c r="Z414">
        <v>202.46</v>
      </c>
      <c r="AA414">
        <v>187.47</v>
      </c>
      <c r="AB414">
        <v>213.2</v>
      </c>
      <c r="AC414" s="1">
        <f>(Table2[[#This Row],[Close Price]]/Table2[[#This Row],[Day Low]])-1</f>
        <v>4.7252182845403112E-3</v>
      </c>
      <c r="AD414" s="1">
        <f>(Table2[[#This Row],[Day High]]/Table2[[#This Row],[Close Price]])-1</f>
        <v>3.4965749923320688E-2</v>
      </c>
      <c r="AE414" s="1">
        <f>(Table2[[#This Row],[Close Price]]/Table2[[#This Row],[Current Week Low]])-1</f>
        <v>4.7252182845403112E-3</v>
      </c>
      <c r="AF414" s="1">
        <f>(Table2[[#This Row],[Current Week High]]/Table2[[#This Row],[Close Price]])-1</f>
        <v>3.4965749923320688E-2</v>
      </c>
      <c r="AG414" s="1">
        <f>(Table2[[#This Row],[Close Price]]/Table2[[#This Row],[Current Month Low]])-1</f>
        <v>4.3473622446258187E-2</v>
      </c>
      <c r="AH414" s="1">
        <f>(Table2[[#This Row],[Current Month High]]/Table2[[#This Row],[Close Price]])-1</f>
        <v>8.986811164502595E-2</v>
      </c>
      <c r="AI414">
        <v>55.352213475104698</v>
      </c>
      <c r="AJ414">
        <v>67.986260197509594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-0.23</v>
      </c>
      <c r="AM414" t="s">
        <v>3181</v>
      </c>
      <c r="AN414">
        <v>-10.18</v>
      </c>
      <c r="AO414" t="s">
        <v>3181</v>
      </c>
      <c r="AP414">
        <v>0.105367378582014</v>
      </c>
      <c r="AQ414">
        <f>(Table2[[#This Row],[Sharpe Ratio]]-AVERAGE(Table2[Sharpe Ratio]))/_xlfn.STDEV.P(Table2[Sharpe Ratio])</f>
        <v>0.46066053511639027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350</v>
      </c>
      <c r="AT414">
        <f>_xlfn.RANK.AVG(Table2[[#This Row],[6M Return vs Nifty Z-Score]],Table2[6M Return vs Nifty Z-Score])</f>
        <v>641</v>
      </c>
      <c r="AU414">
        <f>_xlfn.RANK.AVG(Table2[[#This Row],[Sharpe Ratio Z-Score]],Table2[Sharpe Ratio Z-Score])</f>
        <v>220</v>
      </c>
      <c r="AV414">
        <f>(Table2[[#This Row],[Rank 1Y]]+Table2[[#This Row],[Rank 6M]]+Table2[[#This Row],[Rank Sharpe]])/3</f>
        <v>403.66666666666669</v>
      </c>
    </row>
    <row r="415" spans="1:48" x14ac:dyDescent="0.3">
      <c r="A415" t="s">
        <v>1106</v>
      </c>
      <c r="B415" t="s">
        <v>1107</v>
      </c>
      <c r="C415" t="s">
        <v>3140</v>
      </c>
      <c r="D415" t="s">
        <v>268</v>
      </c>
      <c r="E415">
        <v>11732.273506919901</v>
      </c>
      <c r="F415">
        <v>2288.4499999999998</v>
      </c>
      <c r="G415">
        <v>22.490418225753999</v>
      </c>
      <c r="H415">
        <f>(Table2[[#This Row],[1Y Return vs Nifty]]-AVERAGE(Table2[1Y Return vs Nifty]))/_xlfn.STDEV.P(Table2[1Y Return vs Nifty])</f>
        <v>-2.5149737923819207E-2</v>
      </c>
      <c r="I415">
        <v>4.9244930368738897</v>
      </c>
      <c r="J415">
        <f>(Table2[[#This Row],[1M Return vs Nifty]]-AVERAGE(Table2[1M Return vs Nifty]))/_xlfn.STDEV.P(Table2[1M Return vs Nifty])</f>
        <v>0.68575177288505362</v>
      </c>
      <c r="K415">
        <v>17.1546183727718</v>
      </c>
      <c r="L415">
        <f>(Table2[[#This Row],[6M Return vs Nifty]]-AVERAGE(Table2[6M Return vs Nifty]))/_xlfn.STDEV.P(Table2[6M Return vs Nifty])</f>
        <v>0.18835452913975814</v>
      </c>
      <c r="M415">
        <v>-0.45916724681906101</v>
      </c>
      <c r="N415">
        <f>(Table2[[#This Row],[1W Return vs Nifty]]-AVERAGE(Table2[1W Return vs Nifty]))/_xlfn.STDEV.P(Table2[1W Return vs Nifty])</f>
        <v>0.11685780068327899</v>
      </c>
      <c r="O415">
        <v>2218.31</v>
      </c>
      <c r="P415">
        <v>2154.1148148132502</v>
      </c>
      <c r="Q415">
        <v>1927.0535960827201</v>
      </c>
      <c r="R415">
        <v>66.424817049534497</v>
      </c>
      <c r="S415" s="1">
        <f>(Table2[[#This Row],[Close Price]]-Table2[[#This Row],[20D EMA]])/Table2[[#This Row],[20D EMA]]</f>
        <v>3.1618664659132344E-2</v>
      </c>
      <c r="T415" s="1">
        <f>(Table2[[#This Row],[Close Price]]-Table2[[#This Row],[50D EMA]])/Table2[[#This Row],[50D EMA]]</f>
        <v>6.2362128640016688E-2</v>
      </c>
      <c r="U415" s="1">
        <f>(Table2[[#This Row],[Close Price]]-Table2[[#This Row],[200D EMA]])/Table2[[#This Row],[200D EMA]]</f>
        <v>0.18753832516745764</v>
      </c>
      <c r="V415">
        <v>1.174219291105</v>
      </c>
      <c r="W415">
        <v>2212.5500000000002</v>
      </c>
      <c r="X415">
        <v>2303.3000000000002</v>
      </c>
      <c r="Y415">
        <v>2212.5500000000002</v>
      </c>
      <c r="Z415">
        <v>2303.3000000000002</v>
      </c>
      <c r="AA415">
        <v>2172.6</v>
      </c>
      <c r="AB415">
        <v>2318.3000000000002</v>
      </c>
      <c r="AC415" s="1">
        <f>(Table2[[#This Row],[Close Price]]/Table2[[#This Row],[Day Low]])-1</f>
        <v>3.4304309507129593E-2</v>
      </c>
      <c r="AD415" s="1">
        <f>(Table2[[#This Row],[Day High]]/Table2[[#This Row],[Close Price]])-1</f>
        <v>6.4891083484455159E-3</v>
      </c>
      <c r="AE415" s="1">
        <f>(Table2[[#This Row],[Close Price]]/Table2[[#This Row],[Current Week Low]])-1</f>
        <v>3.4304309507129593E-2</v>
      </c>
      <c r="AF415" s="1">
        <f>(Table2[[#This Row],[Current Week High]]/Table2[[#This Row],[Close Price]])-1</f>
        <v>6.4891083484455159E-3</v>
      </c>
      <c r="AG415" s="1">
        <f>(Table2[[#This Row],[Close Price]]/Table2[[#This Row],[Current Month Low]])-1</f>
        <v>5.3323207217159219E-2</v>
      </c>
      <c r="AH415" s="1">
        <f>(Table2[[#This Row],[Current Month High]]/Table2[[#This Row],[Close Price]])-1</f>
        <v>1.3043763245865314E-2</v>
      </c>
      <c r="AI415">
        <v>1.3043763245865301</v>
      </c>
      <c r="AJ415">
        <v>68.262196242785095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-0.01</v>
      </c>
      <c r="AM415" t="s">
        <v>3181</v>
      </c>
      <c r="AN415">
        <v>4.97</v>
      </c>
      <c r="AO415" t="s">
        <v>3182</v>
      </c>
      <c r="AP415">
        <v>-4.5548342968890002E-2</v>
      </c>
      <c r="AQ415">
        <f>(Table2[[#This Row],[Sharpe Ratio]]-AVERAGE(Table2[Sharpe Ratio]))/_xlfn.STDEV.P(Table2[Sharpe Ratio])</f>
        <v>-1.3057005111895319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-0.33988614640526038</v>
      </c>
      <c r="AS415">
        <f>_xlfn.RANK.AVG(Table2[[#This Row],[1Y Return vs Nifty Z-Score]],Table2[1Y Return vs Nifty Z-Score])</f>
        <v>299</v>
      </c>
      <c r="AT415">
        <f>_xlfn.RANK.AVG(Table2[[#This Row],[6M Return vs Nifty Z-Score]],Table2[6M Return vs Nifty Z-Score])</f>
        <v>254</v>
      </c>
      <c r="AU415">
        <f>_xlfn.RANK.AVG(Table2[[#This Row],[Sharpe Ratio Z-Score]],Table2[Sharpe Ratio Z-Score])</f>
        <v>659</v>
      </c>
      <c r="AV415">
        <f>(Table2[[#This Row],[Rank 1Y]]+Table2[[#This Row],[Rank 6M]]+Table2[[#This Row],[Rank Sharpe]])/3</f>
        <v>404</v>
      </c>
    </row>
    <row r="416" spans="1:48" x14ac:dyDescent="0.3">
      <c r="A416" t="s">
        <v>32</v>
      </c>
      <c r="B416" t="s">
        <v>33</v>
      </c>
      <c r="C416" t="s">
        <v>3136</v>
      </c>
      <c r="D416" t="s">
        <v>34</v>
      </c>
      <c r="E416">
        <v>718565.17012350995</v>
      </c>
      <c r="F416">
        <v>805.15</v>
      </c>
      <c r="G416">
        <v>12.6446125236735</v>
      </c>
      <c r="H416">
        <f>(Table2[[#This Row],[1Y Return vs Nifty]]-AVERAGE(Table2[1Y Return vs Nifty]))/_xlfn.STDEV.P(Table2[1Y Return vs Nifty])</f>
        <v>-0.19315866967874909</v>
      </c>
      <c r="I416">
        <v>2.00754148497295</v>
      </c>
      <c r="J416">
        <f>(Table2[[#This Row],[1M Return vs Nifty]]-AVERAGE(Table2[1M Return vs Nifty]))/_xlfn.STDEV.P(Table2[1M Return vs Nifty])</f>
        <v>0.35558121440876822</v>
      </c>
      <c r="K416">
        <v>-5.2931389029557199</v>
      </c>
      <c r="L416">
        <f>(Table2[[#This Row],[6M Return vs Nifty]]-AVERAGE(Table2[6M Return vs Nifty]))/_xlfn.STDEV.P(Table2[6M Return vs Nifty])</f>
        <v>-0.51009774201879687</v>
      </c>
      <c r="M416">
        <v>-1.5518612631359601</v>
      </c>
      <c r="N416">
        <f>(Table2[[#This Row],[1W Return vs Nifty]]-AVERAGE(Table2[1W Return vs Nifty]))/_xlfn.STDEV.P(Table2[1W Return vs Nifty])</f>
        <v>-0.12679299664783203</v>
      </c>
      <c r="O416">
        <v>795.39</v>
      </c>
      <c r="P416">
        <v>804.19822124214704</v>
      </c>
      <c r="Q416">
        <v>769.60364012940602</v>
      </c>
      <c r="R416">
        <v>60.111319689937801</v>
      </c>
      <c r="S416" s="1">
        <f>(Table2[[#This Row],[Close Price]]-Table2[[#This Row],[20D EMA]])/Table2[[#This Row],[20D EMA]]</f>
        <v>1.2270709966180102E-2</v>
      </c>
      <c r="T416" s="1">
        <f>(Table2[[#This Row],[Close Price]]-Table2[[#This Row],[50D EMA]])/Table2[[#This Row],[50D EMA]]</f>
        <v>1.1835126374475666E-3</v>
      </c>
      <c r="U416" s="1">
        <f>(Table2[[#This Row],[Close Price]]-Table2[[#This Row],[200D EMA]])/Table2[[#This Row],[200D EMA]]</f>
        <v>4.6187879080999368E-2</v>
      </c>
      <c r="V416">
        <v>0.99228683052147004</v>
      </c>
      <c r="W416">
        <v>800.8</v>
      </c>
      <c r="X416">
        <v>809.25</v>
      </c>
      <c r="Y416">
        <v>800.8</v>
      </c>
      <c r="Z416">
        <v>809.25</v>
      </c>
      <c r="AA416">
        <v>765.4</v>
      </c>
      <c r="AB416">
        <v>809.85</v>
      </c>
      <c r="AC416" s="1">
        <f>(Table2[[#This Row],[Close Price]]/Table2[[#This Row],[Day Low]])-1</f>
        <v>5.4320679320678522E-3</v>
      </c>
      <c r="AD416" s="1">
        <f>(Table2[[#This Row],[Day High]]/Table2[[#This Row],[Close Price]])-1</f>
        <v>5.0922188412096947E-3</v>
      </c>
      <c r="AE416" s="1">
        <f>(Table2[[#This Row],[Close Price]]/Table2[[#This Row],[Current Week Low]])-1</f>
        <v>5.4320679320678522E-3</v>
      </c>
      <c r="AF416" s="1">
        <f>(Table2[[#This Row],[Current Week High]]/Table2[[#This Row],[Close Price]])-1</f>
        <v>5.0922188412096947E-3</v>
      </c>
      <c r="AG416" s="1">
        <f>(Table2[[#This Row],[Close Price]]/Table2[[#This Row],[Current Month Low]])-1</f>
        <v>5.1933629474784526E-2</v>
      </c>
      <c r="AH416" s="1">
        <f>(Table2[[#This Row],[Current Month High]]/Table2[[#This Row],[Close Price]])-1</f>
        <v>5.8374215984600131E-3</v>
      </c>
      <c r="AI416">
        <v>13.2708191020306</v>
      </c>
      <c r="AJ416">
        <v>48.223490427098596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-7.0000000000000007E-2</v>
      </c>
      <c r="AM416" t="s">
        <v>3181</v>
      </c>
      <c r="AN416">
        <v>1.52</v>
      </c>
      <c r="AO416" t="s">
        <v>3182</v>
      </c>
      <c r="AP416">
        <v>5.6841094648203E-2</v>
      </c>
      <c r="AQ416">
        <f>(Table2[[#This Row],[Sharpe Ratio]]-AVERAGE(Table2[Sharpe Ratio]))/_xlfn.STDEV.P(Table2[Sharpe Ratio])</f>
        <v>-0.1073050603948298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356</v>
      </c>
      <c r="AT416">
        <f>_xlfn.RANK.AVG(Table2[[#This Row],[6M Return vs Nifty Z-Score]],Table2[6M Return vs Nifty Z-Score])</f>
        <v>490</v>
      </c>
      <c r="AU416">
        <f>_xlfn.RANK.AVG(Table2[[#This Row],[Sharpe Ratio Z-Score]],Table2[Sharpe Ratio Z-Score])</f>
        <v>368</v>
      </c>
      <c r="AV416">
        <f>(Table2[[#This Row],[Rank 1Y]]+Table2[[#This Row],[Rank 6M]]+Table2[[#This Row],[Rank Sharpe]])/3</f>
        <v>404.66666666666669</v>
      </c>
    </row>
    <row r="417" spans="1:48" x14ac:dyDescent="0.3">
      <c r="A417" t="s">
        <v>1400</v>
      </c>
      <c r="B417" t="s">
        <v>1401</v>
      </c>
      <c r="C417" t="s">
        <v>3142</v>
      </c>
      <c r="D417" t="s">
        <v>182</v>
      </c>
      <c r="E417">
        <v>7879.7897220000004</v>
      </c>
      <c r="F417">
        <v>399.7</v>
      </c>
      <c r="G417">
        <v>1.6705423833140201</v>
      </c>
      <c r="H417">
        <f>(Table2[[#This Row],[1Y Return vs Nifty]]-AVERAGE(Table2[1Y Return vs Nifty]))/_xlfn.STDEV.P(Table2[1Y Return vs Nifty])</f>
        <v>-0.38042031764077128</v>
      </c>
      <c r="I417">
        <v>-12.266756653568301</v>
      </c>
      <c r="J417">
        <f>(Table2[[#This Row],[1M Return vs Nifty]]-AVERAGE(Table2[1M Return vs Nifty]))/_xlfn.STDEV.P(Table2[1M Return vs Nifty])</f>
        <v>-1.2601305670185903</v>
      </c>
      <c r="K417">
        <v>18.930717768425598</v>
      </c>
      <c r="L417">
        <f>(Table2[[#This Row],[6M Return vs Nifty]]-AVERAGE(Table2[6M Return vs Nifty]))/_xlfn.STDEV.P(Table2[6M Return vs Nifty])</f>
        <v>0.24361709463618264</v>
      </c>
      <c r="M417">
        <v>-3.5959320398749499</v>
      </c>
      <c r="N417">
        <f>(Table2[[#This Row],[1W Return vs Nifty]]-AVERAGE(Table2[1W Return vs Nifty]))/_xlfn.STDEV.P(Table2[1W Return vs Nifty])</f>
        <v>-0.58258342573098976</v>
      </c>
      <c r="O417">
        <v>424.26</v>
      </c>
      <c r="P417">
        <v>423.54360902823998</v>
      </c>
      <c r="Q417">
        <v>351.43081796016099</v>
      </c>
      <c r="R417">
        <v>31.232332907731301</v>
      </c>
      <c r="S417" s="1">
        <f>(Table2[[#This Row],[Close Price]]-Table2[[#This Row],[20D EMA]])/Table2[[#This Row],[20D EMA]]</f>
        <v>-5.7889030311601385E-2</v>
      </c>
      <c r="T417" s="1">
        <f>(Table2[[#This Row],[Close Price]]-Table2[[#This Row],[50D EMA]])/Table2[[#This Row],[50D EMA]]</f>
        <v>-5.6295523105509102E-2</v>
      </c>
      <c r="U417" s="1">
        <f>(Table2[[#This Row],[Close Price]]-Table2[[#This Row],[200D EMA]])/Table2[[#This Row],[200D EMA]]</f>
        <v>0.13735045298534662</v>
      </c>
      <c r="V417">
        <v>1.1154880306616799</v>
      </c>
      <c r="W417">
        <v>398</v>
      </c>
      <c r="X417">
        <v>407</v>
      </c>
      <c r="Y417">
        <v>398</v>
      </c>
      <c r="Z417">
        <v>407</v>
      </c>
      <c r="AA417">
        <v>382.9</v>
      </c>
      <c r="AB417">
        <v>441.5</v>
      </c>
      <c r="AC417" s="1">
        <f>(Table2[[#This Row],[Close Price]]/Table2[[#This Row],[Day Low]])-1</f>
        <v>4.2713567839196553E-3</v>
      </c>
      <c r="AD417" s="1">
        <f>(Table2[[#This Row],[Day High]]/Table2[[#This Row],[Close Price]])-1</f>
        <v>1.8263697773329923E-2</v>
      </c>
      <c r="AE417" s="1">
        <f>(Table2[[#This Row],[Close Price]]/Table2[[#This Row],[Current Week Low]])-1</f>
        <v>4.2713567839196553E-3</v>
      </c>
      <c r="AF417" s="1">
        <f>(Table2[[#This Row],[Current Week High]]/Table2[[#This Row],[Close Price]])-1</f>
        <v>1.8263697773329923E-2</v>
      </c>
      <c r="AG417" s="1">
        <f>(Table2[[#This Row],[Close Price]]/Table2[[#This Row],[Current Month Low]])-1</f>
        <v>4.3875685557586808E-2</v>
      </c>
      <c r="AH417" s="1">
        <f>(Table2[[#This Row],[Current Month High]]/Table2[[#This Row],[Close Price]])-1</f>
        <v>0.10457843382536902</v>
      </c>
      <c r="AI417">
        <v>21.416062046534901</v>
      </c>
      <c r="AJ417">
        <v>66.472303206996997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-0.02</v>
      </c>
      <c r="AM417" t="s">
        <v>3181</v>
      </c>
      <c r="AN417">
        <v>-14.58</v>
      </c>
      <c r="AO417" t="s">
        <v>3181</v>
      </c>
      <c r="AQ417">
        <f>(Table2[[#This Row],[Sharpe Ratio]]-AVERAGE(Table2[Sharpe Ratio]))/_xlfn.STDEV.P(Table2[Sharpe Ratio])</f>
        <v>-0.77258959393567861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-2.7521068096898471</v>
      </c>
      <c r="AS417">
        <f>_xlfn.RANK.AVG(Table2[[#This Row],[1Y Return vs Nifty Z-Score]],Table2[1Y Return vs Nifty Z-Score])</f>
        <v>431</v>
      </c>
      <c r="AT417">
        <f>_xlfn.RANK.AVG(Table2[[#This Row],[6M Return vs Nifty Z-Score]],Table2[6M Return vs Nifty Z-Score])</f>
        <v>237</v>
      </c>
      <c r="AU417">
        <f>_xlfn.RANK.AVG(Table2[[#This Row],[Sharpe Ratio Z-Score]],Table2[Sharpe Ratio Z-Score])</f>
        <v>547.5</v>
      </c>
      <c r="AV417">
        <f>(Table2[[#This Row],[Rank 1Y]]+Table2[[#This Row],[Rank 6M]]+Table2[[#This Row],[Rank Sharpe]])/3</f>
        <v>405.16666666666669</v>
      </c>
    </row>
    <row r="418" spans="1:48" x14ac:dyDescent="0.3">
      <c r="A418" t="s">
        <v>115</v>
      </c>
      <c r="B418" t="s">
        <v>116</v>
      </c>
      <c r="C418" t="s">
        <v>3143</v>
      </c>
      <c r="D418" t="s">
        <v>117</v>
      </c>
      <c r="E418">
        <v>246762.33416999999</v>
      </c>
      <c r="F418">
        <v>1012.5</v>
      </c>
      <c r="G418">
        <v>0.82773115881112602</v>
      </c>
      <c r="H418">
        <f>(Table2[[#This Row],[1Y Return vs Nifty]]-AVERAGE(Table2[1Y Return vs Nifty]))/_xlfn.STDEV.P(Table2[1Y Return vs Nifty])</f>
        <v>-0.39480205721439243</v>
      </c>
      <c r="I418">
        <v>6.32322179470746</v>
      </c>
      <c r="J418">
        <f>(Table2[[#This Row],[1M Return vs Nifty]]-AVERAGE(Table2[1M Return vs Nifty]))/_xlfn.STDEV.P(Table2[1M Return vs Nifty])</f>
        <v>0.84407427050411399</v>
      </c>
      <c r="K418">
        <v>6.0874181660581597</v>
      </c>
      <c r="L418">
        <f>(Table2[[#This Row],[6M Return vs Nifty]]-AVERAGE(Table2[6M Return vs Nifty]))/_xlfn.STDEV.P(Table2[6M Return vs Nifty])</f>
        <v>-0.15599662473269696</v>
      </c>
      <c r="M418">
        <v>-3.91483236098221</v>
      </c>
      <c r="N418">
        <f>(Table2[[#This Row],[1W Return vs Nifty]]-AVERAGE(Table2[1W Return vs Nifty]))/_xlfn.STDEV.P(Table2[1W Return vs Nifty])</f>
        <v>-0.65369236963171018</v>
      </c>
      <c r="O418">
        <v>996.41</v>
      </c>
      <c r="P418">
        <v>966.49223645232303</v>
      </c>
      <c r="Q418">
        <v>896.27867125662794</v>
      </c>
      <c r="R418">
        <v>56.953317255240002</v>
      </c>
      <c r="S418" s="1">
        <f>(Table2[[#This Row],[Close Price]]-Table2[[#This Row],[20D EMA]])/Table2[[#This Row],[20D EMA]]</f>
        <v>1.6147971216667872E-2</v>
      </c>
      <c r="T418" s="1">
        <f>(Table2[[#This Row],[Close Price]]-Table2[[#This Row],[50D EMA]])/Table2[[#This Row],[50D EMA]]</f>
        <v>4.7602827847388021E-2</v>
      </c>
      <c r="U418" s="1">
        <f>(Table2[[#This Row],[Close Price]]-Table2[[#This Row],[200D EMA]])/Table2[[#This Row],[200D EMA]]</f>
        <v>0.12967097452003837</v>
      </c>
      <c r="V418">
        <v>1.3484900964826301</v>
      </c>
      <c r="W418">
        <v>1009.4</v>
      </c>
      <c r="X418">
        <v>1032</v>
      </c>
      <c r="Y418">
        <v>1009.4</v>
      </c>
      <c r="Z418">
        <v>1032</v>
      </c>
      <c r="AA418">
        <v>984</v>
      </c>
      <c r="AB418">
        <v>1063</v>
      </c>
      <c r="AC418" s="1">
        <f>(Table2[[#This Row],[Close Price]]/Table2[[#This Row],[Day Low]])-1</f>
        <v>3.0711313651674566E-3</v>
      </c>
      <c r="AD418" s="1">
        <f>(Table2[[#This Row],[Day High]]/Table2[[#This Row],[Close Price]])-1</f>
        <v>1.9259259259259309E-2</v>
      </c>
      <c r="AE418" s="1">
        <f>(Table2[[#This Row],[Close Price]]/Table2[[#This Row],[Current Week Low]])-1</f>
        <v>3.0711313651674566E-3</v>
      </c>
      <c r="AF418" s="1">
        <f>(Table2[[#This Row],[Current Week High]]/Table2[[#This Row],[Close Price]])-1</f>
        <v>1.9259259259259309E-2</v>
      </c>
      <c r="AG418" s="1">
        <f>(Table2[[#This Row],[Close Price]]/Table2[[#This Row],[Current Month Low]])-1</f>
        <v>2.8963414634146423E-2</v>
      </c>
      <c r="AH418" s="1">
        <f>(Table2[[#This Row],[Current Month High]]/Table2[[#This Row],[Close Price]])-1</f>
        <v>4.9876543209876445E-2</v>
      </c>
      <c r="AI418">
        <v>4.9876543209876401</v>
      </c>
      <c r="AJ418">
        <v>40.041493775933603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7.0000000000000007E-2</v>
      </c>
      <c r="AM418" t="s">
        <v>3182</v>
      </c>
      <c r="AN418">
        <v>3.04</v>
      </c>
      <c r="AO418" t="s">
        <v>3182</v>
      </c>
      <c r="AP418">
        <v>4.0545079838652999E-2</v>
      </c>
      <c r="AQ418">
        <f>(Table2[[#This Row],[Sharpe Ratio]]-AVERAGE(Table2[Sharpe Ratio]))/_xlfn.STDEV.P(Table2[Sharpe Ratio])</f>
        <v>-0.29803830855350127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-0.65845508962818677</v>
      </c>
      <c r="AS418">
        <f>_xlfn.RANK.AVG(Table2[[#This Row],[1Y Return vs Nifty Z-Score]],Table2[1Y Return vs Nifty Z-Score])</f>
        <v>437</v>
      </c>
      <c r="AT418">
        <f>_xlfn.RANK.AVG(Table2[[#This Row],[6M Return vs Nifty Z-Score]],Table2[6M Return vs Nifty Z-Score])</f>
        <v>365</v>
      </c>
      <c r="AU418">
        <f>_xlfn.RANK.AVG(Table2[[#This Row],[Sharpe Ratio Z-Score]],Table2[Sharpe Ratio Z-Score])</f>
        <v>414</v>
      </c>
      <c r="AV418">
        <f>(Table2[[#This Row],[Rank 1Y]]+Table2[[#This Row],[Rank 6M]]+Table2[[#This Row],[Rank Sharpe]])/3</f>
        <v>405.33333333333331</v>
      </c>
    </row>
    <row r="419" spans="1:48" x14ac:dyDescent="0.3">
      <c r="A419" t="s">
        <v>30</v>
      </c>
      <c r="B419" t="s">
        <v>31</v>
      </c>
      <c r="C419" t="s">
        <v>3135</v>
      </c>
      <c r="D419" t="s">
        <v>21</v>
      </c>
      <c r="E419">
        <v>811356.85074645001</v>
      </c>
      <c r="F419">
        <v>1958.9</v>
      </c>
      <c r="G419">
        <v>9.3662547349331007</v>
      </c>
      <c r="H419">
        <f>(Table2[[#This Row],[1Y Return vs Nifty]]-AVERAGE(Table2[1Y Return vs Nifty]))/_xlfn.STDEV.P(Table2[1Y Return vs Nifty])</f>
        <v>-0.24910060136650738</v>
      </c>
      <c r="I419">
        <v>0.30801979704480797</v>
      </c>
      <c r="J419">
        <f>(Table2[[#This Row],[1M Return vs Nifty]]-AVERAGE(Table2[1M Return vs Nifty]))/_xlfn.STDEV.P(Table2[1M Return vs Nifty])</f>
        <v>0.16321188126708086</v>
      </c>
      <c r="K419">
        <v>21.842853060167901</v>
      </c>
      <c r="L419">
        <f>(Table2[[#This Row],[6M Return vs Nifty]]-AVERAGE(Table2[6M Return vs Nifty]))/_xlfn.STDEV.P(Table2[6M Return vs Nifty])</f>
        <v>0.33422692632024659</v>
      </c>
      <c r="M419">
        <v>-0.971488461142479</v>
      </c>
      <c r="N419">
        <f>(Table2[[#This Row],[1W Return vs Nifty]]-AVERAGE(Table2[1W Return vs Nifty]))/_xlfn.STDEV.P(Table2[1W Return vs Nifty])</f>
        <v>2.6195322425906459E-3</v>
      </c>
      <c r="O419">
        <v>1920.52</v>
      </c>
      <c r="P419">
        <v>1874.37095563912</v>
      </c>
      <c r="Q419">
        <v>1685.3578375248301</v>
      </c>
      <c r="R419">
        <v>64.162087939497795</v>
      </c>
      <c r="S419" s="1">
        <f>(Table2[[#This Row],[Close Price]]-Table2[[#This Row],[20D EMA]])/Table2[[#This Row],[20D EMA]]</f>
        <v>1.9984170953700097E-2</v>
      </c>
      <c r="T419" s="1">
        <f>(Table2[[#This Row],[Close Price]]-Table2[[#This Row],[50D EMA]])/Table2[[#This Row],[50D EMA]]</f>
        <v>4.5097286695875809E-2</v>
      </c>
      <c r="U419" s="1">
        <f>(Table2[[#This Row],[Close Price]]-Table2[[#This Row],[200D EMA]])/Table2[[#This Row],[200D EMA]]</f>
        <v>0.16230509413769523</v>
      </c>
      <c r="V419">
        <v>0.86172388892793905</v>
      </c>
      <c r="W419">
        <v>1931.1</v>
      </c>
      <c r="X419">
        <v>1969.5</v>
      </c>
      <c r="Y419">
        <v>1931.1</v>
      </c>
      <c r="Z419">
        <v>1969.5</v>
      </c>
      <c r="AA419">
        <v>1875</v>
      </c>
      <c r="AB419">
        <v>1977</v>
      </c>
      <c r="AC419" s="1">
        <f>(Table2[[#This Row],[Close Price]]/Table2[[#This Row],[Day Low]])-1</f>
        <v>1.4395940137745367E-2</v>
      </c>
      <c r="AD419" s="1">
        <f>(Table2[[#This Row],[Day High]]/Table2[[#This Row],[Close Price]])-1</f>
        <v>5.411200163356833E-3</v>
      </c>
      <c r="AE419" s="1">
        <f>(Table2[[#This Row],[Close Price]]/Table2[[#This Row],[Current Week Low]])-1</f>
        <v>1.4395940137745367E-2</v>
      </c>
      <c r="AF419" s="1">
        <f>(Table2[[#This Row],[Current Week High]]/Table2[[#This Row],[Close Price]])-1</f>
        <v>5.411200163356833E-3</v>
      </c>
      <c r="AG419" s="1">
        <f>(Table2[[#This Row],[Close Price]]/Table2[[#This Row],[Current Month Low]])-1</f>
        <v>4.4746666666666712E-2</v>
      </c>
      <c r="AH419" s="1">
        <f>(Table2[[#This Row],[Current Month High]]/Table2[[#This Row],[Close Price]])-1</f>
        <v>9.2398795242227827E-3</v>
      </c>
      <c r="AI419">
        <v>0.92398795242227805</v>
      </c>
      <c r="AJ419">
        <v>44.9265712277586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</v>
      </c>
      <c r="AM419" t="s">
        <v>3183</v>
      </c>
      <c r="AN419">
        <v>3.36</v>
      </c>
      <c r="AO419" t="s">
        <v>3182</v>
      </c>
      <c r="AP419">
        <v>-2.1504586768653002E-2</v>
      </c>
      <c r="AQ419">
        <f>(Table2[[#This Row],[Sharpe Ratio]]-AVERAGE(Table2[Sharpe Ratio]))/_xlfn.STDEV.P(Table2[Sharpe Ratio])</f>
        <v>-1.0242854675974697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-0.77332772913405901</v>
      </c>
      <c r="AS419">
        <f>_xlfn.RANK.AVG(Table2[[#This Row],[1Y Return vs Nifty Z-Score]],Table2[1Y Return vs Nifty Z-Score])</f>
        <v>379</v>
      </c>
      <c r="AT419">
        <f>_xlfn.RANK.AVG(Table2[[#This Row],[6M Return vs Nifty Z-Score]],Table2[6M Return vs Nifty Z-Score])</f>
        <v>214</v>
      </c>
      <c r="AU419">
        <f>_xlfn.RANK.AVG(Table2[[#This Row],[Sharpe Ratio Z-Score]],Table2[Sharpe Ratio Z-Score])</f>
        <v>624</v>
      </c>
      <c r="AV419">
        <f>(Table2[[#This Row],[Rank 1Y]]+Table2[[#This Row],[Rank 6M]]+Table2[[#This Row],[Rank Sharpe]])/3</f>
        <v>405.66666666666669</v>
      </c>
    </row>
    <row r="420" spans="1:48" x14ac:dyDescent="0.3">
      <c r="A420" t="s">
        <v>664</v>
      </c>
      <c r="B420" t="s">
        <v>665</v>
      </c>
      <c r="C420" t="s">
        <v>3140</v>
      </c>
      <c r="D420" t="s">
        <v>51</v>
      </c>
      <c r="E420">
        <v>28437.291532759999</v>
      </c>
      <c r="F420">
        <v>1830.95</v>
      </c>
      <c r="G420">
        <v>3.00530819681047</v>
      </c>
      <c r="H420">
        <f>(Table2[[#This Row],[1Y Return vs Nifty]]-AVERAGE(Table2[1Y Return vs Nifty]))/_xlfn.STDEV.P(Table2[1Y Return vs Nifty])</f>
        <v>-0.35764385980135321</v>
      </c>
      <c r="I420">
        <v>-5.6483971134098701</v>
      </c>
      <c r="J420">
        <f>(Table2[[#This Row],[1M Return vs Nifty]]-AVERAGE(Table2[1M Return vs Nifty]))/_xlfn.STDEV.P(Table2[1M Return vs Nifty])</f>
        <v>-0.51099660757833087</v>
      </c>
      <c r="K420">
        <v>-9.9995688335652897</v>
      </c>
      <c r="L420">
        <f>(Table2[[#This Row],[6M Return vs Nifty]]-AVERAGE(Table2[6M Return vs Nifty]))/_xlfn.STDEV.P(Table2[6M Return vs Nifty])</f>
        <v>-0.6565362763323016</v>
      </c>
      <c r="M420">
        <v>3.4948451073945002</v>
      </c>
      <c r="N420">
        <f>(Table2[[#This Row],[1W Return vs Nifty]]-AVERAGE(Table2[1W Return vs Nifty]))/_xlfn.STDEV.P(Table2[1W Return vs Nifty])</f>
        <v>0.99853029854181619</v>
      </c>
      <c r="O420">
        <v>1830.62</v>
      </c>
      <c r="P420">
        <v>1857.77131873438</v>
      </c>
      <c r="Q420">
        <v>1744.2319121445801</v>
      </c>
      <c r="R420">
        <v>53.852650863848403</v>
      </c>
      <c r="S420" s="1">
        <f>(Table2[[#This Row],[Close Price]]-Table2[[#This Row],[20D EMA]])/Table2[[#This Row],[20D EMA]]</f>
        <v>1.8026679485647193E-4</v>
      </c>
      <c r="T420" s="1">
        <f>(Table2[[#This Row],[Close Price]]-Table2[[#This Row],[50D EMA]])/Table2[[#This Row],[50D EMA]]</f>
        <v>-1.4437362911088618E-2</v>
      </c>
      <c r="U420" s="1">
        <f>(Table2[[#This Row],[Close Price]]-Table2[[#This Row],[200D EMA]])/Table2[[#This Row],[200D EMA]]</f>
        <v>4.9717062995824769E-2</v>
      </c>
      <c r="V420">
        <v>1.80115345975292</v>
      </c>
      <c r="W420">
        <v>1798</v>
      </c>
      <c r="X420">
        <v>1844.85</v>
      </c>
      <c r="Y420">
        <v>1798</v>
      </c>
      <c r="Z420">
        <v>1844.85</v>
      </c>
      <c r="AA420">
        <v>1666</v>
      </c>
      <c r="AB420">
        <v>1894.9</v>
      </c>
      <c r="AC420" s="1">
        <f>(Table2[[#This Row],[Close Price]]/Table2[[#This Row],[Day Low]])-1</f>
        <v>1.8325917686318194E-2</v>
      </c>
      <c r="AD420" s="1">
        <f>(Table2[[#This Row],[Day High]]/Table2[[#This Row],[Close Price]])-1</f>
        <v>7.5916873754060532E-3</v>
      </c>
      <c r="AE420" s="1">
        <f>(Table2[[#This Row],[Close Price]]/Table2[[#This Row],[Current Week Low]])-1</f>
        <v>1.8325917686318194E-2</v>
      </c>
      <c r="AF420" s="1">
        <f>(Table2[[#This Row],[Current Week High]]/Table2[[#This Row],[Close Price]])-1</f>
        <v>7.5916873754060532E-3</v>
      </c>
      <c r="AG420" s="1">
        <f>(Table2[[#This Row],[Close Price]]/Table2[[#This Row],[Current Month Low]])-1</f>
        <v>9.9009603841536675E-2</v>
      </c>
      <c r="AH420" s="1">
        <f>(Table2[[#This Row],[Current Month High]]/Table2[[#This Row],[Close Price]])-1</f>
        <v>3.4927223572462474E-2</v>
      </c>
      <c r="AI420">
        <v>10.871405554493499</v>
      </c>
      <c r="AJ420">
        <v>47.129253887259402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-0.12</v>
      </c>
      <c r="AM420" t="s">
        <v>3181</v>
      </c>
      <c r="AN420">
        <v>-4.12</v>
      </c>
      <c r="AO420" t="s">
        <v>3181</v>
      </c>
      <c r="AP420">
        <v>9.1763963306916996E-2</v>
      </c>
      <c r="AQ420">
        <f>(Table2[[#This Row],[Sharpe Ratio]]-AVERAGE(Table2[Sharpe Ratio]))/_xlfn.STDEV.P(Table2[Sharpe Ratio])</f>
        <v>0.30144224697701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419</v>
      </c>
      <c r="AT420">
        <f>_xlfn.RANK.AVG(Table2[[#This Row],[6M Return vs Nifty Z-Score]],Table2[6M Return vs Nifty Z-Score])</f>
        <v>537</v>
      </c>
      <c r="AU420">
        <f>_xlfn.RANK.AVG(Table2[[#This Row],[Sharpe Ratio Z-Score]],Table2[Sharpe Ratio Z-Score])</f>
        <v>262</v>
      </c>
      <c r="AV420">
        <f>(Table2[[#This Row],[Rank 1Y]]+Table2[[#This Row],[Rank 6M]]+Table2[[#This Row],[Rank Sharpe]])/3</f>
        <v>406</v>
      </c>
    </row>
    <row r="421" spans="1:48" x14ac:dyDescent="0.3">
      <c r="A421" t="s">
        <v>1498</v>
      </c>
      <c r="B421" t="s">
        <v>1499</v>
      </c>
      <c r="C421" t="s">
        <v>3142</v>
      </c>
      <c r="D421" t="s">
        <v>182</v>
      </c>
      <c r="E421">
        <v>6887.7365962499998</v>
      </c>
      <c r="F421">
        <v>502.5</v>
      </c>
      <c r="G421">
        <v>1.82132132087034</v>
      </c>
      <c r="H421">
        <f>(Table2[[#This Row],[1Y Return vs Nifty]]-AVERAGE(Table2[1Y Return vs Nifty]))/_xlfn.STDEV.P(Table2[1Y Return vs Nifty])</f>
        <v>-0.37784742426906609</v>
      </c>
      <c r="I421">
        <v>-3.1882252709534198</v>
      </c>
      <c r="J421">
        <f>(Table2[[#This Row],[1M Return vs Nifty]]-AVERAGE(Table2[1M Return vs Nifty]))/_xlfn.STDEV.P(Table2[1M Return vs Nifty])</f>
        <v>-0.23252907161869929</v>
      </c>
      <c r="K421">
        <v>7.6901087690699601</v>
      </c>
      <c r="L421">
        <f>(Table2[[#This Row],[6M Return vs Nifty]]-AVERAGE(Table2[6M Return vs Nifty]))/_xlfn.STDEV.P(Table2[6M Return vs Nifty])</f>
        <v>-0.10612959891411052</v>
      </c>
      <c r="M421">
        <v>-1.43857948416623</v>
      </c>
      <c r="N421">
        <f>(Table2[[#This Row],[1W Return vs Nifty]]-AVERAGE(Table2[1W Return vs Nifty]))/_xlfn.STDEV.P(Table2[1W Return vs Nifty])</f>
        <v>-0.10153323009205308</v>
      </c>
      <c r="O421">
        <v>515.32000000000005</v>
      </c>
      <c r="P421">
        <v>519.76365182518998</v>
      </c>
      <c r="Q421">
        <v>473.94543851662399</v>
      </c>
      <c r="R421">
        <v>30.081143908747901</v>
      </c>
      <c r="S421" s="1">
        <f>(Table2[[#This Row],[Close Price]]-Table2[[#This Row],[20D EMA]])/Table2[[#This Row],[20D EMA]]</f>
        <v>-2.4877745866646064E-2</v>
      </c>
      <c r="T421" s="1">
        <f>(Table2[[#This Row],[Close Price]]-Table2[[#This Row],[50D EMA]])/Table2[[#This Row],[50D EMA]]</f>
        <v>-3.3214426912246256E-2</v>
      </c>
      <c r="U421" s="1">
        <f>(Table2[[#This Row],[Close Price]]-Table2[[#This Row],[200D EMA]])/Table2[[#This Row],[200D EMA]]</f>
        <v>6.0248626029079155E-2</v>
      </c>
      <c r="V421">
        <v>0.244249863234833</v>
      </c>
      <c r="W421">
        <v>501.9</v>
      </c>
      <c r="X421">
        <v>507.3</v>
      </c>
      <c r="Y421">
        <v>501.9</v>
      </c>
      <c r="Z421">
        <v>507.3</v>
      </c>
      <c r="AA421">
        <v>486</v>
      </c>
      <c r="AB421">
        <v>528.54999999999995</v>
      </c>
      <c r="AC421" s="1">
        <f>(Table2[[#This Row],[Close Price]]/Table2[[#This Row],[Day Low]])-1</f>
        <v>1.1954572624028881E-3</v>
      </c>
      <c r="AD421" s="1">
        <f>(Table2[[#This Row],[Day High]]/Table2[[#This Row],[Close Price]])-1</f>
        <v>9.5522388059701147E-3</v>
      </c>
      <c r="AE421" s="1">
        <f>(Table2[[#This Row],[Close Price]]/Table2[[#This Row],[Current Week Low]])-1</f>
        <v>1.1954572624028881E-3</v>
      </c>
      <c r="AF421" s="1">
        <f>(Table2[[#This Row],[Current Week High]]/Table2[[#This Row],[Close Price]])-1</f>
        <v>9.5522388059701147E-3</v>
      </c>
      <c r="AG421" s="1">
        <f>(Table2[[#This Row],[Close Price]]/Table2[[#This Row],[Current Month Low]])-1</f>
        <v>3.3950617283950546E-2</v>
      </c>
      <c r="AH421" s="1">
        <f>(Table2[[#This Row],[Current Month High]]/Table2[[#This Row],[Close Price]])-1</f>
        <v>5.1840796019900326E-2</v>
      </c>
      <c r="AI421">
        <v>27.283582089552201</v>
      </c>
      <c r="AJ421">
        <v>42.049469964664297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-0.09</v>
      </c>
      <c r="AM421" t="s">
        <v>3181</v>
      </c>
      <c r="AN421">
        <v>-5.14</v>
      </c>
      <c r="AO421" t="s">
        <v>3181</v>
      </c>
      <c r="AP421">
        <v>3.2738564830830999E-2</v>
      </c>
      <c r="AQ421">
        <f>(Table2[[#This Row],[Sharpe Ratio]]-AVERAGE(Table2[Sharpe Ratio]))/_xlfn.STDEV.P(Table2[Sharpe Ratio])</f>
        <v>-0.389408007319897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430</v>
      </c>
      <c r="AT421">
        <f>_xlfn.RANK.AVG(Table2[[#This Row],[6M Return vs Nifty Z-Score]],Table2[6M Return vs Nifty Z-Score])</f>
        <v>349</v>
      </c>
      <c r="AU421">
        <f>_xlfn.RANK.AVG(Table2[[#This Row],[Sharpe Ratio Z-Score]],Table2[Sharpe Ratio Z-Score])</f>
        <v>440</v>
      </c>
      <c r="AV421">
        <f>(Table2[[#This Row],[Rank 1Y]]+Table2[[#This Row],[Rank 6M]]+Table2[[#This Row],[Rank Sharpe]])/3</f>
        <v>406.33333333333331</v>
      </c>
    </row>
    <row r="422" spans="1:48" x14ac:dyDescent="0.3">
      <c r="A422" t="s">
        <v>1414</v>
      </c>
      <c r="B422" t="s">
        <v>1415</v>
      </c>
      <c r="C422" t="s">
        <v>3136</v>
      </c>
      <c r="D422" t="s">
        <v>591</v>
      </c>
      <c r="E422">
        <v>7838.25700082</v>
      </c>
      <c r="F422">
        <v>729.8</v>
      </c>
      <c r="G422">
        <v>6.7586456364560297</v>
      </c>
      <c r="H422">
        <f>(Table2[[#This Row],[1Y Return vs Nifty]]-AVERAGE(Table2[1Y Return vs Nifty]))/_xlfn.STDEV.P(Table2[1Y Return vs Nifty])</f>
        <v>-0.29359687036935739</v>
      </c>
      <c r="I422">
        <v>-1.27414748552792</v>
      </c>
      <c r="J422">
        <f>(Table2[[#This Row],[1M Return vs Nifty]]-AVERAGE(Table2[1M Return vs Nifty]))/_xlfn.STDEV.P(Table2[1M Return vs Nifty])</f>
        <v>-1.5874074051413462E-2</v>
      </c>
      <c r="K422">
        <v>14.2874220506905</v>
      </c>
      <c r="L422">
        <f>(Table2[[#This Row],[6M Return vs Nifty]]-AVERAGE(Table2[6M Return vs Nifty]))/_xlfn.STDEV.P(Table2[6M Return vs Nifty])</f>
        <v>9.9142954084974116E-2</v>
      </c>
      <c r="M422">
        <v>-3.36623578877842</v>
      </c>
      <c r="N422">
        <f>(Table2[[#This Row],[1W Return vs Nifty]]-AVERAGE(Table2[1W Return vs Nifty]))/_xlfn.STDEV.P(Table2[1W Return vs Nifty])</f>
        <v>-0.53136535929343576</v>
      </c>
      <c r="O422">
        <v>737.83</v>
      </c>
      <c r="P422">
        <v>733.92830820689596</v>
      </c>
      <c r="Q422">
        <v>651.89313846114896</v>
      </c>
      <c r="R422">
        <v>44.596037425892099</v>
      </c>
      <c r="S422" s="1">
        <f>(Table2[[#This Row],[Close Price]]-Table2[[#This Row],[20D EMA]])/Table2[[#This Row],[20D EMA]]</f>
        <v>-1.0883265792933448E-2</v>
      </c>
      <c r="T422" s="1">
        <f>(Table2[[#This Row],[Close Price]]-Table2[[#This Row],[50D EMA]])/Table2[[#This Row],[50D EMA]]</f>
        <v>-5.6249475060883326E-3</v>
      </c>
      <c r="U422" s="1">
        <f>(Table2[[#This Row],[Close Price]]-Table2[[#This Row],[200D EMA]])/Table2[[#This Row],[200D EMA]]</f>
        <v>0.1195086386746714</v>
      </c>
      <c r="V422">
        <v>0.35469364276701298</v>
      </c>
      <c r="W422">
        <v>728.15</v>
      </c>
      <c r="X422">
        <v>743.9</v>
      </c>
      <c r="Y422">
        <v>728.15</v>
      </c>
      <c r="Z422">
        <v>743.9</v>
      </c>
      <c r="AA422">
        <v>712</v>
      </c>
      <c r="AB422">
        <v>759.5</v>
      </c>
      <c r="AC422" s="1">
        <f>(Table2[[#This Row],[Close Price]]/Table2[[#This Row],[Day Low]])-1</f>
        <v>2.2660166174550689E-3</v>
      </c>
      <c r="AD422" s="1">
        <f>(Table2[[#This Row],[Day High]]/Table2[[#This Row],[Close Price]])-1</f>
        <v>1.9320361742943382E-2</v>
      </c>
      <c r="AE422" s="1">
        <f>(Table2[[#This Row],[Close Price]]/Table2[[#This Row],[Current Week Low]])-1</f>
        <v>2.2660166174550689E-3</v>
      </c>
      <c r="AF422" s="1">
        <f>(Table2[[#This Row],[Current Week High]]/Table2[[#This Row],[Close Price]])-1</f>
        <v>1.9320361742943382E-2</v>
      </c>
      <c r="AG422" s="1">
        <f>(Table2[[#This Row],[Close Price]]/Table2[[#This Row],[Current Month Low]])-1</f>
        <v>2.4999999999999911E-2</v>
      </c>
      <c r="AH422" s="1">
        <f>(Table2[[#This Row],[Current Month High]]/Table2[[#This Row],[Close Price]])-1</f>
        <v>4.0696081118114513E-2</v>
      </c>
      <c r="AI422">
        <v>9.4820498766785501</v>
      </c>
      <c r="AJ422">
        <v>40.575941442742902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-0.03</v>
      </c>
      <c r="AM422" t="s">
        <v>3181</v>
      </c>
      <c r="AN422">
        <v>-1.18</v>
      </c>
      <c r="AO422" t="s">
        <v>3181</v>
      </c>
      <c r="AQ422">
        <f>(Table2[[#This Row],[Sharpe Ratio]]-AVERAGE(Table2[Sharpe Ratio]))/_xlfn.STDEV.P(Table2[Sharpe Ratio])</f>
        <v>-0.77258959393567861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-1.5142829435649112</v>
      </c>
      <c r="AS422">
        <f>_xlfn.RANK.AVG(Table2[[#This Row],[1Y Return vs Nifty Z-Score]],Table2[1Y Return vs Nifty Z-Score])</f>
        <v>390</v>
      </c>
      <c r="AT422">
        <f>_xlfn.RANK.AVG(Table2[[#This Row],[6M Return vs Nifty Z-Score]],Table2[6M Return vs Nifty Z-Score])</f>
        <v>282</v>
      </c>
      <c r="AU422">
        <f>_xlfn.RANK.AVG(Table2[[#This Row],[Sharpe Ratio Z-Score]],Table2[Sharpe Ratio Z-Score])</f>
        <v>547.5</v>
      </c>
      <c r="AV422">
        <f>(Table2[[#This Row],[Rank 1Y]]+Table2[[#This Row],[Rank 6M]]+Table2[[#This Row],[Rank Sharpe]])/3</f>
        <v>406.5</v>
      </c>
    </row>
    <row r="423" spans="1:48" x14ac:dyDescent="0.3">
      <c r="A423" t="s">
        <v>522</v>
      </c>
      <c r="B423" t="s">
        <v>523</v>
      </c>
      <c r="C423" t="s">
        <v>3140</v>
      </c>
      <c r="D423" t="s">
        <v>524</v>
      </c>
      <c r="E423">
        <v>41484.8382795</v>
      </c>
      <c r="F423">
        <v>346.5</v>
      </c>
      <c r="G423">
        <v>9.0866293236198405</v>
      </c>
      <c r="H423">
        <f>(Table2[[#This Row],[1Y Return vs Nifty]]-AVERAGE(Table2[1Y Return vs Nifty]))/_xlfn.STDEV.P(Table2[1Y Return vs Nifty])</f>
        <v>-0.25387213231763578</v>
      </c>
      <c r="I423">
        <v>-8.8731872858346907</v>
      </c>
      <c r="J423">
        <f>(Table2[[#This Row],[1M Return vs Nifty]]-AVERAGE(Table2[1M Return vs Nifty]))/_xlfn.STDEV.P(Table2[1M Return vs Nifty])</f>
        <v>-0.87601150523903026</v>
      </c>
      <c r="K423">
        <v>19.047911790238</v>
      </c>
      <c r="L423">
        <f>(Table2[[#This Row],[6M Return vs Nifty]]-AVERAGE(Table2[6M Return vs Nifty]))/_xlfn.STDEV.P(Table2[6M Return vs Nifty])</f>
        <v>0.2472635360020462</v>
      </c>
      <c r="M423">
        <v>-1.5990743495522599</v>
      </c>
      <c r="N423">
        <f>(Table2[[#This Row],[1W Return vs Nifty]]-AVERAGE(Table2[1W Return vs Nifty]))/_xlfn.STDEV.P(Table2[1W Return vs Nifty])</f>
        <v>-0.13732065212870354</v>
      </c>
      <c r="O423">
        <v>356.59</v>
      </c>
      <c r="P423">
        <v>356.98602347374799</v>
      </c>
      <c r="Q423">
        <v>321.993820948993</v>
      </c>
      <c r="R423">
        <v>36.946172941593403</v>
      </c>
      <c r="S423" s="1">
        <f>(Table2[[#This Row],[Close Price]]-Table2[[#This Row],[20D EMA]])/Table2[[#This Row],[20D EMA]]</f>
        <v>-2.8295801901343211E-2</v>
      </c>
      <c r="T423" s="1">
        <f>(Table2[[#This Row],[Close Price]]-Table2[[#This Row],[50D EMA]])/Table2[[#This Row],[50D EMA]]</f>
        <v>-2.937376475333946E-2</v>
      </c>
      <c r="U423" s="1">
        <f>(Table2[[#This Row],[Close Price]]-Table2[[#This Row],[200D EMA]])/Table2[[#This Row],[200D EMA]]</f>
        <v>7.6107606595621644E-2</v>
      </c>
      <c r="V423">
        <v>0.60514982217615298</v>
      </c>
      <c r="W423">
        <v>343.15</v>
      </c>
      <c r="X423">
        <v>348.1</v>
      </c>
      <c r="Y423">
        <v>343.15</v>
      </c>
      <c r="Z423">
        <v>348.1</v>
      </c>
      <c r="AA423">
        <v>334.6</v>
      </c>
      <c r="AB423">
        <v>371.8</v>
      </c>
      <c r="AC423" s="1">
        <f>(Table2[[#This Row],[Close Price]]/Table2[[#This Row],[Day Low]])-1</f>
        <v>9.7624945359173765E-3</v>
      </c>
      <c r="AD423" s="1">
        <f>(Table2[[#This Row],[Day High]]/Table2[[#This Row],[Close Price]])-1</f>
        <v>4.6176046176047425E-3</v>
      </c>
      <c r="AE423" s="1">
        <f>(Table2[[#This Row],[Close Price]]/Table2[[#This Row],[Current Week Low]])-1</f>
        <v>9.7624945359173765E-3</v>
      </c>
      <c r="AF423" s="1">
        <f>(Table2[[#This Row],[Current Week High]]/Table2[[#This Row],[Close Price]])-1</f>
        <v>4.6176046176047425E-3</v>
      </c>
      <c r="AG423" s="1">
        <f>(Table2[[#This Row],[Close Price]]/Table2[[#This Row],[Current Month Low]])-1</f>
        <v>3.5564853556485199E-2</v>
      </c>
      <c r="AH423" s="1">
        <f>(Table2[[#This Row],[Current Month High]]/Table2[[#This Row],[Close Price]])-1</f>
        <v>7.3015873015872979E-2</v>
      </c>
      <c r="AI423">
        <v>14.2279942279942</v>
      </c>
      <c r="AJ423">
        <v>59.310344827586199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-0.15</v>
      </c>
      <c r="AM423" t="s">
        <v>3181</v>
      </c>
      <c r="AN423">
        <v>-6.72</v>
      </c>
      <c r="AO423" t="s">
        <v>3181</v>
      </c>
      <c r="AP423">
        <v>-1.5771675291930999E-2</v>
      </c>
      <c r="AQ423">
        <f>(Table2[[#This Row],[Sharpe Ratio]]-AVERAGE(Table2[Sharpe Ratio]))/_xlfn.STDEV.P(Table2[Sharpe Ratio])</f>
        <v>-0.95718582144836883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380</v>
      </c>
      <c r="AT423">
        <f>_xlfn.RANK.AVG(Table2[[#This Row],[6M Return vs Nifty Z-Score]],Table2[6M Return vs Nifty Z-Score])</f>
        <v>234</v>
      </c>
      <c r="AU423">
        <f>_xlfn.RANK.AVG(Table2[[#This Row],[Sharpe Ratio Z-Score]],Table2[Sharpe Ratio Z-Score])</f>
        <v>607</v>
      </c>
      <c r="AV423">
        <f>(Table2[[#This Row],[Rank 1Y]]+Table2[[#This Row],[Rank 6M]]+Table2[[#This Row],[Rank Sharpe]])/3</f>
        <v>407</v>
      </c>
    </row>
    <row r="424" spans="1:48" x14ac:dyDescent="0.3">
      <c r="A424" t="s">
        <v>1303</v>
      </c>
      <c r="B424" t="s">
        <v>1304</v>
      </c>
      <c r="C424" t="s">
        <v>3140</v>
      </c>
      <c r="D424" t="s">
        <v>51</v>
      </c>
      <c r="E424">
        <v>8909.1842280000001</v>
      </c>
      <c r="F424">
        <v>513.6</v>
      </c>
      <c r="G424">
        <v>-2.9853366837409601</v>
      </c>
      <c r="H424">
        <f>(Table2[[#This Row],[1Y Return vs Nifty]]-AVERAGE(Table2[1Y Return vs Nifty]))/_xlfn.STDEV.P(Table2[1Y Return vs Nifty])</f>
        <v>-0.45986828686798809</v>
      </c>
      <c r="I424">
        <v>4.2600349306355501</v>
      </c>
      <c r="J424">
        <f>(Table2[[#This Row],[1M Return vs Nifty]]-AVERAGE(Table2[1M Return vs Nifty]))/_xlfn.STDEV.P(Table2[1M Return vs Nifty])</f>
        <v>0.61054157480074267</v>
      </c>
      <c r="K424">
        <v>21.559659533077099</v>
      </c>
      <c r="L424">
        <f>(Table2[[#This Row],[6M Return vs Nifty]]-AVERAGE(Table2[6M Return vs Nifty]))/_xlfn.STDEV.P(Table2[6M Return vs Nifty])</f>
        <v>0.32541548205236653</v>
      </c>
      <c r="M424">
        <v>4.9915550904548596</v>
      </c>
      <c r="N424">
        <f>(Table2[[#This Row],[1W Return vs Nifty]]-AVERAGE(Table2[1W Return vs Nifty]))/_xlfn.STDEV.P(Table2[1W Return vs Nifty])</f>
        <v>1.3322692733147217</v>
      </c>
      <c r="O424">
        <v>506.15</v>
      </c>
      <c r="P424">
        <v>490.97829576848397</v>
      </c>
      <c r="Q424">
        <v>422.61292031557701</v>
      </c>
      <c r="R424">
        <v>54.727514847122798</v>
      </c>
      <c r="S424" s="1">
        <f>(Table2[[#This Row],[Close Price]]-Table2[[#This Row],[20D EMA]])/Table2[[#This Row],[20D EMA]]</f>
        <v>1.471895683097905E-2</v>
      </c>
      <c r="T424" s="1">
        <f>(Table2[[#This Row],[Close Price]]-Table2[[#This Row],[50D EMA]])/Table2[[#This Row],[50D EMA]]</f>
        <v>4.6074754070560976E-2</v>
      </c>
      <c r="U424" s="1">
        <f>(Table2[[#This Row],[Close Price]]-Table2[[#This Row],[200D EMA]])/Table2[[#This Row],[200D EMA]]</f>
        <v>0.21529649310409246</v>
      </c>
      <c r="V424">
        <v>0.31884365591824798</v>
      </c>
      <c r="W424">
        <v>505.05</v>
      </c>
      <c r="X424">
        <v>522.20000000000005</v>
      </c>
      <c r="Y424">
        <v>505.05</v>
      </c>
      <c r="Z424">
        <v>522.20000000000005</v>
      </c>
      <c r="AA424">
        <v>465</v>
      </c>
      <c r="AB424">
        <v>532.85</v>
      </c>
      <c r="AC424" s="1">
        <f>(Table2[[#This Row],[Close Price]]/Table2[[#This Row],[Day Low]])-1</f>
        <v>1.6929016929017049E-2</v>
      </c>
      <c r="AD424" s="1">
        <f>(Table2[[#This Row],[Day High]]/Table2[[#This Row],[Close Price]])-1</f>
        <v>1.6744548286604433E-2</v>
      </c>
      <c r="AE424" s="1">
        <f>(Table2[[#This Row],[Close Price]]/Table2[[#This Row],[Current Week Low]])-1</f>
        <v>1.6929016929017049E-2</v>
      </c>
      <c r="AF424" s="1">
        <f>(Table2[[#This Row],[Current Week High]]/Table2[[#This Row],[Close Price]])-1</f>
        <v>1.6744548286604433E-2</v>
      </c>
      <c r="AG424" s="1">
        <f>(Table2[[#This Row],[Close Price]]/Table2[[#This Row],[Current Month Low]])-1</f>
        <v>0.10451612903225804</v>
      </c>
      <c r="AH424" s="1">
        <f>(Table2[[#This Row],[Current Month High]]/Table2[[#This Row],[Close Price]])-1</f>
        <v>3.7480529595015577E-2</v>
      </c>
      <c r="AI424">
        <v>7.7394859813084</v>
      </c>
      <c r="AJ424">
        <v>60.751173708920199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0.03</v>
      </c>
      <c r="AM424" t="s">
        <v>3182</v>
      </c>
      <c r="AN424">
        <v>-2.36</v>
      </c>
      <c r="AO424" t="s">
        <v>3181</v>
      </c>
      <c r="AQ424">
        <f>(Table2[[#This Row],[Sharpe Ratio]]-AVERAGE(Table2[Sharpe Ratio]))/_xlfn.STDEV.P(Table2[Sharpe Ratio])</f>
        <v>-0.77258959393567861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1.0357684493641643</v>
      </c>
      <c r="AS424">
        <f>_xlfn.RANK.AVG(Table2[[#This Row],[1Y Return vs Nifty Z-Score]],Table2[1Y Return vs Nifty Z-Score])</f>
        <v>465</v>
      </c>
      <c r="AT424">
        <f>_xlfn.RANK.AVG(Table2[[#This Row],[6M Return vs Nifty Z-Score]],Table2[6M Return vs Nifty Z-Score])</f>
        <v>216</v>
      </c>
      <c r="AU424">
        <f>_xlfn.RANK.AVG(Table2[[#This Row],[Sharpe Ratio Z-Score]],Table2[Sharpe Ratio Z-Score])</f>
        <v>547.5</v>
      </c>
      <c r="AV424">
        <f>(Table2[[#This Row],[Rank 1Y]]+Table2[[#This Row],[Rank 6M]]+Table2[[#This Row],[Rank Sharpe]])/3</f>
        <v>409.5</v>
      </c>
    </row>
    <row r="425" spans="1:48" x14ac:dyDescent="0.3">
      <c r="A425" t="s">
        <v>600</v>
      </c>
      <c r="B425" t="s">
        <v>601</v>
      </c>
      <c r="C425" t="s">
        <v>3145</v>
      </c>
      <c r="D425" t="s">
        <v>602</v>
      </c>
      <c r="E425">
        <v>32765.78538574</v>
      </c>
      <c r="F425">
        <v>1204.8499999999999</v>
      </c>
      <c r="G425">
        <v>-25.830616868981998</v>
      </c>
      <c r="H425">
        <f>(Table2[[#This Row],[1Y Return vs Nifty]]-AVERAGE(Table2[1Y Return vs Nifty]))/_xlfn.STDEV.P(Table2[1Y Return vs Nifty])</f>
        <v>-0.84970038753125499</v>
      </c>
      <c r="I425">
        <v>-3.0484964654806199</v>
      </c>
      <c r="J425">
        <f>(Table2[[#This Row],[1M Return vs Nifty]]-AVERAGE(Table2[1M Return vs Nifty]))/_xlfn.STDEV.P(Table2[1M Return vs Nifty])</f>
        <v>-0.21671312921536612</v>
      </c>
      <c r="K425">
        <v>2.1673761629013</v>
      </c>
      <c r="L425">
        <f>(Table2[[#This Row],[6M Return vs Nifty]]-AVERAGE(Table2[6M Return vs Nifty]))/_xlfn.STDEV.P(Table2[6M Return vs Nifty])</f>
        <v>-0.27796703836962466</v>
      </c>
      <c r="M425">
        <v>-3.7057140169848699</v>
      </c>
      <c r="N425">
        <f>(Table2[[#This Row],[1W Return vs Nifty]]-AVERAGE(Table2[1W Return vs Nifty]))/_xlfn.STDEV.P(Table2[1W Return vs Nifty])</f>
        <v>-0.60706280042874616</v>
      </c>
      <c r="O425">
        <v>1242.24</v>
      </c>
      <c r="P425">
        <v>1258.7359202820201</v>
      </c>
      <c r="Q425">
        <v>1205.7423240522601</v>
      </c>
      <c r="R425">
        <v>36.124767693410902</v>
      </c>
      <c r="S425" s="1">
        <f>(Table2[[#This Row],[Close Price]]-Table2[[#This Row],[20D EMA]])/Table2[[#This Row],[20D EMA]]</f>
        <v>-3.0098853683668294E-2</v>
      </c>
      <c r="T425" s="1">
        <f>(Table2[[#This Row],[Close Price]]-Table2[[#This Row],[50D EMA]])/Table2[[#This Row],[50D EMA]]</f>
        <v>-4.2809551561813694E-2</v>
      </c>
      <c r="U425" s="1">
        <f>(Table2[[#This Row],[Close Price]]-Table2[[#This Row],[200D EMA]])/Table2[[#This Row],[200D EMA]]</f>
        <v>-7.4006198045801434E-4</v>
      </c>
      <c r="V425">
        <v>0.65496428038374399</v>
      </c>
      <c r="W425">
        <v>1200</v>
      </c>
      <c r="X425">
        <v>1226.55</v>
      </c>
      <c r="Y425">
        <v>1200</v>
      </c>
      <c r="Z425">
        <v>1226.55</v>
      </c>
      <c r="AA425">
        <v>1200</v>
      </c>
      <c r="AB425">
        <v>1300.05</v>
      </c>
      <c r="AC425" s="1">
        <f>(Table2[[#This Row],[Close Price]]/Table2[[#This Row],[Day Low]])-1</f>
        <v>4.0416666666664991E-3</v>
      </c>
      <c r="AD425" s="1">
        <f>(Table2[[#This Row],[Day High]]/Table2[[#This Row],[Close Price]])-1</f>
        <v>1.8010540731211444E-2</v>
      </c>
      <c r="AE425" s="1">
        <f>(Table2[[#This Row],[Close Price]]/Table2[[#This Row],[Current Week Low]])-1</f>
        <v>4.0416666666664991E-3</v>
      </c>
      <c r="AF425" s="1">
        <f>(Table2[[#This Row],[Current Week High]]/Table2[[#This Row],[Close Price]])-1</f>
        <v>1.8010540731211444E-2</v>
      </c>
      <c r="AG425" s="1">
        <f>(Table2[[#This Row],[Close Price]]/Table2[[#This Row],[Current Month Low]])-1</f>
        <v>4.0416666666664991E-3</v>
      </c>
      <c r="AH425" s="1">
        <f>(Table2[[#This Row],[Current Month High]]/Table2[[#This Row],[Close Price]])-1</f>
        <v>7.9013985143378873E-2</v>
      </c>
      <c r="AI425">
        <v>19.616549777980602</v>
      </c>
      <c r="AJ425">
        <v>21.695873945760301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-0.14000000000000001</v>
      </c>
      <c r="AM425" t="s">
        <v>3181</v>
      </c>
      <c r="AN425">
        <v>-3.84</v>
      </c>
      <c r="AO425" t="s">
        <v>3181</v>
      </c>
      <c r="AP425">
        <v>0.103251148830083</v>
      </c>
      <c r="AQ425">
        <f>(Table2[[#This Row],[Sharpe Ratio]]-AVERAGE(Table2[Sharpe Ratio]))/_xlfn.STDEV.P(Table2[Sharpe Ratio])</f>
        <v>0.43589157294047987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605</v>
      </c>
      <c r="AT425">
        <f>_xlfn.RANK.AVG(Table2[[#This Row],[6M Return vs Nifty Z-Score]],Table2[6M Return vs Nifty Z-Score])</f>
        <v>400</v>
      </c>
      <c r="AU425">
        <f>_xlfn.RANK.AVG(Table2[[#This Row],[Sharpe Ratio Z-Score]],Table2[Sharpe Ratio Z-Score])</f>
        <v>225</v>
      </c>
      <c r="AV425">
        <f>(Table2[[#This Row],[Rank 1Y]]+Table2[[#This Row],[Rank 6M]]+Table2[[#This Row],[Rank Sharpe]])/3</f>
        <v>410</v>
      </c>
    </row>
    <row r="426" spans="1:48" x14ac:dyDescent="0.3">
      <c r="A426" t="s">
        <v>2058</v>
      </c>
      <c r="B426" t="s">
        <v>2059</v>
      </c>
      <c r="C426" t="s">
        <v>3150</v>
      </c>
      <c r="D426" t="s">
        <v>262</v>
      </c>
      <c r="E426">
        <v>3192.9735221999999</v>
      </c>
      <c r="F426">
        <v>311.85000000000002</v>
      </c>
      <c r="G426">
        <v>14.623350859850699</v>
      </c>
      <c r="H426">
        <f>(Table2[[#This Row],[1Y Return vs Nifty]]-AVERAGE(Table2[1Y Return vs Nifty]))/_xlfn.STDEV.P(Table2[1Y Return vs Nifty])</f>
        <v>-0.15939345795885801</v>
      </c>
      <c r="I426">
        <v>-5.8093727353953204</v>
      </c>
      <c r="J426">
        <f>(Table2[[#This Row],[1M Return vs Nifty]]-AVERAGE(Table2[1M Return vs Nifty]))/_xlfn.STDEV.P(Table2[1M Return vs Nifty])</f>
        <v>-0.52921748305957317</v>
      </c>
      <c r="K426">
        <v>4.0449081386783696</v>
      </c>
      <c r="L426">
        <f>(Table2[[#This Row],[6M Return vs Nifty]]-AVERAGE(Table2[6M Return vs Nifty]))/_xlfn.STDEV.P(Table2[6M Return vs Nifty])</f>
        <v>-0.21954844195722195</v>
      </c>
      <c r="M426">
        <v>-2.4295791337318402</v>
      </c>
      <c r="N426">
        <f>(Table2[[#This Row],[1W Return vs Nifty]]-AVERAGE(Table2[1W Return vs Nifty]))/_xlfn.STDEV.P(Table2[1W Return vs Nifty])</f>
        <v>-0.3225080420393035</v>
      </c>
      <c r="O426">
        <v>323.36</v>
      </c>
      <c r="P426">
        <v>324.194968281456</v>
      </c>
      <c r="Q426">
        <v>286.78314022743302</v>
      </c>
      <c r="R426">
        <v>38.145001737692297</v>
      </c>
      <c r="S426" s="1">
        <f>(Table2[[#This Row],[Close Price]]-Table2[[#This Row],[20D EMA]])/Table2[[#This Row],[20D EMA]]</f>
        <v>-3.5595002474022731E-2</v>
      </c>
      <c r="T426" s="1">
        <f>(Table2[[#This Row],[Close Price]]-Table2[[#This Row],[50D EMA]])/Table2[[#This Row],[50D EMA]]</f>
        <v>-3.8078839862617668E-2</v>
      </c>
      <c r="U426" s="1">
        <f>(Table2[[#This Row],[Close Price]]-Table2[[#This Row],[200D EMA]])/Table2[[#This Row],[200D EMA]]</f>
        <v>8.7407020345365335E-2</v>
      </c>
      <c r="V426">
        <v>0.50761220185044897</v>
      </c>
      <c r="W426">
        <v>309.89999999999998</v>
      </c>
      <c r="X426">
        <v>319.64999999999998</v>
      </c>
      <c r="Y426">
        <v>309.89999999999998</v>
      </c>
      <c r="Z426">
        <v>319.64999999999998</v>
      </c>
      <c r="AA426">
        <v>302.55</v>
      </c>
      <c r="AB426">
        <v>337</v>
      </c>
      <c r="AC426" s="1">
        <f>(Table2[[#This Row],[Close Price]]/Table2[[#This Row],[Day Low]])-1</f>
        <v>6.2923523717328678E-3</v>
      </c>
      <c r="AD426" s="1">
        <f>(Table2[[#This Row],[Day High]]/Table2[[#This Row],[Close Price]])-1</f>
        <v>2.501202501202493E-2</v>
      </c>
      <c r="AE426" s="1">
        <f>(Table2[[#This Row],[Close Price]]/Table2[[#This Row],[Current Week Low]])-1</f>
        <v>6.2923523717328678E-3</v>
      </c>
      <c r="AF426" s="1">
        <f>(Table2[[#This Row],[Current Week High]]/Table2[[#This Row],[Close Price]])-1</f>
        <v>2.501202501202493E-2</v>
      </c>
      <c r="AG426" s="1">
        <f>(Table2[[#This Row],[Close Price]]/Table2[[#This Row],[Current Month Low]])-1</f>
        <v>3.0738720872583114E-2</v>
      </c>
      <c r="AH426" s="1">
        <f>(Table2[[#This Row],[Current Month High]]/Table2[[#This Row],[Close Price]])-1</f>
        <v>8.064774731441382E-2</v>
      </c>
      <c r="AI426">
        <v>16.354016354016299</v>
      </c>
      <c r="AJ426">
        <v>65.306122448979593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-7.0000000000000007E-2</v>
      </c>
      <c r="AM426" t="s">
        <v>3181</v>
      </c>
      <c r="AN426">
        <v>-6.67</v>
      </c>
      <c r="AO426" t="s">
        <v>3181</v>
      </c>
      <c r="AP426">
        <v>5.3166549913599998E-3</v>
      </c>
      <c r="AQ426">
        <f>(Table2[[#This Row],[Sharpe Ratio]]-AVERAGE(Table2[Sharpe Ratio]))/_xlfn.STDEV.P(Table2[Sharpe Ratio])</f>
        <v>-0.71036193351119059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339</v>
      </c>
      <c r="AT426">
        <f>_xlfn.RANK.AVG(Table2[[#This Row],[6M Return vs Nifty Z-Score]],Table2[6M Return vs Nifty Z-Score])</f>
        <v>384</v>
      </c>
      <c r="AU426">
        <f>_xlfn.RANK.AVG(Table2[[#This Row],[Sharpe Ratio Z-Score]],Table2[Sharpe Ratio Z-Score])</f>
        <v>511</v>
      </c>
      <c r="AV426">
        <f>(Table2[[#This Row],[Rank 1Y]]+Table2[[#This Row],[Rank 6M]]+Table2[[#This Row],[Rank Sharpe]])/3</f>
        <v>411.33333333333331</v>
      </c>
    </row>
    <row r="427" spans="1:48" x14ac:dyDescent="0.3">
      <c r="A427" t="s">
        <v>1287</v>
      </c>
      <c r="B427" t="s">
        <v>1288</v>
      </c>
      <c r="C427" t="s">
        <v>3136</v>
      </c>
      <c r="D427" t="s">
        <v>543</v>
      </c>
      <c r="E427">
        <v>9056.6933694599993</v>
      </c>
      <c r="F427">
        <v>274.2</v>
      </c>
      <c r="G427">
        <v>-10.4679870367903</v>
      </c>
      <c r="H427">
        <f>(Table2[[#This Row],[1Y Return vs Nifty]]-AVERAGE(Table2[1Y Return vs Nifty]))/_xlfn.STDEV.P(Table2[1Y Return vs Nifty])</f>
        <v>-0.58755231096424065</v>
      </c>
      <c r="I427">
        <v>-4.4668569217412601</v>
      </c>
      <c r="J427">
        <f>(Table2[[#This Row],[1M Return vs Nifty]]-AVERAGE(Table2[1M Return vs Nifty]))/_xlfn.STDEV.P(Table2[1M Return vs Nifty])</f>
        <v>-0.37725774424644842</v>
      </c>
      <c r="K427">
        <v>9.6633920364525991</v>
      </c>
      <c r="L427">
        <f>(Table2[[#This Row],[6M Return vs Nifty]]-AVERAGE(Table2[6M Return vs Nifty]))/_xlfn.STDEV.P(Table2[6M Return vs Nifty])</f>
        <v>-4.4731742423883031E-2</v>
      </c>
      <c r="M427">
        <v>-2.75577009968177</v>
      </c>
      <c r="N427">
        <f>(Table2[[#This Row],[1W Return vs Nifty]]-AVERAGE(Table2[1W Return vs Nifty]))/_xlfn.STDEV.P(Table2[1W Return vs Nifty])</f>
        <v>-0.3952426665079124</v>
      </c>
      <c r="O427">
        <v>276.58999999999997</v>
      </c>
      <c r="P427">
        <v>269.10573515453501</v>
      </c>
      <c r="Q427">
        <v>241.66475546626799</v>
      </c>
      <c r="R427">
        <v>46.270056872007999</v>
      </c>
      <c r="S427" s="1">
        <f>(Table2[[#This Row],[Close Price]]-Table2[[#This Row],[20D EMA]])/Table2[[#This Row],[20D EMA]]</f>
        <v>-8.6409486966267275E-3</v>
      </c>
      <c r="T427" s="1">
        <f>(Table2[[#This Row],[Close Price]]-Table2[[#This Row],[50D EMA]])/Table2[[#This Row],[50D EMA]]</f>
        <v>1.8930346625795902E-2</v>
      </c>
      <c r="U427" s="1">
        <f>(Table2[[#This Row],[Close Price]]-Table2[[#This Row],[200D EMA]])/Table2[[#This Row],[200D EMA]]</f>
        <v>0.13462966277791932</v>
      </c>
      <c r="V427">
        <v>0.77112799476975602</v>
      </c>
      <c r="W427">
        <v>270.85000000000002</v>
      </c>
      <c r="X427">
        <v>277.35000000000002</v>
      </c>
      <c r="Y427">
        <v>270.85000000000002</v>
      </c>
      <c r="Z427">
        <v>277.35000000000002</v>
      </c>
      <c r="AA427">
        <v>260.2</v>
      </c>
      <c r="AB427">
        <v>297.60000000000002</v>
      </c>
      <c r="AC427" s="1">
        <f>(Table2[[#This Row],[Close Price]]/Table2[[#This Row],[Day Low]])-1</f>
        <v>1.2368469632637824E-2</v>
      </c>
      <c r="AD427" s="1">
        <f>(Table2[[#This Row],[Day High]]/Table2[[#This Row],[Close Price]])-1</f>
        <v>1.148796498905913E-2</v>
      </c>
      <c r="AE427" s="1">
        <f>(Table2[[#This Row],[Close Price]]/Table2[[#This Row],[Current Week Low]])-1</f>
        <v>1.2368469632637824E-2</v>
      </c>
      <c r="AF427" s="1">
        <f>(Table2[[#This Row],[Current Week High]]/Table2[[#This Row],[Close Price]])-1</f>
        <v>1.148796498905913E-2</v>
      </c>
      <c r="AG427" s="1">
        <f>(Table2[[#This Row],[Close Price]]/Table2[[#This Row],[Current Month Low]])-1</f>
        <v>5.3804765564950063E-2</v>
      </c>
      <c r="AH427" s="1">
        <f>(Table2[[#This Row],[Current Month High]]/Table2[[#This Row],[Close Price]])-1</f>
        <v>8.5339168490153217E-2</v>
      </c>
      <c r="AI427">
        <v>8.5339168490153199</v>
      </c>
      <c r="AJ427">
        <v>36.011904761904702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0.04</v>
      </c>
      <c r="AM427" t="s">
        <v>3182</v>
      </c>
      <c r="AN427">
        <v>-0.28999999999999998</v>
      </c>
      <c r="AO427" t="s">
        <v>3181</v>
      </c>
      <c r="AP427">
        <v>5.1713182314802E-2</v>
      </c>
      <c r="AQ427">
        <f>(Table2[[#This Row],[Sharpe Ratio]]-AVERAGE(Table2[Sharpe Ratio]))/_xlfn.STDEV.P(Table2[Sharpe Ratio])</f>
        <v>-0.16732362242076193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-1.5721080865632464</v>
      </c>
      <c r="AS427">
        <f>_xlfn.RANK.AVG(Table2[[#This Row],[1Y Return vs Nifty Z-Score]],Table2[1Y Return vs Nifty Z-Score])</f>
        <v>518</v>
      </c>
      <c r="AT427">
        <f>_xlfn.RANK.AVG(Table2[[#This Row],[6M Return vs Nifty Z-Score]],Table2[6M Return vs Nifty Z-Score])</f>
        <v>329</v>
      </c>
      <c r="AU427">
        <f>_xlfn.RANK.AVG(Table2[[#This Row],[Sharpe Ratio Z-Score]],Table2[Sharpe Ratio Z-Score])</f>
        <v>388</v>
      </c>
      <c r="AV427">
        <f>(Table2[[#This Row],[Rank 1Y]]+Table2[[#This Row],[Rank 6M]]+Table2[[#This Row],[Rank Sharpe]])/3</f>
        <v>411.66666666666669</v>
      </c>
    </row>
    <row r="428" spans="1:48" x14ac:dyDescent="0.3">
      <c r="A428" t="s">
        <v>308</v>
      </c>
      <c r="B428" t="s">
        <v>309</v>
      </c>
      <c r="C428" t="s">
        <v>3138</v>
      </c>
      <c r="D428" t="s">
        <v>197</v>
      </c>
      <c r="E428">
        <v>89253.089610005001</v>
      </c>
      <c r="F428">
        <v>689.35</v>
      </c>
      <c r="G428">
        <v>-0.23616560859639699</v>
      </c>
      <c r="H428">
        <f>(Table2[[#This Row],[1Y Return vs Nifty]]-AVERAGE(Table2[1Y Return vs Nifty]))/_xlfn.STDEV.P(Table2[1Y Return vs Nifty])</f>
        <v>-0.41295640281069962</v>
      </c>
      <c r="I428">
        <v>2.0149982439293801</v>
      </c>
      <c r="J428">
        <f>(Table2[[#This Row],[1M Return vs Nifty]]-AVERAGE(Table2[1M Return vs Nifty]))/_xlfn.STDEV.P(Table2[1M Return vs Nifty])</f>
        <v>0.35642524703161488</v>
      </c>
      <c r="K428">
        <v>23.782165976574898</v>
      </c>
      <c r="L428">
        <f>(Table2[[#This Row],[6M Return vs Nifty]]-AVERAGE(Table2[6M Return vs Nifty]))/_xlfn.STDEV.P(Table2[6M Return vs Nifty])</f>
        <v>0.39456781001361274</v>
      </c>
      <c r="M428">
        <v>-2.0063157848630699</v>
      </c>
      <c r="N428">
        <f>(Table2[[#This Row],[1W Return vs Nifty]]-AVERAGE(Table2[1W Return vs Nifty]))/_xlfn.STDEV.P(Table2[1W Return vs Nifty])</f>
        <v>-0.22812805011757306</v>
      </c>
      <c r="O428">
        <v>688.97</v>
      </c>
      <c r="P428">
        <v>676.30152740092205</v>
      </c>
      <c r="Q428">
        <v>614.24769776923199</v>
      </c>
      <c r="R428">
        <v>48.825982312982703</v>
      </c>
      <c r="S428" s="1">
        <f>(Table2[[#This Row],[Close Price]]-Table2[[#This Row],[20D EMA]])/Table2[[#This Row],[20D EMA]]</f>
        <v>5.5154796290113567E-4</v>
      </c>
      <c r="T428" s="1">
        <f>(Table2[[#This Row],[Close Price]]-Table2[[#This Row],[50D EMA]])/Table2[[#This Row],[50D EMA]]</f>
        <v>1.9293868297509596E-2</v>
      </c>
      <c r="U428" s="1">
        <f>(Table2[[#This Row],[Close Price]]-Table2[[#This Row],[200D EMA]])/Table2[[#This Row],[200D EMA]]</f>
        <v>0.12226712855989144</v>
      </c>
      <c r="V428">
        <v>0.69704996139351305</v>
      </c>
      <c r="W428">
        <v>674.05</v>
      </c>
      <c r="X428">
        <v>690.5</v>
      </c>
      <c r="Y428">
        <v>674.05</v>
      </c>
      <c r="Z428">
        <v>690.5</v>
      </c>
      <c r="AA428">
        <v>673.8</v>
      </c>
      <c r="AB428">
        <v>719.85</v>
      </c>
      <c r="AC428" s="1">
        <f>(Table2[[#This Row],[Close Price]]/Table2[[#This Row],[Day Low]])-1</f>
        <v>2.2698612862547485E-2</v>
      </c>
      <c r="AD428" s="1">
        <f>(Table2[[#This Row],[Day High]]/Table2[[#This Row],[Close Price]])-1</f>
        <v>1.6682381954014058E-3</v>
      </c>
      <c r="AE428" s="1">
        <f>(Table2[[#This Row],[Close Price]]/Table2[[#This Row],[Current Week Low]])-1</f>
        <v>2.2698612862547485E-2</v>
      </c>
      <c r="AF428" s="1">
        <f>(Table2[[#This Row],[Current Week High]]/Table2[[#This Row],[Close Price]])-1</f>
        <v>1.6682381954014058E-3</v>
      </c>
      <c r="AG428" s="1">
        <f>(Table2[[#This Row],[Close Price]]/Table2[[#This Row],[Current Month Low]])-1</f>
        <v>2.3078064707628521E-2</v>
      </c>
      <c r="AH428" s="1">
        <f>(Table2[[#This Row],[Current Month High]]/Table2[[#This Row],[Close Price]])-1</f>
        <v>4.4244578225864917E-2</v>
      </c>
      <c r="AI428">
        <v>4.4244578225864899</v>
      </c>
      <c r="AJ428">
        <v>41.7540612790458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0.02</v>
      </c>
      <c r="AM428" t="s">
        <v>3182</v>
      </c>
      <c r="AN428">
        <v>0.02</v>
      </c>
      <c r="AO428" t="s">
        <v>3182</v>
      </c>
      <c r="AP428">
        <v>-1.0454870612665999E-2</v>
      </c>
      <c r="AQ428">
        <f>(Table2[[#This Row],[Sharpe Ratio]]-AVERAGE(Table2[Sharpe Ratio]))/_xlfn.STDEV.P(Table2[Sharpe Ratio])</f>
        <v>-0.894956409033553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-0.78504780491659809</v>
      </c>
      <c r="AS428">
        <f>_xlfn.RANK.AVG(Table2[[#This Row],[1Y Return vs Nifty Z-Score]],Table2[1Y Return vs Nifty Z-Score])</f>
        <v>445</v>
      </c>
      <c r="AT428">
        <f>_xlfn.RANK.AVG(Table2[[#This Row],[6M Return vs Nifty Z-Score]],Table2[6M Return vs Nifty Z-Score])</f>
        <v>194</v>
      </c>
      <c r="AU428">
        <f>_xlfn.RANK.AVG(Table2[[#This Row],[Sharpe Ratio Z-Score]],Table2[Sharpe Ratio Z-Score])</f>
        <v>597</v>
      </c>
      <c r="AV428">
        <f>(Table2[[#This Row],[Rank 1Y]]+Table2[[#This Row],[Rank 6M]]+Table2[[#This Row],[Rank Sharpe]])/3</f>
        <v>412</v>
      </c>
    </row>
    <row r="429" spans="1:48" x14ac:dyDescent="0.3">
      <c r="A429" t="s">
        <v>1863</v>
      </c>
      <c r="B429" t="s">
        <v>1864</v>
      </c>
      <c r="C429" t="s">
        <v>3143</v>
      </c>
      <c r="D429" t="s">
        <v>117</v>
      </c>
      <c r="E429">
        <v>4097.1089308319997</v>
      </c>
      <c r="F429">
        <v>227.34</v>
      </c>
      <c r="G429">
        <v>-10.1886137738105</v>
      </c>
      <c r="H429">
        <f>(Table2[[#This Row],[1Y Return vs Nifty]]-AVERAGE(Table2[1Y Return vs Nifty]))/_xlfn.STDEV.P(Table2[1Y Return vs Nifty])</f>
        <v>-0.5827850826749188</v>
      </c>
      <c r="I429">
        <v>4.59935089841946</v>
      </c>
      <c r="J429">
        <f>(Table2[[#This Row],[1M Return vs Nifty]]-AVERAGE(Table2[1M Return vs Nifty]))/_xlfn.STDEV.P(Table2[1M Return vs Nifty])</f>
        <v>0.64894884368737371</v>
      </c>
      <c r="K429">
        <v>-3.7116818248635601</v>
      </c>
      <c r="L429">
        <f>(Table2[[#This Row],[6M Return vs Nifty]]-AVERAGE(Table2[6M Return vs Nifty]))/_xlfn.STDEV.P(Table2[6M Return vs Nifty])</f>
        <v>-0.46089138815610597</v>
      </c>
      <c r="M429">
        <v>-3.8090439681672899</v>
      </c>
      <c r="N429">
        <f>(Table2[[#This Row],[1W Return vs Nifty]]-AVERAGE(Table2[1W Return vs Nifty]))/_xlfn.STDEV.P(Table2[1W Return vs Nifty])</f>
        <v>-0.63010349125145482</v>
      </c>
      <c r="O429">
        <v>224.16</v>
      </c>
      <c r="P429">
        <v>224.666408329631</v>
      </c>
      <c r="Q429">
        <v>216.04815078488301</v>
      </c>
      <c r="R429">
        <v>54.540758481187702</v>
      </c>
      <c r="S429" s="1">
        <f>(Table2[[#This Row],[Close Price]]-Table2[[#This Row],[20D EMA]])/Table2[[#This Row],[20D EMA]]</f>
        <v>1.4186295503212022E-2</v>
      </c>
      <c r="T429" s="1">
        <f>(Table2[[#This Row],[Close Price]]-Table2[[#This Row],[50D EMA]])/Table2[[#This Row],[50D EMA]]</f>
        <v>1.1900273344141005E-2</v>
      </c>
      <c r="U429" s="1">
        <f>(Table2[[#This Row],[Close Price]]-Table2[[#This Row],[200D EMA]])/Table2[[#This Row],[200D EMA]]</f>
        <v>5.2265428674555879E-2</v>
      </c>
      <c r="V429">
        <v>0.79195904019556795</v>
      </c>
      <c r="W429">
        <v>221.8</v>
      </c>
      <c r="X429">
        <v>230</v>
      </c>
      <c r="Y429">
        <v>221.8</v>
      </c>
      <c r="Z429">
        <v>230</v>
      </c>
      <c r="AA429">
        <v>209.01</v>
      </c>
      <c r="AB429">
        <v>246.13</v>
      </c>
      <c r="AC429" s="1">
        <f>(Table2[[#This Row],[Close Price]]/Table2[[#This Row],[Day Low]])-1</f>
        <v>2.4977457168620321E-2</v>
      </c>
      <c r="AD429" s="1">
        <f>(Table2[[#This Row],[Day High]]/Table2[[#This Row],[Close Price]])-1</f>
        <v>1.1700536641154224E-2</v>
      </c>
      <c r="AE429" s="1">
        <f>(Table2[[#This Row],[Close Price]]/Table2[[#This Row],[Current Week Low]])-1</f>
        <v>2.4977457168620321E-2</v>
      </c>
      <c r="AF429" s="1">
        <f>(Table2[[#This Row],[Current Week High]]/Table2[[#This Row],[Close Price]])-1</f>
        <v>1.1700536641154224E-2</v>
      </c>
      <c r="AG429" s="1">
        <f>(Table2[[#This Row],[Close Price]]/Table2[[#This Row],[Current Month Low]])-1</f>
        <v>8.7699153150567088E-2</v>
      </c>
      <c r="AH429" s="1">
        <f>(Table2[[#This Row],[Current Month High]]/Table2[[#This Row],[Close Price]])-1</f>
        <v>8.2651535145596977E-2</v>
      </c>
      <c r="AI429">
        <v>20.942201108471799</v>
      </c>
      <c r="AJ429">
        <v>42.936183590066001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-0.16</v>
      </c>
      <c r="AM429" t="s">
        <v>3181</v>
      </c>
      <c r="AN429">
        <v>-5.33</v>
      </c>
      <c r="AO429" t="s">
        <v>3181</v>
      </c>
      <c r="AP429">
        <v>9.6599916110362005E-2</v>
      </c>
      <c r="AQ429">
        <f>(Table2[[#This Row],[Sharpe Ratio]]-AVERAGE(Table2[Sharpe Ratio]))/_xlfn.STDEV.P(Table2[Sharpe Ratio])</f>
        <v>0.35804363062343114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516</v>
      </c>
      <c r="AT429">
        <f>_xlfn.RANK.AVG(Table2[[#This Row],[6M Return vs Nifty Z-Score]],Table2[6M Return vs Nifty Z-Score])</f>
        <v>475</v>
      </c>
      <c r="AU429">
        <f>_xlfn.RANK.AVG(Table2[[#This Row],[Sharpe Ratio Z-Score]],Table2[Sharpe Ratio Z-Score])</f>
        <v>247</v>
      </c>
      <c r="AV429">
        <f>(Table2[[#This Row],[Rank 1Y]]+Table2[[#This Row],[Rank 6M]]+Table2[[#This Row],[Rank Sharpe]])/3</f>
        <v>412.66666666666669</v>
      </c>
    </row>
    <row r="430" spans="1:48" x14ac:dyDescent="0.3">
      <c r="A430" t="s">
        <v>1169</v>
      </c>
      <c r="B430" t="s">
        <v>1170</v>
      </c>
      <c r="C430" t="s">
        <v>3146</v>
      </c>
      <c r="D430" t="s">
        <v>1171</v>
      </c>
      <c r="E430">
        <v>10646.800443530001</v>
      </c>
      <c r="F430">
        <v>716.35</v>
      </c>
      <c r="G430">
        <v>40.7564707006443</v>
      </c>
      <c r="H430">
        <f>(Table2[[#This Row],[1Y Return vs Nifty]]-AVERAGE(Table2[1Y Return vs Nifty]))/_xlfn.STDEV.P(Table2[1Y Return vs Nifty])</f>
        <v>0.28654237306688796</v>
      </c>
      <c r="I430">
        <v>-9.8291627203324303</v>
      </c>
      <c r="J430">
        <f>(Table2[[#This Row],[1M Return vs Nifty]]-AVERAGE(Table2[1M Return vs Nifty]))/_xlfn.STDEV.P(Table2[1M Return vs Nifty])</f>
        <v>-0.9842186308911629</v>
      </c>
      <c r="K430">
        <v>8.5287727650722491</v>
      </c>
      <c r="L430">
        <f>(Table2[[#This Row],[6M Return vs Nifty]]-AVERAGE(Table2[6M Return vs Nifty]))/_xlfn.STDEV.P(Table2[6M Return vs Nifty])</f>
        <v>-8.0034930945649799E-2</v>
      </c>
      <c r="M430">
        <v>-4.1208661932044102</v>
      </c>
      <c r="N430">
        <f>(Table2[[#This Row],[1W Return vs Nifty]]-AVERAGE(Table2[1W Return vs Nifty]))/_xlfn.STDEV.P(Table2[1W Return vs Nifty])</f>
        <v>-0.69963414907636357</v>
      </c>
      <c r="O430">
        <v>764.79</v>
      </c>
      <c r="P430">
        <v>753.62771487970201</v>
      </c>
      <c r="Q430">
        <v>641.46939561531599</v>
      </c>
      <c r="R430">
        <v>23.4231116827672</v>
      </c>
      <c r="S430" s="1">
        <f>(Table2[[#This Row],[Close Price]]-Table2[[#This Row],[20D EMA]])/Table2[[#This Row],[20D EMA]]</f>
        <v>-6.333764824330855E-2</v>
      </c>
      <c r="T430" s="1">
        <f>(Table2[[#This Row],[Close Price]]-Table2[[#This Row],[50D EMA]])/Table2[[#This Row],[50D EMA]]</f>
        <v>-4.9464363031888302E-2</v>
      </c>
      <c r="U430" s="1">
        <f>(Table2[[#This Row],[Close Price]]-Table2[[#This Row],[200D EMA]])/Table2[[#This Row],[200D EMA]]</f>
        <v>0.11673293363100572</v>
      </c>
      <c r="V430">
        <v>0.49239242577349601</v>
      </c>
      <c r="W430">
        <v>712.75</v>
      </c>
      <c r="X430">
        <v>742.45</v>
      </c>
      <c r="Y430">
        <v>712.75</v>
      </c>
      <c r="Z430">
        <v>742.45</v>
      </c>
      <c r="AA430">
        <v>706.35</v>
      </c>
      <c r="AB430">
        <v>783.45</v>
      </c>
      <c r="AC430" s="1">
        <f>(Table2[[#This Row],[Close Price]]/Table2[[#This Row],[Day Low]])-1</f>
        <v>5.0508593475973029E-3</v>
      </c>
      <c r="AD430" s="1">
        <f>(Table2[[#This Row],[Day High]]/Table2[[#This Row],[Close Price]])-1</f>
        <v>3.6434703706288873E-2</v>
      </c>
      <c r="AE430" s="1">
        <f>(Table2[[#This Row],[Close Price]]/Table2[[#This Row],[Current Week Low]])-1</f>
        <v>5.0508593475973029E-3</v>
      </c>
      <c r="AF430" s="1">
        <f>(Table2[[#This Row],[Current Week High]]/Table2[[#This Row],[Close Price]])-1</f>
        <v>3.6434703706288873E-2</v>
      </c>
      <c r="AG430" s="1">
        <f>(Table2[[#This Row],[Close Price]]/Table2[[#This Row],[Current Month Low]])-1</f>
        <v>1.4157287463721913E-2</v>
      </c>
      <c r="AH430" s="1">
        <f>(Table2[[#This Row],[Current Month High]]/Table2[[#This Row],[Close Price]])-1</f>
        <v>9.3669295735324898E-2</v>
      </c>
      <c r="AI430">
        <v>22.146995183918399</v>
      </c>
      <c r="AJ430">
        <v>78.930935431497403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-0.06</v>
      </c>
      <c r="AM430" t="s">
        <v>3181</v>
      </c>
      <c r="AN430">
        <v>-12.09</v>
      </c>
      <c r="AO430" t="s">
        <v>3181</v>
      </c>
      <c r="AP430">
        <v>-5.5004806593844997E-2</v>
      </c>
      <c r="AQ430">
        <f>(Table2[[#This Row],[Sharpe Ratio]]-AVERAGE(Table2[Sharpe Ratio]))/_xlfn.STDEV.P(Table2[Sharpe Ratio])</f>
        <v>-1.4163816835105698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-2.8937270213568578</v>
      </c>
      <c r="AS430">
        <f>_xlfn.RANK.AVG(Table2[[#This Row],[1Y Return vs Nifty Z-Score]],Table2[1Y Return vs Nifty Z-Score])</f>
        <v>220</v>
      </c>
      <c r="AT430">
        <f>_xlfn.RANK.AVG(Table2[[#This Row],[6M Return vs Nifty Z-Score]],Table2[6M Return vs Nifty Z-Score])</f>
        <v>342</v>
      </c>
      <c r="AU430">
        <f>_xlfn.RANK.AVG(Table2[[#This Row],[Sharpe Ratio Z-Score]],Table2[Sharpe Ratio Z-Score])</f>
        <v>679</v>
      </c>
      <c r="AV430">
        <f>(Table2[[#This Row],[Rank 1Y]]+Table2[[#This Row],[Rank 6M]]+Table2[[#This Row],[Rank Sharpe]])/3</f>
        <v>413.66666666666669</v>
      </c>
    </row>
    <row r="431" spans="1:48" x14ac:dyDescent="0.3">
      <c r="A431" t="s">
        <v>1328</v>
      </c>
      <c r="B431" t="s">
        <v>1329</v>
      </c>
      <c r="C431" t="s">
        <v>3135</v>
      </c>
      <c r="D431" t="s">
        <v>271</v>
      </c>
      <c r="E431">
        <v>8579.0209243000008</v>
      </c>
      <c r="F431">
        <v>727.85</v>
      </c>
      <c r="G431">
        <v>-6.2276018576826297</v>
      </c>
      <c r="H431">
        <f>(Table2[[#This Row],[1Y Return vs Nifty]]-AVERAGE(Table2[1Y Return vs Nifty]))/_xlfn.STDEV.P(Table2[1Y Return vs Nifty])</f>
        <v>-0.51519433379831148</v>
      </c>
      <c r="I431">
        <v>-1.31057373509386</v>
      </c>
      <c r="J431">
        <f>(Table2[[#This Row],[1M Return vs Nifty]]-AVERAGE(Table2[1M Return vs Nifty]))/_xlfn.STDEV.P(Table2[1M Return vs Nifty])</f>
        <v>-1.999717138381351E-2</v>
      </c>
      <c r="K431">
        <v>-1.28655324666315</v>
      </c>
      <c r="L431">
        <f>(Table2[[#This Row],[6M Return vs Nifty]]-AVERAGE(Table2[6M Return vs Nifty]))/_xlfn.STDEV.P(Table2[6M Return vs Nifty])</f>
        <v>-0.38543455999772602</v>
      </c>
      <c r="M431">
        <v>-1.2923170349728099</v>
      </c>
      <c r="N431">
        <f>(Table2[[#This Row],[1W Return vs Nifty]]-AVERAGE(Table2[1W Return vs Nifty]))/_xlfn.STDEV.P(Table2[1W Return vs Nifty])</f>
        <v>-6.8919376777748259E-2</v>
      </c>
      <c r="O431">
        <v>738.38</v>
      </c>
      <c r="P431">
        <v>745.74126555885402</v>
      </c>
      <c r="Q431">
        <v>721.09056896688799</v>
      </c>
      <c r="R431">
        <v>39.173905405896498</v>
      </c>
      <c r="S431" s="1">
        <f>(Table2[[#This Row],[Close Price]]-Table2[[#This Row],[20D EMA]])/Table2[[#This Row],[20D EMA]]</f>
        <v>-1.4260949646523434E-2</v>
      </c>
      <c r="T431" s="1">
        <f>(Table2[[#This Row],[Close Price]]-Table2[[#This Row],[50D EMA]])/Table2[[#This Row],[50D EMA]]</f>
        <v>-2.3991250565229744E-2</v>
      </c>
      <c r="U431" s="1">
        <f>(Table2[[#This Row],[Close Price]]-Table2[[#This Row],[200D EMA]])/Table2[[#This Row],[200D EMA]]</f>
        <v>9.3739002061784364E-3</v>
      </c>
      <c r="V431">
        <v>0.75298711153985398</v>
      </c>
      <c r="W431">
        <v>721.8</v>
      </c>
      <c r="X431">
        <v>741.95</v>
      </c>
      <c r="Y431">
        <v>721.8</v>
      </c>
      <c r="Z431">
        <v>741.95</v>
      </c>
      <c r="AA431">
        <v>711.7</v>
      </c>
      <c r="AB431">
        <v>749</v>
      </c>
      <c r="AC431" s="1">
        <f>(Table2[[#This Row],[Close Price]]/Table2[[#This Row],[Day Low]])-1</f>
        <v>8.3818232197285791E-3</v>
      </c>
      <c r="AD431" s="1">
        <f>(Table2[[#This Row],[Day High]]/Table2[[#This Row],[Close Price]])-1</f>
        <v>1.9372123377069395E-2</v>
      </c>
      <c r="AE431" s="1">
        <f>(Table2[[#This Row],[Close Price]]/Table2[[#This Row],[Current Week Low]])-1</f>
        <v>8.3818232197285791E-3</v>
      </c>
      <c r="AF431" s="1">
        <f>(Table2[[#This Row],[Current Week High]]/Table2[[#This Row],[Close Price]])-1</f>
        <v>1.9372123377069395E-2</v>
      </c>
      <c r="AG431" s="1">
        <f>(Table2[[#This Row],[Close Price]]/Table2[[#This Row],[Current Month Low]])-1</f>
        <v>2.2692145566952426E-2</v>
      </c>
      <c r="AH431" s="1">
        <f>(Table2[[#This Row],[Current Month High]]/Table2[[#This Row],[Close Price]])-1</f>
        <v>2.9058185065604203E-2</v>
      </c>
      <c r="AI431">
        <v>26.633234869822001</v>
      </c>
      <c r="AJ431">
        <v>25.827642838620399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-0.17</v>
      </c>
      <c r="AM431" t="s">
        <v>3181</v>
      </c>
      <c r="AN431">
        <v>-1.36</v>
      </c>
      <c r="AO431" t="s">
        <v>3181</v>
      </c>
      <c r="AP431">
        <v>7.7463646855903998E-2</v>
      </c>
      <c r="AQ431">
        <f>(Table2[[#This Row],[Sharpe Ratio]]-AVERAGE(Table2[Sharpe Ratio]))/_xlfn.STDEV.P(Table2[Sharpe Ratio])</f>
        <v>0.13406722687085723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494</v>
      </c>
      <c r="AT431">
        <f>_xlfn.RANK.AVG(Table2[[#This Row],[6M Return vs Nifty Z-Score]],Table2[6M Return vs Nifty Z-Score])</f>
        <v>449</v>
      </c>
      <c r="AU431">
        <f>_xlfn.RANK.AVG(Table2[[#This Row],[Sharpe Ratio Z-Score]],Table2[Sharpe Ratio Z-Score])</f>
        <v>304</v>
      </c>
      <c r="AV431">
        <f>(Table2[[#This Row],[Rank 1Y]]+Table2[[#This Row],[Rank 6M]]+Table2[[#This Row],[Rank Sharpe]])/3</f>
        <v>415.66666666666669</v>
      </c>
    </row>
    <row r="432" spans="1:48" x14ac:dyDescent="0.3">
      <c r="A432" t="s">
        <v>1782</v>
      </c>
      <c r="B432" t="s">
        <v>1783</v>
      </c>
      <c r="C432" t="s">
        <v>3142</v>
      </c>
      <c r="D432" t="s">
        <v>182</v>
      </c>
      <c r="E432">
        <v>4546.5350360399998</v>
      </c>
      <c r="F432">
        <v>178.8</v>
      </c>
      <c r="G432">
        <v>6.2592799685961102</v>
      </c>
      <c r="H432">
        <f>(Table2[[#This Row],[1Y Return vs Nifty]]-AVERAGE(Table2[1Y Return vs Nifty]))/_xlfn.STDEV.P(Table2[1Y Return vs Nifty])</f>
        <v>-0.30211805136265119</v>
      </c>
      <c r="I432">
        <v>4.4076416529260802</v>
      </c>
      <c r="J432">
        <f>(Table2[[#This Row],[1M Return vs Nifty]]-AVERAGE(Table2[1M Return vs Nifty]))/_xlfn.STDEV.P(Table2[1M Return vs Nifty])</f>
        <v>0.62724922080252776</v>
      </c>
      <c r="K432">
        <v>-5.3131370394706998</v>
      </c>
      <c r="L432">
        <f>(Table2[[#This Row],[6M Return vs Nifty]]-AVERAGE(Table2[6M Return vs Nifty]))/_xlfn.STDEV.P(Table2[6M Return vs Nifty])</f>
        <v>-0.51071997539811653</v>
      </c>
      <c r="M432">
        <v>2.1482843933222702</v>
      </c>
      <c r="N432">
        <f>(Table2[[#This Row],[1W Return vs Nifty]]-AVERAGE(Table2[1W Return vs Nifty]))/_xlfn.STDEV.P(Table2[1W Return vs Nifty])</f>
        <v>0.69827186686820719</v>
      </c>
      <c r="O432">
        <v>173.35</v>
      </c>
      <c r="P432">
        <v>176.190152185919</v>
      </c>
      <c r="Q432">
        <v>171.56635798514699</v>
      </c>
      <c r="R432">
        <v>67.086752644828096</v>
      </c>
      <c r="S432" s="1">
        <f>(Table2[[#This Row],[Close Price]]-Table2[[#This Row],[20D EMA]])/Table2[[#This Row],[20D EMA]]</f>
        <v>3.1439284684165084E-2</v>
      </c>
      <c r="T432" s="1">
        <f>(Table2[[#This Row],[Close Price]]-Table2[[#This Row],[50D EMA]])/Table2[[#This Row],[50D EMA]]</f>
        <v>1.4812676995290004E-2</v>
      </c>
      <c r="U432" s="1">
        <f>(Table2[[#This Row],[Close Price]]-Table2[[#This Row],[200D EMA]])/Table2[[#This Row],[200D EMA]]</f>
        <v>4.2162356885137448E-2</v>
      </c>
      <c r="V432">
        <v>0.65766261577867502</v>
      </c>
      <c r="W432">
        <v>177</v>
      </c>
      <c r="X432">
        <v>181.98</v>
      </c>
      <c r="Y432">
        <v>177</v>
      </c>
      <c r="Z432">
        <v>181.98</v>
      </c>
      <c r="AA432">
        <v>160.19999999999999</v>
      </c>
      <c r="AB432">
        <v>181.98</v>
      </c>
      <c r="AC432" s="1">
        <f>(Table2[[#This Row],[Close Price]]/Table2[[#This Row],[Day Low]])-1</f>
        <v>1.0169491525423791E-2</v>
      </c>
      <c r="AD432" s="1">
        <f>(Table2[[#This Row],[Day High]]/Table2[[#This Row],[Close Price]])-1</f>
        <v>1.7785234899328817E-2</v>
      </c>
      <c r="AE432" s="1">
        <f>(Table2[[#This Row],[Close Price]]/Table2[[#This Row],[Current Week Low]])-1</f>
        <v>1.0169491525423791E-2</v>
      </c>
      <c r="AF432" s="1">
        <f>(Table2[[#This Row],[Current Week High]]/Table2[[#This Row],[Close Price]])-1</f>
        <v>1.7785234899328817E-2</v>
      </c>
      <c r="AG432" s="1">
        <f>(Table2[[#This Row],[Close Price]]/Table2[[#This Row],[Current Month Low]])-1</f>
        <v>0.11610486891385774</v>
      </c>
      <c r="AH432" s="1">
        <f>(Table2[[#This Row],[Current Month High]]/Table2[[#This Row],[Close Price]])-1</f>
        <v>1.7785234899328817E-2</v>
      </c>
      <c r="AI432">
        <v>26.2304250559284</v>
      </c>
      <c r="AJ432">
        <v>41.848472828242699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-0.16</v>
      </c>
      <c r="AM432" t="s">
        <v>3181</v>
      </c>
      <c r="AN432">
        <v>1.72</v>
      </c>
      <c r="AO432" t="s">
        <v>3182</v>
      </c>
      <c r="AP432">
        <v>5.7976621823828997E-2</v>
      </c>
      <c r="AQ432">
        <f>(Table2[[#This Row],[Sharpe Ratio]]-AVERAGE(Table2[Sharpe Ratio]))/_xlfn.STDEV.P(Table2[Sharpe Ratio])</f>
        <v>-9.4014523468423483E-2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395</v>
      </c>
      <c r="AT432">
        <f>_xlfn.RANK.AVG(Table2[[#This Row],[6M Return vs Nifty Z-Score]],Table2[6M Return vs Nifty Z-Score])</f>
        <v>492</v>
      </c>
      <c r="AU432">
        <f>_xlfn.RANK.AVG(Table2[[#This Row],[Sharpe Ratio Z-Score]],Table2[Sharpe Ratio Z-Score])</f>
        <v>363</v>
      </c>
      <c r="AV432">
        <f>(Table2[[#This Row],[Rank 1Y]]+Table2[[#This Row],[Rank 6M]]+Table2[[#This Row],[Rank Sharpe]])/3</f>
        <v>416.66666666666669</v>
      </c>
    </row>
    <row r="433" spans="1:48" x14ac:dyDescent="0.3">
      <c r="A433" t="s">
        <v>1837</v>
      </c>
      <c r="B433" t="s">
        <v>1838</v>
      </c>
      <c r="C433" t="s">
        <v>3139</v>
      </c>
      <c r="D433" t="s">
        <v>48</v>
      </c>
      <c r="E433">
        <v>4291.9929867749997</v>
      </c>
      <c r="F433">
        <v>620.25</v>
      </c>
      <c r="G433">
        <v>-26.451632507990901</v>
      </c>
      <c r="H433">
        <f>(Table2[[#This Row],[1Y Return vs Nifty]]-AVERAGE(Table2[1Y Return vs Nifty]))/_xlfn.STDEV.P(Table2[1Y Return vs Nifty])</f>
        <v>-0.86029740490799889</v>
      </c>
      <c r="I433">
        <v>-11.119342860464901</v>
      </c>
      <c r="J433">
        <f>(Table2[[#This Row],[1M Return vs Nifty]]-AVERAGE(Table2[1M Return vs Nifty]))/_xlfn.STDEV.P(Table2[1M Return vs Nifty])</f>
        <v>-1.1302544802438697</v>
      </c>
      <c r="K433">
        <v>-6.5098766024752797</v>
      </c>
      <c r="L433">
        <f>(Table2[[#This Row],[6M Return vs Nifty]]-AVERAGE(Table2[6M Return vs Nifty]))/_xlfn.STDEV.P(Table2[6M Return vs Nifty])</f>
        <v>-0.54795600996044935</v>
      </c>
      <c r="M433">
        <v>-3.5474881526030799</v>
      </c>
      <c r="N433">
        <f>(Table2[[#This Row],[1W Return vs Nifty]]-AVERAGE(Table2[1W Return vs Nifty]))/_xlfn.STDEV.P(Table2[1W Return vs Nifty])</f>
        <v>-0.57178132415145078</v>
      </c>
      <c r="O433">
        <v>660.25</v>
      </c>
      <c r="P433">
        <v>670.19934497167901</v>
      </c>
      <c r="Q433">
        <v>627.74895654089698</v>
      </c>
      <c r="R433">
        <v>31.015015626016599</v>
      </c>
      <c r="S433" s="1">
        <f>(Table2[[#This Row],[Close Price]]-Table2[[#This Row],[20D EMA]])/Table2[[#This Row],[20D EMA]]</f>
        <v>-6.0583112457402499E-2</v>
      </c>
      <c r="T433" s="1">
        <f>(Table2[[#This Row],[Close Price]]-Table2[[#This Row],[50D EMA]])/Table2[[#This Row],[50D EMA]]</f>
        <v>-7.4529086526919461E-2</v>
      </c>
      <c r="U433" s="1">
        <f>(Table2[[#This Row],[Close Price]]-Table2[[#This Row],[200D EMA]])/Table2[[#This Row],[200D EMA]]</f>
        <v>-1.1945788938015442E-2</v>
      </c>
      <c r="V433">
        <v>0.34331162128961601</v>
      </c>
      <c r="W433">
        <v>617.04999999999995</v>
      </c>
      <c r="X433">
        <v>644.95000000000005</v>
      </c>
      <c r="Y433">
        <v>617.04999999999995</v>
      </c>
      <c r="Z433">
        <v>644.95000000000005</v>
      </c>
      <c r="AA433">
        <v>601</v>
      </c>
      <c r="AB433">
        <v>684.5</v>
      </c>
      <c r="AC433" s="1">
        <f>(Table2[[#This Row],[Close Price]]/Table2[[#This Row],[Day Low]])-1</f>
        <v>5.1859654809174316E-3</v>
      </c>
      <c r="AD433" s="1">
        <f>(Table2[[#This Row],[Day High]]/Table2[[#This Row],[Close Price]])-1</f>
        <v>3.9822652156388694E-2</v>
      </c>
      <c r="AE433" s="1">
        <f>(Table2[[#This Row],[Close Price]]/Table2[[#This Row],[Current Week Low]])-1</f>
        <v>5.1859654809174316E-3</v>
      </c>
      <c r="AF433" s="1">
        <f>(Table2[[#This Row],[Current Week High]]/Table2[[#This Row],[Close Price]])-1</f>
        <v>3.9822652156388694E-2</v>
      </c>
      <c r="AG433" s="1">
        <f>(Table2[[#This Row],[Close Price]]/Table2[[#This Row],[Current Month Low]])-1</f>
        <v>3.2029950083194647E-2</v>
      </c>
      <c r="AH433" s="1">
        <f>(Table2[[#This Row],[Current Month High]]/Table2[[#This Row],[Close Price]])-1</f>
        <v>0.10358726320032252</v>
      </c>
      <c r="AI433">
        <v>62.684401451027803</v>
      </c>
      <c r="AJ433">
        <v>45.342706502636197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-0.18</v>
      </c>
      <c r="AM433" t="s">
        <v>3181</v>
      </c>
      <c r="AN433">
        <v>-9.85</v>
      </c>
      <c r="AO433" t="s">
        <v>3181</v>
      </c>
      <c r="AP433">
        <v>0.137249551617699</v>
      </c>
      <c r="AQ433">
        <f>(Table2[[#This Row],[Sharpe Ratio]]-AVERAGE(Table2[Sharpe Ratio]))/_xlfn.STDEV.P(Table2[Sharpe Ratio])</f>
        <v>0.83381866564836249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615</v>
      </c>
      <c r="AT433">
        <f>_xlfn.RANK.AVG(Table2[[#This Row],[6M Return vs Nifty Z-Score]],Table2[6M Return vs Nifty Z-Score])</f>
        <v>500</v>
      </c>
      <c r="AU433">
        <f>_xlfn.RANK.AVG(Table2[[#This Row],[Sharpe Ratio Z-Score]],Table2[Sharpe Ratio Z-Score])</f>
        <v>136</v>
      </c>
      <c r="AV433">
        <f>(Table2[[#This Row],[Rank 1Y]]+Table2[[#This Row],[Rank 6M]]+Table2[[#This Row],[Rank Sharpe]])/3</f>
        <v>417</v>
      </c>
    </row>
    <row r="434" spans="1:48" x14ac:dyDescent="0.3">
      <c r="A434" t="s">
        <v>1699</v>
      </c>
      <c r="B434" t="s">
        <v>1700</v>
      </c>
      <c r="C434" t="s">
        <v>3145</v>
      </c>
      <c r="D434" t="s">
        <v>802</v>
      </c>
      <c r="E434">
        <v>5087.197481575</v>
      </c>
      <c r="F434">
        <v>414.85</v>
      </c>
      <c r="G434">
        <v>-16.389806837413399</v>
      </c>
      <c r="H434">
        <f>(Table2[[#This Row],[1Y Return vs Nifty]]-AVERAGE(Table2[1Y Return vs Nifty]))/_xlfn.STDEV.P(Table2[1Y Return vs Nifty])</f>
        <v>-0.68860230614519824</v>
      </c>
      <c r="I434">
        <v>3.7371292128564702</v>
      </c>
      <c r="J434">
        <f>(Table2[[#This Row],[1M Return vs Nifty]]-AVERAGE(Table2[1M Return vs Nifty]))/_xlfn.STDEV.P(Table2[1M Return vs Nifty])</f>
        <v>0.5513537309858364</v>
      </c>
      <c r="K434">
        <v>20.723879032293301</v>
      </c>
      <c r="L434">
        <f>(Table2[[#This Row],[6M Return vs Nifty]]-AVERAGE(Table2[6M Return vs Nifty]))/_xlfn.STDEV.P(Table2[6M Return vs Nifty])</f>
        <v>0.29941053279208191</v>
      </c>
      <c r="M434">
        <v>1.64205368366848</v>
      </c>
      <c r="N434">
        <f>(Table2[[#This Row],[1W Return vs Nifty]]-AVERAGE(Table2[1W Return vs Nifty]))/_xlfn.STDEV.P(Table2[1W Return vs Nifty])</f>
        <v>0.58539166966863876</v>
      </c>
      <c r="O434">
        <v>394.51</v>
      </c>
      <c r="P434">
        <v>380.66499748613501</v>
      </c>
      <c r="Q434">
        <v>354.87812683505098</v>
      </c>
      <c r="R434">
        <v>71.936933148634694</v>
      </c>
      <c r="S434" s="1">
        <f>(Table2[[#This Row],[Close Price]]-Table2[[#This Row],[20D EMA]])/Table2[[#This Row],[20D EMA]]</f>
        <v>5.1557628450482958E-2</v>
      </c>
      <c r="T434" s="1">
        <f>(Table2[[#This Row],[Close Price]]-Table2[[#This Row],[50D EMA]])/Table2[[#This Row],[50D EMA]]</f>
        <v>8.9803377614486701E-2</v>
      </c>
      <c r="U434" s="1">
        <f>(Table2[[#This Row],[Close Price]]-Table2[[#This Row],[200D EMA]])/Table2[[#This Row],[200D EMA]]</f>
        <v>0.16899287003062957</v>
      </c>
      <c r="V434">
        <v>1.11442629849498</v>
      </c>
      <c r="W434">
        <v>396.05</v>
      </c>
      <c r="X434">
        <v>418.2</v>
      </c>
      <c r="Y434">
        <v>396.05</v>
      </c>
      <c r="Z434">
        <v>418.2</v>
      </c>
      <c r="AA434">
        <v>372.95</v>
      </c>
      <c r="AB434">
        <v>425</v>
      </c>
      <c r="AC434" s="1">
        <f>(Table2[[#This Row],[Close Price]]/Table2[[#This Row],[Day Low]])-1</f>
        <v>4.7468753945208997E-2</v>
      </c>
      <c r="AD434" s="1">
        <f>(Table2[[#This Row],[Day High]]/Table2[[#This Row],[Close Price]])-1</f>
        <v>8.0752079064720927E-3</v>
      </c>
      <c r="AE434" s="1">
        <f>(Table2[[#This Row],[Close Price]]/Table2[[#This Row],[Current Week Low]])-1</f>
        <v>4.7468753945208997E-2</v>
      </c>
      <c r="AF434" s="1">
        <f>(Table2[[#This Row],[Current Week High]]/Table2[[#This Row],[Close Price]])-1</f>
        <v>8.0752079064720927E-3</v>
      </c>
      <c r="AG434" s="1">
        <f>(Table2[[#This Row],[Close Price]]/Table2[[#This Row],[Current Month Low]])-1</f>
        <v>0.11234749966483459</v>
      </c>
      <c r="AH434" s="1">
        <f>(Table2[[#This Row],[Current Month High]]/Table2[[#This Row],[Close Price]])-1</f>
        <v>2.4466674701699276E-2</v>
      </c>
      <c r="AI434">
        <v>8.4488369290104792</v>
      </c>
      <c r="AJ434">
        <v>54.823661130807999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0.3</v>
      </c>
      <c r="AM434" t="s">
        <v>3182</v>
      </c>
      <c r="AN434">
        <v>9.3699999999999992</v>
      </c>
      <c r="AO434" t="s">
        <v>3182</v>
      </c>
      <c r="AP434">
        <v>1.7659602876445E-2</v>
      </c>
      <c r="AQ434">
        <f>(Table2[[#This Row],[Sharpe Ratio]]-AVERAGE(Table2[Sharpe Ratio]))/_xlfn.STDEV.P(Table2[Sharpe Ratio])</f>
        <v>-0.56589651853158329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0.18165710876977564</v>
      </c>
      <c r="AS434">
        <f>_xlfn.RANK.AVG(Table2[[#This Row],[1Y Return vs Nifty Z-Score]],Table2[1Y Return vs Nifty Z-Score])</f>
        <v>548</v>
      </c>
      <c r="AT434">
        <f>_xlfn.RANK.AVG(Table2[[#This Row],[6M Return vs Nifty Z-Score]],Table2[6M Return vs Nifty Z-Score])</f>
        <v>223</v>
      </c>
      <c r="AU434">
        <f>_xlfn.RANK.AVG(Table2[[#This Row],[Sharpe Ratio Z-Score]],Table2[Sharpe Ratio Z-Score])</f>
        <v>482</v>
      </c>
      <c r="AV434">
        <f>(Table2[[#This Row],[Rank 1Y]]+Table2[[#This Row],[Rank 6M]]+Table2[[#This Row],[Rank Sharpe]])/3</f>
        <v>417.66666666666669</v>
      </c>
    </row>
    <row r="435" spans="1:48" x14ac:dyDescent="0.3">
      <c r="A435" t="s">
        <v>1307</v>
      </c>
      <c r="B435" t="s">
        <v>1308</v>
      </c>
      <c r="C435" t="s">
        <v>3142</v>
      </c>
      <c r="D435" t="s">
        <v>182</v>
      </c>
      <c r="E435">
        <v>8799.7327079999995</v>
      </c>
      <c r="F435">
        <v>575.95000000000005</v>
      </c>
      <c r="G435">
        <v>-10.6342939826486</v>
      </c>
      <c r="H435">
        <f>(Table2[[#This Row],[1Y Return vs Nifty]]-AVERAGE(Table2[1Y Return vs Nifty]))/_xlfn.STDEV.P(Table2[1Y Return vs Nifty])</f>
        <v>-0.59039017443245578</v>
      </c>
      <c r="I435">
        <v>3.2753131857450799</v>
      </c>
      <c r="J435">
        <f>(Table2[[#This Row],[1M Return vs Nifty]]-AVERAGE(Table2[1M Return vs Nifty]))/_xlfn.STDEV.P(Table2[1M Return vs Nifty])</f>
        <v>0.49908064626994553</v>
      </c>
      <c r="K435">
        <v>2.1057332779852298</v>
      </c>
      <c r="L435">
        <f>(Table2[[#This Row],[6M Return vs Nifty]]-AVERAGE(Table2[6M Return vs Nifty]))/_xlfn.STDEV.P(Table2[6M Return vs Nifty])</f>
        <v>-0.27988503010668558</v>
      </c>
      <c r="M435">
        <v>-1.90969390908175</v>
      </c>
      <c r="N435">
        <f>(Table2[[#This Row],[1W Return vs Nifty]]-AVERAGE(Table2[1W Return vs Nifty]))/_xlfn.STDEV.P(Table2[1W Return vs Nifty])</f>
        <v>-0.20658313752337926</v>
      </c>
      <c r="O435">
        <v>575.69000000000005</v>
      </c>
      <c r="P435">
        <v>578.96651098037501</v>
      </c>
      <c r="Q435">
        <v>553.45085387672998</v>
      </c>
      <c r="R435">
        <v>49.368846628850001</v>
      </c>
      <c r="S435" s="1">
        <f>(Table2[[#This Row],[Close Price]]-Table2[[#This Row],[20D EMA]])/Table2[[#This Row],[20D EMA]]</f>
        <v>4.51631954697825E-4</v>
      </c>
      <c r="T435" s="1">
        <f>(Table2[[#This Row],[Close Price]]-Table2[[#This Row],[50D EMA]])/Table2[[#This Row],[50D EMA]]</f>
        <v>-5.2101648768372536E-3</v>
      </c>
      <c r="U435" s="1">
        <f>(Table2[[#This Row],[Close Price]]-Table2[[#This Row],[200D EMA]])/Table2[[#This Row],[200D EMA]]</f>
        <v>4.0652473414163885E-2</v>
      </c>
      <c r="V435">
        <v>0.51158631477654204</v>
      </c>
      <c r="W435">
        <v>565.5</v>
      </c>
      <c r="X435">
        <v>579.1</v>
      </c>
      <c r="Y435">
        <v>565.5</v>
      </c>
      <c r="Z435">
        <v>579.1</v>
      </c>
      <c r="AA435">
        <v>531.65</v>
      </c>
      <c r="AB435">
        <v>601.5</v>
      </c>
      <c r="AC435" s="1">
        <f>(Table2[[#This Row],[Close Price]]/Table2[[#This Row],[Day Low]])-1</f>
        <v>1.8479221927497846E-2</v>
      </c>
      <c r="AD435" s="1">
        <f>(Table2[[#This Row],[Day High]]/Table2[[#This Row],[Close Price]])-1</f>
        <v>5.4692247590937271E-3</v>
      </c>
      <c r="AE435" s="1">
        <f>(Table2[[#This Row],[Close Price]]/Table2[[#This Row],[Current Week Low]])-1</f>
        <v>1.8479221927497846E-2</v>
      </c>
      <c r="AF435" s="1">
        <f>(Table2[[#This Row],[Current Week High]]/Table2[[#This Row],[Close Price]])-1</f>
        <v>5.4692247590937271E-3</v>
      </c>
      <c r="AG435" s="1">
        <f>(Table2[[#This Row],[Close Price]]/Table2[[#This Row],[Current Month Low]])-1</f>
        <v>8.3325496097056417E-2</v>
      </c>
      <c r="AH435" s="1">
        <f>(Table2[[#This Row],[Current Month High]]/Table2[[#This Row],[Close Price]])-1</f>
        <v>4.4361489712648527E-2</v>
      </c>
      <c r="AI435">
        <v>22.892612205920599</v>
      </c>
      <c r="AJ435">
        <v>33.013856812933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-0.11</v>
      </c>
      <c r="AM435" t="s">
        <v>3181</v>
      </c>
      <c r="AN435">
        <v>0.26</v>
      </c>
      <c r="AO435" t="s">
        <v>3182</v>
      </c>
      <c r="AP435">
        <v>6.9337641064016006E-2</v>
      </c>
      <c r="AQ435">
        <f>(Table2[[#This Row],[Sharpe Ratio]]-AVERAGE(Table2[Sharpe Ratio]))/_xlfn.STDEV.P(Table2[Sharpe Ratio])</f>
        <v>3.8958116001942086E-2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521</v>
      </c>
      <c r="AT435">
        <f>_xlfn.RANK.AVG(Table2[[#This Row],[6M Return vs Nifty Z-Score]],Table2[6M Return vs Nifty Z-Score])</f>
        <v>403</v>
      </c>
      <c r="AU435">
        <f>_xlfn.RANK.AVG(Table2[[#This Row],[Sharpe Ratio Z-Score]],Table2[Sharpe Ratio Z-Score])</f>
        <v>330</v>
      </c>
      <c r="AV435">
        <f>(Table2[[#This Row],[Rank 1Y]]+Table2[[#This Row],[Rank 6M]]+Table2[[#This Row],[Rank Sharpe]])/3</f>
        <v>418</v>
      </c>
    </row>
    <row r="436" spans="1:48" x14ac:dyDescent="0.3">
      <c r="A436" t="s">
        <v>1128</v>
      </c>
      <c r="B436" t="s">
        <v>1129</v>
      </c>
      <c r="C436" t="s">
        <v>3148</v>
      </c>
      <c r="D436" t="s">
        <v>538</v>
      </c>
      <c r="E436">
        <v>11406.547747175</v>
      </c>
      <c r="F436">
        <v>356.65</v>
      </c>
      <c r="G436">
        <v>-2.89875584373228</v>
      </c>
      <c r="H436">
        <f>(Table2[[#This Row],[1Y Return vs Nifty]]-AVERAGE(Table2[1Y Return vs Nifty]))/_xlfn.STDEV.P(Table2[1Y Return vs Nifty])</f>
        <v>-0.45839087050609206</v>
      </c>
      <c r="I436">
        <v>12.6651666470948</v>
      </c>
      <c r="J436">
        <f>(Table2[[#This Row],[1M Return vs Nifty]]-AVERAGE(Table2[1M Return vs Nifty]))/_xlfn.STDEV.P(Table2[1M Return vs Nifty])</f>
        <v>1.5619207744592269</v>
      </c>
      <c r="K436">
        <v>7.3433719320952102</v>
      </c>
      <c r="L436">
        <f>(Table2[[#This Row],[6M Return vs Nifty]]-AVERAGE(Table2[6M Return vs Nifty]))/_xlfn.STDEV.P(Table2[6M Return vs Nifty])</f>
        <v>-0.11691816582102432</v>
      </c>
      <c r="M436">
        <v>3.8637137982180398</v>
      </c>
      <c r="N436">
        <f>(Table2[[#This Row],[1W Return vs Nifty]]-AVERAGE(Table2[1W Return vs Nifty]))/_xlfn.STDEV.P(Table2[1W Return vs Nifty])</f>
        <v>1.0807812757482047</v>
      </c>
      <c r="O436">
        <v>352.88</v>
      </c>
      <c r="P436">
        <v>340.08870822409199</v>
      </c>
      <c r="Q436">
        <v>310.89766391159799</v>
      </c>
      <c r="R436">
        <v>51.042134965965097</v>
      </c>
      <c r="S436" s="1">
        <f>(Table2[[#This Row],[Close Price]]-Table2[[#This Row],[20D EMA]])/Table2[[#This Row],[20D EMA]]</f>
        <v>1.0683518476535881E-2</v>
      </c>
      <c r="T436" s="1">
        <f>(Table2[[#This Row],[Close Price]]-Table2[[#This Row],[50D EMA]])/Table2[[#This Row],[50D EMA]]</f>
        <v>4.8696976334172748E-2</v>
      </c>
      <c r="U436" s="1">
        <f>(Table2[[#This Row],[Close Price]]-Table2[[#This Row],[200D EMA]])/Table2[[#This Row],[200D EMA]]</f>
        <v>0.1471620452619786</v>
      </c>
      <c r="V436">
        <v>0.76802787856981702</v>
      </c>
      <c r="W436">
        <v>350.2</v>
      </c>
      <c r="X436">
        <v>372.55</v>
      </c>
      <c r="Y436">
        <v>350.2</v>
      </c>
      <c r="Z436">
        <v>372.55</v>
      </c>
      <c r="AA436">
        <v>343.2</v>
      </c>
      <c r="AB436">
        <v>374.95</v>
      </c>
      <c r="AC436" s="1">
        <f>(Table2[[#This Row],[Close Price]]/Table2[[#This Row],[Day Low]])-1</f>
        <v>1.8418046830382506E-2</v>
      </c>
      <c r="AD436" s="1">
        <f>(Table2[[#This Row],[Day High]]/Table2[[#This Row],[Close Price]])-1</f>
        <v>4.4581522501051518E-2</v>
      </c>
      <c r="AE436" s="1">
        <f>(Table2[[#This Row],[Close Price]]/Table2[[#This Row],[Current Week Low]])-1</f>
        <v>1.8418046830382506E-2</v>
      </c>
      <c r="AF436" s="1">
        <f>(Table2[[#This Row],[Current Week High]]/Table2[[#This Row],[Close Price]])-1</f>
        <v>4.4581522501051518E-2</v>
      </c>
      <c r="AG436" s="1">
        <f>(Table2[[#This Row],[Close Price]]/Table2[[#This Row],[Current Month Low]])-1</f>
        <v>3.9189976689976591E-2</v>
      </c>
      <c r="AH436" s="1">
        <f>(Table2[[#This Row],[Current Month High]]/Table2[[#This Row],[Close Price]])-1</f>
        <v>5.1310808916304573E-2</v>
      </c>
      <c r="AI436">
        <v>12.435160521519601</v>
      </c>
      <c r="AJ436">
        <v>47.011541632316501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0.12</v>
      </c>
      <c r="AM436" t="s">
        <v>3182</v>
      </c>
      <c r="AN436">
        <v>-3.76</v>
      </c>
      <c r="AO436" t="s">
        <v>3181</v>
      </c>
      <c r="AP436">
        <v>3.1332344452934001E-2</v>
      </c>
      <c r="AQ436">
        <f>(Table2[[#This Row],[Sharpe Ratio]]-AVERAGE(Table2[Sharpe Ratio]))/_xlfn.STDEV.P(Table2[Sharpe Ratio])</f>
        <v>-0.40586681540505087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1.6615261984752645</v>
      </c>
      <c r="AS436">
        <f>_xlfn.RANK.AVG(Table2[[#This Row],[1Y Return vs Nifty Z-Score]],Table2[1Y Return vs Nifty Z-Score])</f>
        <v>464</v>
      </c>
      <c r="AT436">
        <f>_xlfn.RANK.AVG(Table2[[#This Row],[6M Return vs Nifty Z-Score]],Table2[6M Return vs Nifty Z-Score])</f>
        <v>351</v>
      </c>
      <c r="AU436">
        <f>_xlfn.RANK.AVG(Table2[[#This Row],[Sharpe Ratio Z-Score]],Table2[Sharpe Ratio Z-Score])</f>
        <v>442</v>
      </c>
      <c r="AV436">
        <f>(Table2[[#This Row],[Rank 1Y]]+Table2[[#This Row],[Rank 6M]]+Table2[[#This Row],[Rank Sharpe]])/3</f>
        <v>419</v>
      </c>
    </row>
    <row r="437" spans="1:48" x14ac:dyDescent="0.3">
      <c r="A437" t="s">
        <v>1416</v>
      </c>
      <c r="B437" t="s">
        <v>1417</v>
      </c>
      <c r="C437" t="s">
        <v>3134</v>
      </c>
      <c r="D437" t="s">
        <v>1418</v>
      </c>
      <c r="E437">
        <v>7804.4127887699997</v>
      </c>
      <c r="F437">
        <v>481.65</v>
      </c>
      <c r="G437">
        <v>47.203242696027502</v>
      </c>
      <c r="H437">
        <f>(Table2[[#This Row],[1Y Return vs Nifty]]-AVERAGE(Table2[1Y Return vs Nifty]))/_xlfn.STDEV.P(Table2[1Y Return vs Nifty])</f>
        <v>0.39655015800449428</v>
      </c>
      <c r="I437">
        <v>-3.0528364722247998</v>
      </c>
      <c r="J437">
        <f>(Table2[[#This Row],[1M Return vs Nifty]]-AVERAGE(Table2[1M Return vs Nifty]))/_xlfn.STDEV.P(Table2[1M Return vs Nifty])</f>
        <v>-0.2172043757873508</v>
      </c>
      <c r="K437">
        <v>-8.3912808542692296</v>
      </c>
      <c r="L437">
        <f>(Table2[[#This Row],[6M Return vs Nifty]]-AVERAGE(Table2[6M Return vs Nifty]))/_xlfn.STDEV.P(Table2[6M Return vs Nifty])</f>
        <v>-0.60649509056845885</v>
      </c>
      <c r="M437">
        <v>-2.70022035430449</v>
      </c>
      <c r="N437">
        <f>(Table2[[#This Row],[1W Return vs Nifty]]-AVERAGE(Table2[1W Return vs Nifty]))/_xlfn.STDEV.P(Table2[1W Return vs Nifty])</f>
        <v>-0.38285608842603047</v>
      </c>
      <c r="O437">
        <v>483.37</v>
      </c>
      <c r="P437">
        <v>497.600824976306</v>
      </c>
      <c r="Q437">
        <v>467.10195038071203</v>
      </c>
      <c r="R437">
        <v>51.134803654896402</v>
      </c>
      <c r="S437" s="1">
        <f>(Table2[[#This Row],[Close Price]]-Table2[[#This Row],[20D EMA]])/Table2[[#This Row],[20D EMA]]</f>
        <v>-3.5583507458055471E-3</v>
      </c>
      <c r="T437" s="1">
        <f>(Table2[[#This Row],[Close Price]]-Table2[[#This Row],[50D EMA]])/Table2[[#This Row],[50D EMA]]</f>
        <v>-3.2055463286391347E-2</v>
      </c>
      <c r="U437" s="1">
        <f>(Table2[[#This Row],[Close Price]]-Table2[[#This Row],[200D EMA]])/Table2[[#This Row],[200D EMA]]</f>
        <v>3.1145341198919305E-2</v>
      </c>
      <c r="V437">
        <v>0.59665336602788999</v>
      </c>
      <c r="W437">
        <v>479.75</v>
      </c>
      <c r="X437">
        <v>486</v>
      </c>
      <c r="Y437">
        <v>479.75</v>
      </c>
      <c r="Z437">
        <v>486</v>
      </c>
      <c r="AA437">
        <v>447.3</v>
      </c>
      <c r="AB437">
        <v>504.65</v>
      </c>
      <c r="AC437" s="1">
        <f>(Table2[[#This Row],[Close Price]]/Table2[[#This Row],[Day Low]])-1</f>
        <v>3.9603960396039639E-3</v>
      </c>
      <c r="AD437" s="1">
        <f>(Table2[[#This Row],[Day High]]/Table2[[#This Row],[Close Price]])-1</f>
        <v>9.0314543755840582E-3</v>
      </c>
      <c r="AE437" s="1">
        <f>(Table2[[#This Row],[Close Price]]/Table2[[#This Row],[Current Week Low]])-1</f>
        <v>3.9603960396039639E-3</v>
      </c>
      <c r="AF437" s="1">
        <f>(Table2[[#This Row],[Current Week High]]/Table2[[#This Row],[Close Price]])-1</f>
        <v>9.0314543755840582E-3</v>
      </c>
      <c r="AG437" s="1">
        <f>(Table2[[#This Row],[Close Price]]/Table2[[#This Row],[Current Month Low]])-1</f>
        <v>7.679409792085834E-2</v>
      </c>
      <c r="AH437" s="1">
        <f>(Table2[[#This Row],[Current Month High]]/Table2[[#This Row],[Close Price]])-1</f>
        <v>4.775251738814501E-2</v>
      </c>
      <c r="AI437">
        <v>31.7969479912799</v>
      </c>
      <c r="AJ437">
        <v>101.583426339285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-0.22</v>
      </c>
      <c r="AM437" t="s">
        <v>3181</v>
      </c>
      <c r="AN437">
        <v>-1.33</v>
      </c>
      <c r="AO437" t="s">
        <v>3181</v>
      </c>
      <c r="AQ437">
        <f>(Table2[[#This Row],[Sharpe Ratio]]-AVERAGE(Table2[Sharpe Ratio]))/_xlfn.STDEV.P(Table2[Sharpe Ratio])</f>
        <v>-0.77258959393567861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192</v>
      </c>
      <c r="AT437">
        <f>_xlfn.RANK.AVG(Table2[[#This Row],[6M Return vs Nifty Z-Score]],Table2[6M Return vs Nifty Z-Score])</f>
        <v>518</v>
      </c>
      <c r="AU437">
        <f>_xlfn.RANK.AVG(Table2[[#This Row],[Sharpe Ratio Z-Score]],Table2[Sharpe Ratio Z-Score])</f>
        <v>547.5</v>
      </c>
      <c r="AV437">
        <f>(Table2[[#This Row],[Rank 1Y]]+Table2[[#This Row],[Rank 6M]]+Table2[[#This Row],[Rank Sharpe]])/3</f>
        <v>419.16666666666669</v>
      </c>
    </row>
    <row r="438" spans="1:48" x14ac:dyDescent="0.3">
      <c r="A438" t="s">
        <v>1571</v>
      </c>
      <c r="B438" t="s">
        <v>1572</v>
      </c>
      <c r="C438" t="s">
        <v>3150</v>
      </c>
      <c r="D438" t="s">
        <v>398</v>
      </c>
      <c r="E438">
        <v>6253.1471579500003</v>
      </c>
      <c r="F438">
        <v>321.55</v>
      </c>
      <c r="G438">
        <v>19.168624443887499</v>
      </c>
      <c r="H438">
        <f>(Table2[[#This Row],[1Y Return vs Nifty]]-AVERAGE(Table2[1Y Return vs Nifty]))/_xlfn.STDEV.P(Table2[1Y Return vs Nifty])</f>
        <v>-8.1832861853801897E-2</v>
      </c>
      <c r="I438">
        <v>-2.9622895689288899</v>
      </c>
      <c r="J438">
        <f>(Table2[[#This Row],[1M Return vs Nifty]]-AVERAGE(Table2[1M Return vs Nifty]))/_xlfn.STDEV.P(Table2[1M Return vs Nifty])</f>
        <v>-0.20695534658766254</v>
      </c>
      <c r="K438">
        <v>6.2218909293918703</v>
      </c>
      <c r="L438">
        <f>(Table2[[#This Row],[6M Return vs Nifty]]-AVERAGE(Table2[6M Return vs Nifty]))/_xlfn.STDEV.P(Table2[6M Return vs Nifty])</f>
        <v>-0.15181256278807881</v>
      </c>
      <c r="M438">
        <v>-2.4925732657842898</v>
      </c>
      <c r="N438">
        <f>(Table2[[#This Row],[1W Return vs Nifty]]-AVERAGE(Table2[1W Return vs Nifty]))/_xlfn.STDEV.P(Table2[1W Return vs Nifty])</f>
        <v>-0.33655458230818452</v>
      </c>
      <c r="O438">
        <v>322.10000000000002</v>
      </c>
      <c r="P438">
        <v>326.65902450243402</v>
      </c>
      <c r="Q438">
        <v>297.38735800557998</v>
      </c>
      <c r="R438">
        <v>53.357767037475497</v>
      </c>
      <c r="S438" s="1">
        <f>(Table2[[#This Row],[Close Price]]-Table2[[#This Row],[20D EMA]])/Table2[[#This Row],[20D EMA]]</f>
        <v>-1.7075442409190044E-3</v>
      </c>
      <c r="T438" s="1">
        <f>(Table2[[#This Row],[Close Price]]-Table2[[#This Row],[50D EMA]])/Table2[[#This Row],[50D EMA]]</f>
        <v>-1.5640236819466601E-2</v>
      </c>
      <c r="U438" s="1">
        <f>(Table2[[#This Row],[Close Price]]-Table2[[#This Row],[200D EMA]])/Table2[[#This Row],[200D EMA]]</f>
        <v>8.1249728154102155E-2</v>
      </c>
      <c r="V438">
        <v>0.397674276477606</v>
      </c>
      <c r="W438">
        <v>310.45</v>
      </c>
      <c r="X438">
        <v>327.7</v>
      </c>
      <c r="Y438">
        <v>310.45</v>
      </c>
      <c r="Z438">
        <v>327.7</v>
      </c>
      <c r="AA438">
        <v>304.3</v>
      </c>
      <c r="AB438">
        <v>335.5</v>
      </c>
      <c r="AC438" s="1">
        <f>(Table2[[#This Row],[Close Price]]/Table2[[#This Row],[Day Low]])-1</f>
        <v>3.5754549846996442E-2</v>
      </c>
      <c r="AD438" s="1">
        <f>(Table2[[#This Row],[Day High]]/Table2[[#This Row],[Close Price]])-1</f>
        <v>1.9126107914787749E-2</v>
      </c>
      <c r="AE438" s="1">
        <f>(Table2[[#This Row],[Close Price]]/Table2[[#This Row],[Current Week Low]])-1</f>
        <v>3.5754549846996442E-2</v>
      </c>
      <c r="AF438" s="1">
        <f>(Table2[[#This Row],[Current Week High]]/Table2[[#This Row],[Close Price]])-1</f>
        <v>1.9126107914787749E-2</v>
      </c>
      <c r="AG438" s="1">
        <f>(Table2[[#This Row],[Close Price]]/Table2[[#This Row],[Current Month Low]])-1</f>
        <v>5.6687479461058121E-2</v>
      </c>
      <c r="AH438" s="1">
        <f>(Table2[[#This Row],[Current Month High]]/Table2[[#This Row],[Close Price]])-1</f>
        <v>4.3383610635981951E-2</v>
      </c>
      <c r="AI438">
        <v>16.062820712175299</v>
      </c>
      <c r="AJ438">
        <v>56.777181862506097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-0.06</v>
      </c>
      <c r="AM438" t="s">
        <v>3181</v>
      </c>
      <c r="AN438">
        <v>-1.58</v>
      </c>
      <c r="AO438" t="s">
        <v>3181</v>
      </c>
      <c r="AP438">
        <v>-3.2407082504730001E-3</v>
      </c>
      <c r="AQ438">
        <f>(Table2[[#This Row],[Sharpe Ratio]]-AVERAGE(Table2[Sharpe Ratio]))/_xlfn.STDEV.P(Table2[Sharpe Ratio])</f>
        <v>-0.8105197761410291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314</v>
      </c>
      <c r="AT438">
        <f>_xlfn.RANK.AVG(Table2[[#This Row],[6M Return vs Nifty Z-Score]],Table2[6M Return vs Nifty Z-Score])</f>
        <v>363</v>
      </c>
      <c r="AU438">
        <f>_xlfn.RANK.AVG(Table2[[#This Row],[Sharpe Ratio Z-Score]],Table2[Sharpe Ratio Z-Score])</f>
        <v>581</v>
      </c>
      <c r="AV438">
        <f>(Table2[[#This Row],[Rank 1Y]]+Table2[[#This Row],[Rank 6M]]+Table2[[#This Row],[Rank Sharpe]])/3</f>
        <v>419.33333333333331</v>
      </c>
    </row>
    <row r="439" spans="1:48" x14ac:dyDescent="0.3">
      <c r="A439" t="s">
        <v>1201</v>
      </c>
      <c r="B439" t="s">
        <v>1202</v>
      </c>
      <c r="C439" t="s">
        <v>3148</v>
      </c>
      <c r="D439" t="s">
        <v>898</v>
      </c>
      <c r="E439">
        <v>10115.001699300001</v>
      </c>
      <c r="F439">
        <v>73.25</v>
      </c>
      <c r="G439">
        <v>4.5212415079871997</v>
      </c>
      <c r="H439">
        <f>(Table2[[#This Row],[1Y Return vs Nifty]]-AVERAGE(Table2[1Y Return vs Nifty]))/_xlfn.STDEV.P(Table2[1Y Return vs Nifty])</f>
        <v>-0.3317759578815847</v>
      </c>
      <c r="I439">
        <v>-7.6947123185930204</v>
      </c>
      <c r="J439">
        <f>(Table2[[#This Row],[1M Return vs Nifty]]-AVERAGE(Table2[1M Return vs Nifty]))/_xlfn.STDEV.P(Table2[1M Return vs Nifty])</f>
        <v>-0.74261959551364087</v>
      </c>
      <c r="K439">
        <v>-6.4903111309389203</v>
      </c>
      <c r="L439">
        <f>(Table2[[#This Row],[6M Return vs Nifty]]-AVERAGE(Table2[6M Return vs Nifty]))/_xlfn.STDEV.P(Table2[6M Return vs Nifty])</f>
        <v>-0.54734723876504643</v>
      </c>
      <c r="M439">
        <v>-1.3801497629573001</v>
      </c>
      <c r="N439">
        <f>(Table2[[#This Row],[1W Return vs Nifty]]-AVERAGE(Table2[1W Return vs Nifty]))/_xlfn.STDEV.P(Table2[1W Return vs Nifty])</f>
        <v>-8.8504470029490856E-2</v>
      </c>
      <c r="O439">
        <v>75.66</v>
      </c>
      <c r="P439">
        <v>77.38069368747</v>
      </c>
      <c r="Q439">
        <v>74.769798475643995</v>
      </c>
      <c r="R439">
        <v>40.965417260107202</v>
      </c>
      <c r="S439" s="1">
        <f>(Table2[[#This Row],[Close Price]]-Table2[[#This Row],[20D EMA]])/Table2[[#This Row],[20D EMA]]</f>
        <v>-3.1853026698387479E-2</v>
      </c>
      <c r="T439" s="1">
        <f>(Table2[[#This Row],[Close Price]]-Table2[[#This Row],[50D EMA]])/Table2[[#This Row],[50D EMA]]</f>
        <v>-5.3381450729212958E-2</v>
      </c>
      <c r="U439" s="1">
        <f>(Table2[[#This Row],[Close Price]]-Table2[[#This Row],[200D EMA]])/Table2[[#This Row],[200D EMA]]</f>
        <v>-2.0326368488729634E-2</v>
      </c>
      <c r="V439">
        <v>0.41000565377293502</v>
      </c>
      <c r="W439">
        <v>73.099999999999994</v>
      </c>
      <c r="X439">
        <v>74.900000000000006</v>
      </c>
      <c r="Y439">
        <v>73.099999999999994</v>
      </c>
      <c r="Z439">
        <v>74.900000000000006</v>
      </c>
      <c r="AA439">
        <v>68.75</v>
      </c>
      <c r="AB439">
        <v>77.45</v>
      </c>
      <c r="AC439" s="1">
        <f>(Table2[[#This Row],[Close Price]]/Table2[[#This Row],[Day Low]])-1</f>
        <v>2.0519835841315004E-3</v>
      </c>
      <c r="AD439" s="1">
        <f>(Table2[[#This Row],[Day High]]/Table2[[#This Row],[Close Price]])-1</f>
        <v>2.2525597269624553E-2</v>
      </c>
      <c r="AE439" s="1">
        <f>(Table2[[#This Row],[Close Price]]/Table2[[#This Row],[Current Week Low]])-1</f>
        <v>2.0519835841315004E-3</v>
      </c>
      <c r="AF439" s="1">
        <f>(Table2[[#This Row],[Current Week High]]/Table2[[#This Row],[Close Price]])-1</f>
        <v>2.2525597269624553E-2</v>
      </c>
      <c r="AG439" s="1">
        <f>(Table2[[#This Row],[Close Price]]/Table2[[#This Row],[Current Month Low]])-1</f>
        <v>6.5454545454545432E-2</v>
      </c>
      <c r="AH439" s="1">
        <f>(Table2[[#This Row],[Current Month High]]/Table2[[#This Row],[Close Price]])-1</f>
        <v>5.7337883959044378E-2</v>
      </c>
      <c r="AI439">
        <v>29.488054607508499</v>
      </c>
      <c r="AJ439">
        <v>51.656314699792901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0</v>
      </c>
      <c r="AM439">
        <v>0</v>
      </c>
      <c r="AN439">
        <v>-7.64</v>
      </c>
      <c r="AO439" t="s">
        <v>3181</v>
      </c>
      <c r="AP439">
        <v>6.3290034654093996E-2</v>
      </c>
      <c r="AQ439">
        <f>(Table2[[#This Row],[Sharpe Ratio]]-AVERAGE(Table2[Sharpe Ratio]))/_xlfn.STDEV.P(Table2[Sharpe Ratio])</f>
        <v>-3.1824810230651306E-2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409</v>
      </c>
      <c r="AT439">
        <f>_xlfn.RANK.AVG(Table2[[#This Row],[6M Return vs Nifty Z-Score]],Table2[6M Return vs Nifty Z-Score])</f>
        <v>499</v>
      </c>
      <c r="AU439">
        <f>_xlfn.RANK.AVG(Table2[[#This Row],[Sharpe Ratio Z-Score]],Table2[Sharpe Ratio Z-Score])</f>
        <v>351</v>
      </c>
      <c r="AV439">
        <f>(Table2[[#This Row],[Rank 1Y]]+Table2[[#This Row],[Rank 6M]]+Table2[[#This Row],[Rank Sharpe]])/3</f>
        <v>419.66666666666669</v>
      </c>
    </row>
    <row r="440" spans="1:48" x14ac:dyDescent="0.3">
      <c r="A440" t="s">
        <v>569</v>
      </c>
      <c r="B440" t="s">
        <v>570</v>
      </c>
      <c r="C440" t="s">
        <v>3140</v>
      </c>
      <c r="D440" t="s">
        <v>169</v>
      </c>
      <c r="E440">
        <v>35671.949379999998</v>
      </c>
      <c r="F440">
        <v>890</v>
      </c>
      <c r="G440">
        <v>-12.6655046543569</v>
      </c>
      <c r="H440">
        <f>(Table2[[#This Row],[1Y Return vs Nifty]]-AVERAGE(Table2[1Y Return vs Nifty]))/_xlfn.STDEV.P(Table2[1Y Return vs Nifty])</f>
        <v>-0.62505077463613579</v>
      </c>
      <c r="I440">
        <v>-4.2869512495789301</v>
      </c>
      <c r="J440">
        <f>(Table2[[#This Row],[1M Return vs Nifty]]-AVERAGE(Table2[1M Return vs Nifty]))/_xlfn.STDEV.P(Table2[1M Return vs Nifty])</f>
        <v>-0.35689417111401911</v>
      </c>
      <c r="K440">
        <v>11.3276321646219</v>
      </c>
      <c r="L440">
        <f>(Table2[[#This Row],[6M Return vs Nifty]]-AVERAGE(Table2[6M Return vs Nifty]))/_xlfn.STDEV.P(Table2[6M Return vs Nifty])</f>
        <v>7.0503702832038677E-3</v>
      </c>
      <c r="M440">
        <v>-3.2970061969528702E-2</v>
      </c>
      <c r="N440">
        <f>(Table2[[#This Row],[1W Return vs Nifty]]-AVERAGE(Table2[1W Return vs Nifty]))/_xlfn.STDEV.P(Table2[1W Return vs Nifty])</f>
        <v>0.21189198441468074</v>
      </c>
      <c r="O440">
        <v>885.11</v>
      </c>
      <c r="P440">
        <v>861.53657150274705</v>
      </c>
      <c r="Q440">
        <v>778.46887306252904</v>
      </c>
      <c r="R440">
        <v>53.865957059860001</v>
      </c>
      <c r="S440" s="1">
        <f>(Table2[[#This Row],[Close Price]]-Table2[[#This Row],[20D EMA]])/Table2[[#This Row],[20D EMA]]</f>
        <v>5.5247370383342031E-3</v>
      </c>
      <c r="T440" s="1">
        <f>(Table2[[#This Row],[Close Price]]-Table2[[#This Row],[50D EMA]])/Table2[[#This Row],[50D EMA]]</f>
        <v>3.3037980555608013E-2</v>
      </c>
      <c r="U440" s="1">
        <f>(Table2[[#This Row],[Close Price]]-Table2[[#This Row],[200D EMA]])/Table2[[#This Row],[200D EMA]]</f>
        <v>0.14326986061588159</v>
      </c>
      <c r="V440">
        <v>0.67624511956919997</v>
      </c>
      <c r="W440">
        <v>875.8</v>
      </c>
      <c r="X440">
        <v>892</v>
      </c>
      <c r="Y440">
        <v>875.8</v>
      </c>
      <c r="Z440">
        <v>892</v>
      </c>
      <c r="AA440">
        <v>851.05</v>
      </c>
      <c r="AB440">
        <v>911.95</v>
      </c>
      <c r="AC440" s="1">
        <f>(Table2[[#This Row],[Close Price]]/Table2[[#This Row],[Day Low]])-1</f>
        <v>1.62137474309203E-2</v>
      </c>
      <c r="AD440" s="1">
        <f>(Table2[[#This Row],[Day High]]/Table2[[#This Row],[Close Price]])-1</f>
        <v>2.2471910112360494E-3</v>
      </c>
      <c r="AE440" s="1">
        <f>(Table2[[#This Row],[Close Price]]/Table2[[#This Row],[Current Week Low]])-1</f>
        <v>1.62137474309203E-2</v>
      </c>
      <c r="AF440" s="1">
        <f>(Table2[[#This Row],[Current Week High]]/Table2[[#This Row],[Close Price]])-1</f>
        <v>2.2471910112360494E-3</v>
      </c>
      <c r="AG440" s="1">
        <f>(Table2[[#This Row],[Close Price]]/Table2[[#This Row],[Current Month Low]])-1</f>
        <v>4.5766993713648008E-2</v>
      </c>
      <c r="AH440" s="1">
        <f>(Table2[[#This Row],[Current Month High]]/Table2[[#This Row],[Close Price]])-1</f>
        <v>2.4662921348314715E-2</v>
      </c>
      <c r="AI440">
        <v>6.2078651685393202</v>
      </c>
      <c r="AJ440">
        <v>46.465893195095802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0.01</v>
      </c>
      <c r="AM440" t="s">
        <v>3182</v>
      </c>
      <c r="AN440">
        <v>1.25</v>
      </c>
      <c r="AO440" t="s">
        <v>3182</v>
      </c>
      <c r="AP440">
        <v>4.0397447345824997E-2</v>
      </c>
      <c r="AQ440">
        <f>(Table2[[#This Row],[Sharpe Ratio]]-AVERAGE(Table2[Sharpe Ratio]))/_xlfn.STDEV.P(Table2[Sharpe Ratio])</f>
        <v>-0.299766241745753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-1.0627688327980231</v>
      </c>
      <c r="AS440">
        <f>_xlfn.RANK.AVG(Table2[[#This Row],[1Y Return vs Nifty Z-Score]],Table2[1Y Return vs Nifty Z-Score])</f>
        <v>532</v>
      </c>
      <c r="AT440">
        <f>_xlfn.RANK.AVG(Table2[[#This Row],[6M Return vs Nifty Z-Score]],Table2[6M Return vs Nifty Z-Score])</f>
        <v>313</v>
      </c>
      <c r="AU440">
        <f>_xlfn.RANK.AVG(Table2[[#This Row],[Sharpe Ratio Z-Score]],Table2[Sharpe Ratio Z-Score])</f>
        <v>415</v>
      </c>
      <c r="AV440">
        <f>(Table2[[#This Row],[Rank 1Y]]+Table2[[#This Row],[Rank 6M]]+Table2[[#This Row],[Rank Sharpe]])/3</f>
        <v>420</v>
      </c>
    </row>
    <row r="441" spans="1:48" x14ac:dyDescent="0.3">
      <c r="A441" t="s">
        <v>698</v>
      </c>
      <c r="B441" t="s">
        <v>699</v>
      </c>
      <c r="C441" t="s">
        <v>3140</v>
      </c>
      <c r="D441" t="s">
        <v>268</v>
      </c>
      <c r="E441">
        <v>25769.307064799999</v>
      </c>
      <c r="F441">
        <v>1268.8</v>
      </c>
      <c r="G441">
        <v>-10.5413690620081</v>
      </c>
      <c r="H441">
        <f>(Table2[[#This Row],[1Y Return vs Nifty]]-AVERAGE(Table2[1Y Return vs Nifty]))/_xlfn.STDEV.P(Table2[1Y Return vs Nifty])</f>
        <v>-0.58880450261212702</v>
      </c>
      <c r="I441">
        <v>-6.0335716628447296</v>
      </c>
      <c r="J441">
        <f>(Table2[[#This Row],[1M Return vs Nifty]]-AVERAGE(Table2[1M Return vs Nifty]))/_xlfn.STDEV.P(Table2[1M Return vs Nifty])</f>
        <v>-0.55459462209279264</v>
      </c>
      <c r="K441">
        <v>-11.6111454583683</v>
      </c>
      <c r="L441">
        <f>(Table2[[#This Row],[6M Return vs Nifty]]-AVERAGE(Table2[6M Return vs Nifty]))/_xlfn.STDEV.P(Table2[6M Return vs Nifty])</f>
        <v>-0.70667978688053845</v>
      </c>
      <c r="M441">
        <v>-1.95419129732436</v>
      </c>
      <c r="N441">
        <f>(Table2[[#This Row],[1W Return vs Nifty]]-AVERAGE(Table2[1W Return vs Nifty]))/_xlfn.STDEV.P(Table2[1W Return vs Nifty])</f>
        <v>-0.21650524193922302</v>
      </c>
      <c r="O441">
        <v>1244.44</v>
      </c>
      <c r="P441">
        <v>1251.3819055076599</v>
      </c>
      <c r="Q441">
        <v>1220.1791679236901</v>
      </c>
      <c r="R441">
        <v>63.519833185571102</v>
      </c>
      <c r="S441" s="1">
        <f>(Table2[[#This Row],[Close Price]]-Table2[[#This Row],[20D EMA]])/Table2[[#This Row],[20D EMA]]</f>
        <v>1.9575069910963888E-2</v>
      </c>
      <c r="T441" s="1">
        <f>(Table2[[#This Row],[Close Price]]-Table2[[#This Row],[50D EMA]])/Table2[[#This Row],[50D EMA]]</f>
        <v>1.3919087702705672E-2</v>
      </c>
      <c r="U441" s="1">
        <f>(Table2[[#This Row],[Close Price]]-Table2[[#This Row],[200D EMA]])/Table2[[#This Row],[200D EMA]]</f>
        <v>3.9847289114962658E-2</v>
      </c>
      <c r="V441">
        <v>0.91867378917268805</v>
      </c>
      <c r="W441">
        <v>1230.2</v>
      </c>
      <c r="X441">
        <v>1276</v>
      </c>
      <c r="Y441">
        <v>1230.2</v>
      </c>
      <c r="Z441">
        <v>1276</v>
      </c>
      <c r="AA441">
        <v>1189.3</v>
      </c>
      <c r="AB441">
        <v>1276</v>
      </c>
      <c r="AC441" s="1">
        <f>(Table2[[#This Row],[Close Price]]/Table2[[#This Row],[Day Low]])-1</f>
        <v>3.1377011867988802E-2</v>
      </c>
      <c r="AD441" s="1">
        <f>(Table2[[#This Row],[Day High]]/Table2[[#This Row],[Close Price]])-1</f>
        <v>5.6746532156368712E-3</v>
      </c>
      <c r="AE441" s="1">
        <f>(Table2[[#This Row],[Close Price]]/Table2[[#This Row],[Current Week Low]])-1</f>
        <v>3.1377011867988802E-2</v>
      </c>
      <c r="AF441" s="1">
        <f>(Table2[[#This Row],[Current Week High]]/Table2[[#This Row],[Close Price]])-1</f>
        <v>5.6746532156368712E-3</v>
      </c>
      <c r="AG441" s="1">
        <f>(Table2[[#This Row],[Close Price]]/Table2[[#This Row],[Current Month Low]])-1</f>
        <v>6.6846043891364726E-2</v>
      </c>
      <c r="AH441" s="1">
        <f>(Table2[[#This Row],[Current Month High]]/Table2[[#This Row],[Close Price]])-1</f>
        <v>5.6746532156368712E-3</v>
      </c>
      <c r="AI441">
        <v>13.8792559899117</v>
      </c>
      <c r="AJ441">
        <v>29.475993673146501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-0.09</v>
      </c>
      <c r="AM441" t="s">
        <v>3181</v>
      </c>
      <c r="AN441">
        <v>1.1399999999999999</v>
      </c>
      <c r="AO441" t="s">
        <v>3182</v>
      </c>
      <c r="AP441">
        <v>0.116433298485737</v>
      </c>
      <c r="AQ441">
        <f>(Table2[[#This Row],[Sharpe Ratio]]-AVERAGE(Table2[Sharpe Ratio]))/_xlfn.STDEV.P(Table2[Sharpe Ratio])</f>
        <v>0.59017924700807778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519</v>
      </c>
      <c r="AT441">
        <f>_xlfn.RANK.AVG(Table2[[#This Row],[6M Return vs Nifty Z-Score]],Table2[6M Return vs Nifty Z-Score])</f>
        <v>557</v>
      </c>
      <c r="AU441">
        <f>_xlfn.RANK.AVG(Table2[[#This Row],[Sharpe Ratio Z-Score]],Table2[Sharpe Ratio Z-Score])</f>
        <v>191</v>
      </c>
      <c r="AV441">
        <f>(Table2[[#This Row],[Rank 1Y]]+Table2[[#This Row],[Rank 6M]]+Table2[[#This Row],[Rank Sharpe]])/3</f>
        <v>422.33333333333331</v>
      </c>
    </row>
    <row r="442" spans="1:48" x14ac:dyDescent="0.3">
      <c r="A442" t="s">
        <v>1693</v>
      </c>
      <c r="B442" t="s">
        <v>1694</v>
      </c>
      <c r="C442" t="s">
        <v>3148</v>
      </c>
      <c r="D442" t="s">
        <v>1477</v>
      </c>
      <c r="E442">
        <v>5132.0486330849999</v>
      </c>
      <c r="F442">
        <v>907.15</v>
      </c>
      <c r="G442">
        <v>-10.9034040270821</v>
      </c>
      <c r="H442">
        <f>(Table2[[#This Row],[1Y Return vs Nifty]]-AVERAGE(Table2[1Y Return vs Nifty]))/_xlfn.STDEV.P(Table2[1Y Return vs Nifty])</f>
        <v>-0.59498227105287149</v>
      </c>
      <c r="I442">
        <v>5.3303725246872196</v>
      </c>
      <c r="J442">
        <f>(Table2[[#This Row],[1M Return vs Nifty]]-AVERAGE(Table2[1M Return vs Nifty]))/_xlfn.STDEV.P(Table2[1M Return vs Nifty])</f>
        <v>0.73169338514051385</v>
      </c>
      <c r="K442">
        <v>-19.473094269665602</v>
      </c>
      <c r="L442">
        <f>(Table2[[#This Row],[6M Return vs Nifty]]-AVERAGE(Table2[6M Return vs Nifty]))/_xlfn.STDEV.P(Table2[6M Return vs Nifty])</f>
        <v>-0.9513009281167929</v>
      </c>
      <c r="M442">
        <v>2.76423721594462</v>
      </c>
      <c r="N442">
        <f>(Table2[[#This Row],[1W Return vs Nifty]]-AVERAGE(Table2[1W Return vs Nifty]))/_xlfn.STDEV.P(Table2[1W Return vs Nifty])</f>
        <v>0.83561809015598909</v>
      </c>
      <c r="O442">
        <v>881.74</v>
      </c>
      <c r="P442">
        <v>871.14099827277198</v>
      </c>
      <c r="Q442">
        <v>856.14496303625299</v>
      </c>
      <c r="R442">
        <v>58.759011780106398</v>
      </c>
      <c r="S442" s="1">
        <f>(Table2[[#This Row],[Close Price]]-Table2[[#This Row],[20D EMA]])/Table2[[#This Row],[20D EMA]]</f>
        <v>2.8818018917141072E-2</v>
      </c>
      <c r="T442" s="1">
        <f>(Table2[[#This Row],[Close Price]]-Table2[[#This Row],[50D EMA]])/Table2[[#This Row],[50D EMA]]</f>
        <v>4.1335446039876135E-2</v>
      </c>
      <c r="U442" s="1">
        <f>(Table2[[#This Row],[Close Price]]-Table2[[#This Row],[200D EMA]])/Table2[[#This Row],[200D EMA]]</f>
        <v>5.9575234529046929E-2</v>
      </c>
      <c r="V442">
        <v>1.17947907025635</v>
      </c>
      <c r="W442">
        <v>889.1</v>
      </c>
      <c r="X442">
        <v>918</v>
      </c>
      <c r="Y442">
        <v>889.1</v>
      </c>
      <c r="Z442">
        <v>918</v>
      </c>
      <c r="AA442">
        <v>799</v>
      </c>
      <c r="AB442">
        <v>923.35</v>
      </c>
      <c r="AC442" s="1">
        <f>(Table2[[#This Row],[Close Price]]/Table2[[#This Row],[Day Low]])-1</f>
        <v>2.0301428410752331E-2</v>
      </c>
      <c r="AD442" s="1">
        <f>(Table2[[#This Row],[Day High]]/Table2[[#This Row],[Close Price]])-1</f>
        <v>1.1960535743813061E-2</v>
      </c>
      <c r="AE442" s="1">
        <f>(Table2[[#This Row],[Close Price]]/Table2[[#This Row],[Current Week Low]])-1</f>
        <v>2.0301428410752331E-2</v>
      </c>
      <c r="AF442" s="1">
        <f>(Table2[[#This Row],[Current Week High]]/Table2[[#This Row],[Close Price]])-1</f>
        <v>1.1960535743813061E-2</v>
      </c>
      <c r="AG442" s="1">
        <f>(Table2[[#This Row],[Close Price]]/Table2[[#This Row],[Current Month Low]])-1</f>
        <v>0.13535669586983734</v>
      </c>
      <c r="AH442" s="1">
        <f>(Table2[[#This Row],[Current Month High]]/Table2[[#This Row],[Close Price]])-1</f>
        <v>1.7858127101361365E-2</v>
      </c>
      <c r="AI442">
        <v>21.9092763049109</v>
      </c>
      <c r="AJ442">
        <v>18.087737568341499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-0.05</v>
      </c>
      <c r="AM442" t="s">
        <v>3181</v>
      </c>
      <c r="AN442">
        <v>2.19</v>
      </c>
      <c r="AO442" t="s">
        <v>3182</v>
      </c>
      <c r="AP442">
        <v>0.15870068869974599</v>
      </c>
      <c r="AQ442">
        <f>(Table2[[#This Row],[Sharpe Ratio]]-AVERAGE(Table2[Sharpe Ratio]))/_xlfn.STDEV.P(Table2[Sharpe Ratio])</f>
        <v>1.0848889487925595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1.105917224919398</v>
      </c>
      <c r="AS442">
        <f>_xlfn.RANK.AVG(Table2[[#This Row],[1Y Return vs Nifty Z-Score]],Table2[1Y Return vs Nifty Z-Score])</f>
        <v>523</v>
      </c>
      <c r="AT442">
        <f>_xlfn.RANK.AVG(Table2[[#This Row],[6M Return vs Nifty Z-Score]],Table2[6M Return vs Nifty Z-Score])</f>
        <v>642</v>
      </c>
      <c r="AU442">
        <f>_xlfn.RANK.AVG(Table2[[#This Row],[Sharpe Ratio Z-Score]],Table2[Sharpe Ratio Z-Score])</f>
        <v>104</v>
      </c>
      <c r="AV442">
        <f>(Table2[[#This Row],[Rank 1Y]]+Table2[[#This Row],[Rank 6M]]+Table2[[#This Row],[Rank Sharpe]])/3</f>
        <v>423</v>
      </c>
    </row>
    <row r="443" spans="1:48" x14ac:dyDescent="0.3">
      <c r="A443" t="s">
        <v>551</v>
      </c>
      <c r="B443" t="s">
        <v>552</v>
      </c>
      <c r="C443" t="s">
        <v>3147</v>
      </c>
      <c r="D443" t="s">
        <v>274</v>
      </c>
      <c r="E443">
        <v>38016.38572875</v>
      </c>
      <c r="F443">
        <v>4073.75</v>
      </c>
      <c r="G443">
        <v>-9.7599101976198401</v>
      </c>
      <c r="H443">
        <f>(Table2[[#This Row],[1Y Return vs Nifty]]-AVERAGE(Table2[1Y Return vs Nifty]))/_xlfn.STDEV.P(Table2[1Y Return vs Nifty])</f>
        <v>-0.57546968035491453</v>
      </c>
      <c r="I443">
        <v>-5.4278980870646203</v>
      </c>
      <c r="J443">
        <f>(Table2[[#This Row],[1M Return vs Nifty]]-AVERAGE(Table2[1M Return vs Nifty]))/_xlfn.STDEV.P(Table2[1M Return vs Nifty])</f>
        <v>-0.48603826138144457</v>
      </c>
      <c r="K443">
        <v>-4.6090527613215801</v>
      </c>
      <c r="L443">
        <f>(Table2[[#This Row],[6M Return vs Nifty]]-AVERAGE(Table2[6M Return vs Nifty]))/_xlfn.STDEV.P(Table2[6M Return vs Nifty])</f>
        <v>-0.48881269721794718</v>
      </c>
      <c r="M443">
        <v>-5.6359463215314696</v>
      </c>
      <c r="N443">
        <f>(Table2[[#This Row],[1W Return vs Nifty]]-AVERAGE(Table2[1W Return vs Nifty]))/_xlfn.STDEV.P(Table2[1W Return vs Nifty])</f>
        <v>-1.0374693305406961</v>
      </c>
      <c r="O443">
        <v>4223.1400000000003</v>
      </c>
      <c r="P443">
        <v>4279.1980587276003</v>
      </c>
      <c r="Q443">
        <v>4032.1237570251401</v>
      </c>
      <c r="R443">
        <v>22.424416065530401</v>
      </c>
      <c r="S443" s="1">
        <f>(Table2[[#This Row],[Close Price]]-Table2[[#This Row],[20D EMA]])/Table2[[#This Row],[20D EMA]]</f>
        <v>-3.5374152881505305E-2</v>
      </c>
      <c r="T443" s="1">
        <f>(Table2[[#This Row],[Close Price]]-Table2[[#This Row],[50D EMA]])/Table2[[#This Row],[50D EMA]]</f>
        <v>-4.8010878652503711E-2</v>
      </c>
      <c r="U443" s="1">
        <f>(Table2[[#This Row],[Close Price]]-Table2[[#This Row],[200D EMA]])/Table2[[#This Row],[200D EMA]]</f>
        <v>1.0323652120631169E-2</v>
      </c>
      <c r="V443">
        <v>1.03949631263348</v>
      </c>
      <c r="W443">
        <v>3996.15</v>
      </c>
      <c r="X443">
        <v>4095.95</v>
      </c>
      <c r="Y443">
        <v>3996.15</v>
      </c>
      <c r="Z443">
        <v>4095.95</v>
      </c>
      <c r="AA443">
        <v>3996.15</v>
      </c>
      <c r="AB443">
        <v>4397.95</v>
      </c>
      <c r="AC443" s="1">
        <f>(Table2[[#This Row],[Close Price]]/Table2[[#This Row],[Day Low]])-1</f>
        <v>1.9418690489596102E-2</v>
      </c>
      <c r="AD443" s="1">
        <f>(Table2[[#This Row],[Day High]]/Table2[[#This Row],[Close Price]])-1</f>
        <v>5.4495243939858273E-3</v>
      </c>
      <c r="AE443" s="1">
        <f>(Table2[[#This Row],[Close Price]]/Table2[[#This Row],[Current Week Low]])-1</f>
        <v>1.9418690489596102E-2</v>
      </c>
      <c r="AF443" s="1">
        <f>(Table2[[#This Row],[Current Week High]]/Table2[[#This Row],[Close Price]])-1</f>
        <v>5.4495243939858273E-3</v>
      </c>
      <c r="AG443" s="1">
        <f>(Table2[[#This Row],[Close Price]]/Table2[[#This Row],[Current Month Low]])-1</f>
        <v>1.9418690489596102E-2</v>
      </c>
      <c r="AH443" s="1">
        <f>(Table2[[#This Row],[Current Month High]]/Table2[[#This Row],[Close Price]])-1</f>
        <v>7.9582694077938054E-2</v>
      </c>
      <c r="AI443">
        <v>21.508438171218099</v>
      </c>
      <c r="AJ443">
        <v>21.966737024894801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-7.0000000000000007E-2</v>
      </c>
      <c r="AM443" t="s">
        <v>3181</v>
      </c>
      <c r="AN443">
        <v>-5.96</v>
      </c>
      <c r="AO443" t="s">
        <v>3181</v>
      </c>
      <c r="AP443">
        <v>8.9020374383213002E-2</v>
      </c>
      <c r="AQ443">
        <f>(Table2[[#This Row],[Sharpe Ratio]]-AVERAGE(Table2[Sharpe Ratio]))/_xlfn.STDEV.P(Table2[Sharpe Ratio])</f>
        <v>0.26933049246856727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512</v>
      </c>
      <c r="AT443">
        <f>_xlfn.RANK.AVG(Table2[[#This Row],[6M Return vs Nifty Z-Score]],Table2[6M Return vs Nifty Z-Score])</f>
        <v>485</v>
      </c>
      <c r="AU443">
        <f>_xlfn.RANK.AVG(Table2[[#This Row],[Sharpe Ratio Z-Score]],Table2[Sharpe Ratio Z-Score])</f>
        <v>274</v>
      </c>
      <c r="AV443">
        <f>(Table2[[#This Row],[Rank 1Y]]+Table2[[#This Row],[Rank 6M]]+Table2[[#This Row],[Rank Sharpe]])/3</f>
        <v>423.66666666666669</v>
      </c>
    </row>
    <row r="444" spans="1:48" x14ac:dyDescent="0.3">
      <c r="A444" t="s">
        <v>73</v>
      </c>
      <c r="B444" t="s">
        <v>74</v>
      </c>
      <c r="C444" t="s">
        <v>3142</v>
      </c>
      <c r="D444" t="s">
        <v>60</v>
      </c>
      <c r="E444">
        <v>341678.068439</v>
      </c>
      <c r="F444">
        <v>928.25</v>
      </c>
      <c r="G444">
        <v>12.111671715607301</v>
      </c>
      <c r="H444">
        <f>(Table2[[#This Row],[1Y Return vs Nifty]]-AVERAGE(Table2[1Y Return vs Nifty]))/_xlfn.STDEV.P(Table2[1Y Return vs Nifty])</f>
        <v>-0.20225277721663101</v>
      </c>
      <c r="I444">
        <v>-5.7298731089843304</v>
      </c>
      <c r="J444">
        <f>(Table2[[#This Row],[1M Return vs Nifty]]-AVERAGE(Table2[1M Return vs Nifty]))/_xlfn.STDEV.P(Table2[1M Return vs Nifty])</f>
        <v>-0.52021889820694966</v>
      </c>
      <c r="K444">
        <v>-18.647044117265601</v>
      </c>
      <c r="L444">
        <f>(Table2[[#This Row],[6M Return vs Nifty]]-AVERAGE(Table2[6M Return vs Nifty]))/_xlfn.STDEV.P(Table2[6M Return vs Nifty])</f>
        <v>-0.92559873444337382</v>
      </c>
      <c r="M444">
        <v>-2.4973498007180801</v>
      </c>
      <c r="N444">
        <f>(Table2[[#This Row],[1W Return vs Nifty]]-AVERAGE(Table2[1W Return vs Nifty]))/_xlfn.STDEV.P(Table2[1W Return vs Nifty])</f>
        <v>-0.33761966231019708</v>
      </c>
      <c r="O444">
        <v>959.72</v>
      </c>
      <c r="P444">
        <v>994.20507386697</v>
      </c>
      <c r="Q444">
        <v>939.17254845726302</v>
      </c>
      <c r="R444">
        <v>35.217006442549099</v>
      </c>
      <c r="S444" s="1">
        <f>(Table2[[#This Row],[Close Price]]-Table2[[#This Row],[20D EMA]])/Table2[[#This Row],[20D EMA]]</f>
        <v>-3.2790813987413021E-2</v>
      </c>
      <c r="T444" s="1">
        <f>(Table2[[#This Row],[Close Price]]-Table2[[#This Row],[50D EMA]])/Table2[[#This Row],[50D EMA]]</f>
        <v>-6.6339506406296156E-2</v>
      </c>
      <c r="U444" s="1">
        <f>(Table2[[#This Row],[Close Price]]-Table2[[#This Row],[200D EMA]])/Table2[[#This Row],[200D EMA]]</f>
        <v>-1.1629969887008521E-2</v>
      </c>
      <c r="V444">
        <v>0.983852597756396</v>
      </c>
      <c r="W444">
        <v>925.35</v>
      </c>
      <c r="X444">
        <v>940</v>
      </c>
      <c r="Y444">
        <v>925.35</v>
      </c>
      <c r="Z444">
        <v>940</v>
      </c>
      <c r="AA444">
        <v>893.85</v>
      </c>
      <c r="AB444">
        <v>984.5</v>
      </c>
      <c r="AC444" s="1">
        <f>(Table2[[#This Row],[Close Price]]/Table2[[#This Row],[Day Low]])-1</f>
        <v>3.1339493164748156E-3</v>
      </c>
      <c r="AD444" s="1">
        <f>(Table2[[#This Row],[Day High]]/Table2[[#This Row],[Close Price]])-1</f>
        <v>1.2658227848101333E-2</v>
      </c>
      <c r="AE444" s="1">
        <f>(Table2[[#This Row],[Close Price]]/Table2[[#This Row],[Current Week Low]])-1</f>
        <v>3.1339493164748156E-3</v>
      </c>
      <c r="AF444" s="1">
        <f>(Table2[[#This Row],[Current Week High]]/Table2[[#This Row],[Close Price]])-1</f>
        <v>1.2658227848101333E-2</v>
      </c>
      <c r="AG444" s="1">
        <f>(Table2[[#This Row],[Close Price]]/Table2[[#This Row],[Current Month Low]])-1</f>
        <v>3.8485204452648691E-2</v>
      </c>
      <c r="AH444" s="1">
        <f>(Table2[[#This Row],[Current Month High]]/Table2[[#This Row],[Close Price]])-1</f>
        <v>6.0597899272825106E-2</v>
      </c>
      <c r="AI444">
        <v>27.013196875841601</v>
      </c>
      <c r="AJ444">
        <v>49.272332556082603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-0.18</v>
      </c>
      <c r="AM444" t="s">
        <v>3181</v>
      </c>
      <c r="AN444">
        <v>-3.67</v>
      </c>
      <c r="AO444" t="s">
        <v>3181</v>
      </c>
      <c r="AP444">
        <v>8.7248580020272998E-2</v>
      </c>
      <c r="AQ444">
        <f>(Table2[[#This Row],[Sharpe Ratio]]-AVERAGE(Table2[Sharpe Ratio]))/_xlfn.STDEV.P(Table2[Sharpe Ratio])</f>
        <v>0.2485929012315535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363</v>
      </c>
      <c r="AT444">
        <f>_xlfn.RANK.AVG(Table2[[#This Row],[6M Return vs Nifty Z-Score]],Table2[6M Return vs Nifty Z-Score])</f>
        <v>634</v>
      </c>
      <c r="AU444">
        <f>_xlfn.RANK.AVG(Table2[[#This Row],[Sharpe Ratio Z-Score]],Table2[Sharpe Ratio Z-Score])</f>
        <v>278</v>
      </c>
      <c r="AV444">
        <f>(Table2[[#This Row],[Rank 1Y]]+Table2[[#This Row],[Rank 6M]]+Table2[[#This Row],[Rank Sharpe]])/3</f>
        <v>425</v>
      </c>
    </row>
    <row r="445" spans="1:48" x14ac:dyDescent="0.3">
      <c r="A445" t="s">
        <v>544</v>
      </c>
      <c r="B445" t="s">
        <v>545</v>
      </c>
      <c r="C445" t="s">
        <v>3150</v>
      </c>
      <c r="D445" t="s">
        <v>262</v>
      </c>
      <c r="E445">
        <v>38848.147902825003</v>
      </c>
      <c r="F445">
        <v>2848.25</v>
      </c>
      <c r="G445">
        <v>7.6944525483633797</v>
      </c>
      <c r="H445">
        <f>(Table2[[#This Row],[1Y Return vs Nifty]]-AVERAGE(Table2[1Y Return vs Nifty]))/_xlfn.STDEV.P(Table2[1Y Return vs Nifty])</f>
        <v>-0.27762825141060515</v>
      </c>
      <c r="I445">
        <v>-2.4923029150910998</v>
      </c>
      <c r="J445">
        <f>(Table2[[#This Row],[1M Return vs Nifty]]-AVERAGE(Table2[1M Return vs Nifty]))/_xlfn.STDEV.P(Table2[1M Return vs Nifty])</f>
        <v>-0.15375742635724329</v>
      </c>
      <c r="K445">
        <v>12.312643285598501</v>
      </c>
      <c r="L445">
        <f>(Table2[[#This Row],[6M Return vs Nifty]]-AVERAGE(Table2[6M Return vs Nifty]))/_xlfn.STDEV.P(Table2[6M Return vs Nifty])</f>
        <v>3.7698565829511248E-2</v>
      </c>
      <c r="M445">
        <v>-1.29024427286794</v>
      </c>
      <c r="N445">
        <f>(Table2[[#This Row],[1W Return vs Nifty]]-AVERAGE(Table2[1W Return vs Nifty]))/_xlfn.STDEV.P(Table2[1W Return vs Nifty])</f>
        <v>-6.8457188706808184E-2</v>
      </c>
      <c r="O445">
        <v>2848.98</v>
      </c>
      <c r="P445">
        <v>2849.2852760315</v>
      </c>
      <c r="Q445">
        <v>2586.3265345749001</v>
      </c>
      <c r="R445">
        <v>52.464949066993803</v>
      </c>
      <c r="S445" s="1">
        <f>(Table2[[#This Row],[Close Price]]-Table2[[#This Row],[20D EMA]])/Table2[[#This Row],[20D EMA]]</f>
        <v>-2.5623205498108735E-4</v>
      </c>
      <c r="T445" s="1">
        <f>(Table2[[#This Row],[Close Price]]-Table2[[#This Row],[50D EMA]])/Table2[[#This Row],[50D EMA]]</f>
        <v>-3.6334586789494786E-4</v>
      </c>
      <c r="U445" s="1">
        <f>(Table2[[#This Row],[Close Price]]-Table2[[#This Row],[200D EMA]])/Table2[[#This Row],[200D EMA]]</f>
        <v>0.10127238843340824</v>
      </c>
      <c r="V445">
        <v>0.72609324812374298</v>
      </c>
      <c r="W445">
        <v>2805</v>
      </c>
      <c r="X445">
        <v>2855</v>
      </c>
      <c r="Y445">
        <v>2805</v>
      </c>
      <c r="Z445">
        <v>2855</v>
      </c>
      <c r="AA445">
        <v>2749.75</v>
      </c>
      <c r="AB445">
        <v>2986.9</v>
      </c>
      <c r="AC445" s="1">
        <f>(Table2[[#This Row],[Close Price]]/Table2[[#This Row],[Day Low]])-1</f>
        <v>1.5418894830659502E-2</v>
      </c>
      <c r="AD445" s="1">
        <f>(Table2[[#This Row],[Day High]]/Table2[[#This Row],[Close Price]])-1</f>
        <v>2.3698762397963424E-3</v>
      </c>
      <c r="AE445" s="1">
        <f>(Table2[[#This Row],[Close Price]]/Table2[[#This Row],[Current Week Low]])-1</f>
        <v>1.5418894830659502E-2</v>
      </c>
      <c r="AF445" s="1">
        <f>(Table2[[#This Row],[Current Week High]]/Table2[[#This Row],[Close Price]])-1</f>
        <v>2.3698762397963424E-3</v>
      </c>
      <c r="AG445" s="1">
        <f>(Table2[[#This Row],[Close Price]]/Table2[[#This Row],[Current Month Low]])-1</f>
        <v>3.5821438312573894E-2</v>
      </c>
      <c r="AH445" s="1">
        <f>(Table2[[#This Row],[Current Month High]]/Table2[[#This Row],[Close Price]])-1</f>
        <v>4.8679013429298701E-2</v>
      </c>
      <c r="AI445">
        <v>11.261300798736</v>
      </c>
      <c r="AJ445">
        <v>48.203553867367297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-0.04</v>
      </c>
      <c r="AM445" t="s">
        <v>3181</v>
      </c>
      <c r="AN445">
        <v>0.67</v>
      </c>
      <c r="AO445" t="s">
        <v>3182</v>
      </c>
      <c r="AP445">
        <v>-5.6879913820640001E-3</v>
      </c>
      <c r="AQ445">
        <f>(Table2[[#This Row],[Sharpe Ratio]]-AVERAGE(Table2[Sharpe Ratio]))/_xlfn.STDEV.P(Table2[Sharpe Ratio])</f>
        <v>-0.83916348236659832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384</v>
      </c>
      <c r="AT445">
        <f>_xlfn.RANK.AVG(Table2[[#This Row],[6M Return vs Nifty Z-Score]],Table2[6M Return vs Nifty Z-Score])</f>
        <v>307</v>
      </c>
      <c r="AU445">
        <f>_xlfn.RANK.AVG(Table2[[#This Row],[Sharpe Ratio Z-Score]],Table2[Sharpe Ratio Z-Score])</f>
        <v>585</v>
      </c>
      <c r="AV445">
        <f>(Table2[[#This Row],[Rank 1Y]]+Table2[[#This Row],[Rank 6M]]+Table2[[#This Row],[Rank Sharpe]])/3</f>
        <v>425.33333333333331</v>
      </c>
    </row>
    <row r="446" spans="1:48" x14ac:dyDescent="0.3">
      <c r="A446" t="s">
        <v>1382</v>
      </c>
      <c r="B446" t="s">
        <v>1383</v>
      </c>
      <c r="C446" t="s">
        <v>3149</v>
      </c>
      <c r="D446" t="s">
        <v>135</v>
      </c>
      <c r="E446">
        <v>8121.2070693599999</v>
      </c>
      <c r="F446">
        <v>554.4</v>
      </c>
      <c r="G446">
        <v>-10.5566961418928</v>
      </c>
      <c r="H446">
        <f>(Table2[[#This Row],[1Y Return vs Nifty]]-AVERAGE(Table2[1Y Return vs Nifty]))/_xlfn.STDEV.P(Table2[1Y Return vs Nifty])</f>
        <v>-0.58906604406401719</v>
      </c>
      <c r="I446">
        <v>-4.6589248521516096</v>
      </c>
      <c r="J446">
        <f>(Table2[[#This Row],[1M Return vs Nifty]]-AVERAGE(Table2[1M Return vs Nifty]))/_xlfn.STDEV.P(Table2[1M Return vs Nifty])</f>
        <v>-0.39899796677693322</v>
      </c>
      <c r="K446">
        <v>17.4366787378728</v>
      </c>
      <c r="L446">
        <f>(Table2[[#This Row],[6M Return vs Nifty]]-AVERAGE(Table2[6M Return vs Nifty]))/_xlfn.STDEV.P(Table2[6M Return vs Nifty])</f>
        <v>0.19713071556180325</v>
      </c>
      <c r="M446">
        <v>-3.2702816887027701</v>
      </c>
      <c r="N446">
        <f>(Table2[[#This Row],[1W Return vs Nifty]]-AVERAGE(Table2[1W Return vs Nifty]))/_xlfn.STDEV.P(Table2[1W Return vs Nifty])</f>
        <v>-0.50996934847841824</v>
      </c>
      <c r="O446">
        <v>569.22</v>
      </c>
      <c r="P446">
        <v>571.36179674072503</v>
      </c>
      <c r="Q446">
        <v>517.03100614531695</v>
      </c>
      <c r="R446">
        <v>37.950967668512398</v>
      </c>
      <c r="S446" s="1">
        <f>(Table2[[#This Row],[Close Price]]-Table2[[#This Row],[20D EMA]])/Table2[[#This Row],[20D EMA]]</f>
        <v>-2.6035627701064702E-2</v>
      </c>
      <c r="T446" s="1">
        <f>(Table2[[#This Row],[Close Price]]-Table2[[#This Row],[50D EMA]])/Table2[[#This Row],[50D EMA]]</f>
        <v>-2.9686613346362821E-2</v>
      </c>
      <c r="U446" s="1">
        <f>(Table2[[#This Row],[Close Price]]-Table2[[#This Row],[200D EMA]])/Table2[[#This Row],[200D EMA]]</f>
        <v>7.2276117699951015E-2</v>
      </c>
      <c r="V446">
        <v>0.288115113255418</v>
      </c>
      <c r="W446">
        <v>548.79999999999995</v>
      </c>
      <c r="X446">
        <v>558.79999999999995</v>
      </c>
      <c r="Y446">
        <v>548.79999999999995</v>
      </c>
      <c r="Z446">
        <v>558.79999999999995</v>
      </c>
      <c r="AA446">
        <v>540.1</v>
      </c>
      <c r="AB446">
        <v>590</v>
      </c>
      <c r="AC446" s="1">
        <f>(Table2[[#This Row],[Close Price]]/Table2[[#This Row],[Day Low]])-1</f>
        <v>1.0204081632653184E-2</v>
      </c>
      <c r="AD446" s="1">
        <f>(Table2[[#This Row],[Day High]]/Table2[[#This Row],[Close Price]])-1</f>
        <v>7.9365079365079083E-3</v>
      </c>
      <c r="AE446" s="1">
        <f>(Table2[[#This Row],[Close Price]]/Table2[[#This Row],[Current Week Low]])-1</f>
        <v>1.0204081632653184E-2</v>
      </c>
      <c r="AF446" s="1">
        <f>(Table2[[#This Row],[Current Week High]]/Table2[[#This Row],[Close Price]])-1</f>
        <v>7.9365079365079083E-3</v>
      </c>
      <c r="AG446" s="1">
        <f>(Table2[[#This Row],[Close Price]]/Table2[[#This Row],[Current Month Low]])-1</f>
        <v>2.6476578411405161E-2</v>
      </c>
      <c r="AH446" s="1">
        <f>(Table2[[#This Row],[Current Month High]]/Table2[[#This Row],[Close Price]])-1</f>
        <v>6.4213564213564167E-2</v>
      </c>
      <c r="AI446">
        <v>26.082251082250998</v>
      </c>
      <c r="AJ446">
        <v>45.875542691751001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-0.05</v>
      </c>
      <c r="AM446" t="s">
        <v>3181</v>
      </c>
      <c r="AN446">
        <v>-4.3899999999999997</v>
      </c>
      <c r="AO446" t="s">
        <v>3181</v>
      </c>
      <c r="AP446">
        <v>7.7917822312359997E-3</v>
      </c>
      <c r="AQ446">
        <f>(Table2[[#This Row],[Sharpe Ratio]]-AVERAGE(Table2[Sharpe Ratio]))/_xlfn.STDEV.P(Table2[Sharpe Ratio])</f>
        <v>-0.6813923318272932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520</v>
      </c>
      <c r="AT446">
        <f>_xlfn.RANK.AVG(Table2[[#This Row],[6M Return vs Nifty Z-Score]],Table2[6M Return vs Nifty Z-Score])</f>
        <v>251</v>
      </c>
      <c r="AU446">
        <f>_xlfn.RANK.AVG(Table2[[#This Row],[Sharpe Ratio Z-Score]],Table2[Sharpe Ratio Z-Score])</f>
        <v>505</v>
      </c>
      <c r="AV446">
        <f>(Table2[[#This Row],[Rank 1Y]]+Table2[[#This Row],[Rank 6M]]+Table2[[#This Row],[Rank Sharpe]])/3</f>
        <v>425.33333333333331</v>
      </c>
    </row>
    <row r="447" spans="1:48" x14ac:dyDescent="0.3">
      <c r="A447" t="s">
        <v>1446</v>
      </c>
      <c r="B447" t="s">
        <v>1447</v>
      </c>
      <c r="C447" t="s">
        <v>3139</v>
      </c>
      <c r="D447" t="s">
        <v>48</v>
      </c>
      <c r="E447">
        <v>7454.0392215800002</v>
      </c>
      <c r="F447">
        <v>509.8</v>
      </c>
      <c r="G447">
        <v>31.395181062006699</v>
      </c>
      <c r="H447">
        <f>(Table2[[#This Row],[1Y Return vs Nifty]]-AVERAGE(Table2[1Y Return vs Nifty]))/_xlfn.STDEV.P(Table2[1Y Return vs Nifty])</f>
        <v>0.12680122849974956</v>
      </c>
      <c r="I447">
        <v>-8.1200055184597897</v>
      </c>
      <c r="J447">
        <f>(Table2[[#This Row],[1M Return vs Nifty]]-AVERAGE(Table2[1M Return vs Nifty]))/_xlfn.STDEV.P(Table2[1M Return vs Nifty])</f>
        <v>-0.79075865124278677</v>
      </c>
      <c r="K447">
        <v>3.32683439833023</v>
      </c>
      <c r="L447">
        <f>(Table2[[#This Row],[6M Return vs Nifty]]-AVERAGE(Table2[6M Return vs Nifty]))/_xlfn.STDEV.P(Table2[6M Return vs Nifty])</f>
        <v>-0.24189099621086163</v>
      </c>
      <c r="M447">
        <v>-2.5950566534145798</v>
      </c>
      <c r="N447">
        <f>(Table2[[#This Row],[1W Return vs Nifty]]-AVERAGE(Table2[1W Return vs Nifty]))/_xlfn.STDEV.P(Table2[1W Return vs Nifty])</f>
        <v>-0.35940650492919363</v>
      </c>
      <c r="O447">
        <v>521.5</v>
      </c>
      <c r="P447">
        <v>525.927312899051</v>
      </c>
      <c r="Q447">
        <v>470.70952873300598</v>
      </c>
      <c r="R447">
        <v>43.7108874598838</v>
      </c>
      <c r="S447" s="1">
        <f>(Table2[[#This Row],[Close Price]]-Table2[[#This Row],[20D EMA]])/Table2[[#This Row],[20D EMA]]</f>
        <v>-2.243528283796738E-2</v>
      </c>
      <c r="T447" s="1">
        <f>(Table2[[#This Row],[Close Price]]-Table2[[#This Row],[50D EMA]])/Table2[[#This Row],[50D EMA]]</f>
        <v>-3.0664528164838903E-2</v>
      </c>
      <c r="U447" s="1">
        <f>(Table2[[#This Row],[Close Price]]-Table2[[#This Row],[200D EMA]])/Table2[[#This Row],[200D EMA]]</f>
        <v>8.3045846495210365E-2</v>
      </c>
      <c r="V447">
        <v>0.51478137263803703</v>
      </c>
      <c r="W447">
        <v>506.1</v>
      </c>
      <c r="X447">
        <v>521.1</v>
      </c>
      <c r="Y447">
        <v>506.1</v>
      </c>
      <c r="Z447">
        <v>521.1</v>
      </c>
      <c r="AA447">
        <v>479.3</v>
      </c>
      <c r="AB447">
        <v>540.35</v>
      </c>
      <c r="AC447" s="1">
        <f>(Table2[[#This Row],[Close Price]]/Table2[[#This Row],[Day Low]])-1</f>
        <v>7.3108081406836334E-3</v>
      </c>
      <c r="AD447" s="1">
        <f>(Table2[[#This Row],[Day High]]/Table2[[#This Row],[Close Price]])-1</f>
        <v>2.2165555119654679E-2</v>
      </c>
      <c r="AE447" s="1">
        <f>(Table2[[#This Row],[Close Price]]/Table2[[#This Row],[Current Week Low]])-1</f>
        <v>7.3108081406836334E-3</v>
      </c>
      <c r="AF447" s="1">
        <f>(Table2[[#This Row],[Current Week High]]/Table2[[#This Row],[Close Price]])-1</f>
        <v>2.2165555119654679E-2</v>
      </c>
      <c r="AG447" s="1">
        <f>(Table2[[#This Row],[Close Price]]/Table2[[#This Row],[Current Month Low]])-1</f>
        <v>6.3634466930940992E-2</v>
      </c>
      <c r="AH447" s="1">
        <f>(Table2[[#This Row],[Current Month High]]/Table2[[#This Row],[Close Price]])-1</f>
        <v>5.9925460965084332E-2</v>
      </c>
      <c r="AI447">
        <v>15.339348764221199</v>
      </c>
      <c r="AJ447">
        <v>78.096069868995599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-0.01</v>
      </c>
      <c r="AM447" t="s">
        <v>3181</v>
      </c>
      <c r="AN447">
        <v>-5.2</v>
      </c>
      <c r="AO447" t="s">
        <v>3181</v>
      </c>
      <c r="AP447">
        <v>-3.2462150767996002E-2</v>
      </c>
      <c r="AQ447">
        <f>(Table2[[#This Row],[Sharpe Ratio]]-AVERAGE(Table2[Sharpe Ratio]))/_xlfn.STDEV.P(Table2[Sharpe Ratio])</f>
        <v>-1.152535950793915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249</v>
      </c>
      <c r="AT447">
        <f>_xlfn.RANK.AVG(Table2[[#This Row],[6M Return vs Nifty Z-Score]],Table2[6M Return vs Nifty Z-Score])</f>
        <v>391</v>
      </c>
      <c r="AU447">
        <f>_xlfn.RANK.AVG(Table2[[#This Row],[Sharpe Ratio Z-Score]],Table2[Sharpe Ratio Z-Score])</f>
        <v>638</v>
      </c>
      <c r="AV447">
        <f>(Table2[[#This Row],[Rank 1Y]]+Table2[[#This Row],[Rank 6M]]+Table2[[#This Row],[Rank Sharpe]])/3</f>
        <v>426</v>
      </c>
    </row>
    <row r="448" spans="1:48" x14ac:dyDescent="0.3">
      <c r="A448" t="s">
        <v>216</v>
      </c>
      <c r="B448" t="s">
        <v>217</v>
      </c>
      <c r="C448" t="s">
        <v>3136</v>
      </c>
      <c r="D448" t="s">
        <v>34</v>
      </c>
      <c r="E448">
        <v>120687.397257267</v>
      </c>
      <c r="F448">
        <v>105.01</v>
      </c>
      <c r="G448">
        <v>12.324809948915499</v>
      </c>
      <c r="H448">
        <f>(Table2[[#This Row],[1Y Return vs Nifty]]-AVERAGE(Table2[1Y Return vs Nifty]))/_xlfn.STDEV.P(Table2[1Y Return vs Nifty])</f>
        <v>-0.19861578416824324</v>
      </c>
      <c r="I448">
        <v>-5.0005278128806498</v>
      </c>
      <c r="J448">
        <f>(Table2[[#This Row],[1M Return vs Nifty]]-AVERAGE(Table2[1M Return vs Nifty]))/_xlfn.STDEV.P(Table2[1M Return vs Nifty])</f>
        <v>-0.43766410103190839</v>
      </c>
      <c r="K448">
        <v>-32.5395333203425</v>
      </c>
      <c r="L448">
        <f>(Table2[[#This Row],[6M Return vs Nifty]]-AVERAGE(Table2[6M Return vs Nifty]))/_xlfn.STDEV.P(Table2[6M Return vs Nifty])</f>
        <v>-1.357857535033077</v>
      </c>
      <c r="M448">
        <v>-3.33881157962939</v>
      </c>
      <c r="N448">
        <f>(Table2[[#This Row],[1W Return vs Nifty]]-AVERAGE(Table2[1W Return vs Nifty]))/_xlfn.STDEV.P(Table2[1W Return vs Nifty])</f>
        <v>-0.52525026181366841</v>
      </c>
      <c r="O448">
        <v>106.47</v>
      </c>
      <c r="P448">
        <v>110.665647764379</v>
      </c>
      <c r="Q448">
        <v>110.36772352888001</v>
      </c>
      <c r="R448">
        <v>46.963505741816903</v>
      </c>
      <c r="S448" s="1">
        <f>(Table2[[#This Row],[Close Price]]-Table2[[#This Row],[20D EMA]])/Table2[[#This Row],[20D EMA]]</f>
        <v>-1.3712782943552116E-2</v>
      </c>
      <c r="T448" s="1">
        <f>(Table2[[#This Row],[Close Price]]-Table2[[#This Row],[50D EMA]])/Table2[[#This Row],[50D EMA]]</f>
        <v>-5.1105721410681829E-2</v>
      </c>
      <c r="U448" s="1">
        <f>(Table2[[#This Row],[Close Price]]-Table2[[#This Row],[200D EMA]])/Table2[[#This Row],[200D EMA]]</f>
        <v>-4.8544296806829049E-2</v>
      </c>
      <c r="V448">
        <v>1.6477921363029899</v>
      </c>
      <c r="W448">
        <v>104.76</v>
      </c>
      <c r="X448">
        <v>105.7</v>
      </c>
      <c r="Y448">
        <v>104.76</v>
      </c>
      <c r="Z448">
        <v>105.7</v>
      </c>
      <c r="AA448">
        <v>100.8</v>
      </c>
      <c r="AB448">
        <v>107.4</v>
      </c>
      <c r="AC448" s="1">
        <f>(Table2[[#This Row],[Close Price]]/Table2[[#This Row],[Day Low]])-1</f>
        <v>2.3864070255823489E-3</v>
      </c>
      <c r="AD448" s="1">
        <f>(Table2[[#This Row],[Day High]]/Table2[[#This Row],[Close Price]])-1</f>
        <v>6.5708027806874458E-3</v>
      </c>
      <c r="AE448" s="1">
        <f>(Table2[[#This Row],[Close Price]]/Table2[[#This Row],[Current Week Low]])-1</f>
        <v>2.3864070255823489E-3</v>
      </c>
      <c r="AF448" s="1">
        <f>(Table2[[#This Row],[Current Week High]]/Table2[[#This Row],[Close Price]])-1</f>
        <v>6.5708027806874458E-3</v>
      </c>
      <c r="AG448" s="1">
        <f>(Table2[[#This Row],[Close Price]]/Table2[[#This Row],[Current Month Low]])-1</f>
        <v>4.1765873015873201E-2</v>
      </c>
      <c r="AH448" s="1">
        <f>(Table2[[#This Row],[Current Month High]]/Table2[[#This Row],[Close Price]])-1</f>
        <v>2.2759737167888705E-2</v>
      </c>
      <c r="AI448">
        <v>36.082277878297297</v>
      </c>
      <c r="AJ448">
        <v>55.916852264291002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-0.12</v>
      </c>
      <c r="AM448" t="s">
        <v>3181</v>
      </c>
      <c r="AN448">
        <v>-0.04</v>
      </c>
      <c r="AO448" t="s">
        <v>3181</v>
      </c>
      <c r="AP448">
        <v>0.106868432084346</v>
      </c>
      <c r="AQ448">
        <f>(Table2[[#This Row],[Sharpe Ratio]]-AVERAGE(Table2[Sharpe Ratio]))/_xlfn.STDEV.P(Table2[Sharpe Ratio])</f>
        <v>0.47822929738776165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362</v>
      </c>
      <c r="AT448">
        <f>_xlfn.RANK.AVG(Table2[[#This Row],[6M Return vs Nifty Z-Score]],Table2[6M Return vs Nifty Z-Score])</f>
        <v>710</v>
      </c>
      <c r="AU448">
        <f>_xlfn.RANK.AVG(Table2[[#This Row],[Sharpe Ratio Z-Score]],Table2[Sharpe Ratio Z-Score])</f>
        <v>214</v>
      </c>
      <c r="AV448">
        <f>(Table2[[#This Row],[Rank 1Y]]+Table2[[#This Row],[Rank 6M]]+Table2[[#This Row],[Rank Sharpe]])/3</f>
        <v>428.66666666666669</v>
      </c>
    </row>
    <row r="449" spans="1:48" x14ac:dyDescent="0.3">
      <c r="A449" t="s">
        <v>796</v>
      </c>
      <c r="B449" t="s">
        <v>797</v>
      </c>
      <c r="C449" t="s">
        <v>3142</v>
      </c>
      <c r="D449" t="s">
        <v>182</v>
      </c>
      <c r="E449">
        <v>20297.783981385001</v>
      </c>
      <c r="F449">
        <v>535.04999999999995</v>
      </c>
      <c r="G449">
        <v>-14.8886997810558</v>
      </c>
      <c r="H449">
        <f>(Table2[[#This Row],[1Y Return vs Nifty]]-AVERAGE(Table2[1Y Return vs Nifty]))/_xlfn.STDEV.P(Table2[1Y Return vs Nifty])</f>
        <v>-0.66298739959314879</v>
      </c>
      <c r="I449">
        <v>-2.9707668820243098</v>
      </c>
      <c r="J449">
        <f>(Table2[[#This Row],[1M Return vs Nifty]]-AVERAGE(Table2[1M Return vs Nifty]))/_xlfn.STDEV.P(Table2[1M Return vs Nifty])</f>
        <v>-0.20791489601770674</v>
      </c>
      <c r="K449">
        <v>4.7978058730004401E-2</v>
      </c>
      <c r="L449">
        <f>(Table2[[#This Row],[6M Return vs Nifty]]-AVERAGE(Table2[6M Return vs Nifty]))/_xlfn.STDEV.P(Table2[6M Return vs Nifty])</f>
        <v>-0.34391119489114075</v>
      </c>
      <c r="M449">
        <v>-4.9636438616325798</v>
      </c>
      <c r="N449">
        <f>(Table2[[#This Row],[1W Return vs Nifty]]-AVERAGE(Table2[1W Return vs Nifty]))/_xlfn.STDEV.P(Table2[1W Return vs Nifty])</f>
        <v>-0.88755816789502728</v>
      </c>
      <c r="O449">
        <v>553.13</v>
      </c>
      <c r="P449">
        <v>560.17393586185597</v>
      </c>
      <c r="Q449">
        <v>530.26831120165002</v>
      </c>
      <c r="R449">
        <v>36.278288385414001</v>
      </c>
      <c r="S449" s="1">
        <f>(Table2[[#This Row],[Close Price]]-Table2[[#This Row],[20D EMA]])/Table2[[#This Row],[20D EMA]]</f>
        <v>-3.2686710176631245E-2</v>
      </c>
      <c r="T449" s="1">
        <f>(Table2[[#This Row],[Close Price]]-Table2[[#This Row],[50D EMA]])/Table2[[#This Row],[50D EMA]]</f>
        <v>-4.485024070818569E-2</v>
      </c>
      <c r="U449" s="1">
        <f>(Table2[[#This Row],[Close Price]]-Table2[[#This Row],[200D EMA]])/Table2[[#This Row],[200D EMA]]</f>
        <v>9.0174892546644302E-3</v>
      </c>
      <c r="V449">
        <v>1.0509761113980101</v>
      </c>
      <c r="W449">
        <v>533.04999999999995</v>
      </c>
      <c r="X449">
        <v>543.20000000000005</v>
      </c>
      <c r="Y449">
        <v>533.04999999999995</v>
      </c>
      <c r="Z449">
        <v>543.20000000000005</v>
      </c>
      <c r="AA449">
        <v>521.9</v>
      </c>
      <c r="AB449">
        <v>578</v>
      </c>
      <c r="AC449" s="1">
        <f>(Table2[[#This Row],[Close Price]]/Table2[[#This Row],[Day Low]])-1</f>
        <v>3.7519932464120664E-3</v>
      </c>
      <c r="AD449" s="1">
        <f>(Table2[[#This Row],[Day High]]/Table2[[#This Row],[Close Price]])-1</f>
        <v>1.5232221287730274E-2</v>
      </c>
      <c r="AE449" s="1">
        <f>(Table2[[#This Row],[Close Price]]/Table2[[#This Row],[Current Week Low]])-1</f>
        <v>3.7519932464120664E-3</v>
      </c>
      <c r="AF449" s="1">
        <f>(Table2[[#This Row],[Current Week High]]/Table2[[#This Row],[Close Price]])-1</f>
        <v>1.5232221287730274E-2</v>
      </c>
      <c r="AG449" s="1">
        <f>(Table2[[#This Row],[Close Price]]/Table2[[#This Row],[Current Month Low]])-1</f>
        <v>2.5196397777351942E-2</v>
      </c>
      <c r="AH449" s="1">
        <f>(Table2[[#This Row],[Current Month High]]/Table2[[#This Row],[Close Price]])-1</f>
        <v>8.0272871694234249E-2</v>
      </c>
      <c r="AI449">
        <v>16.3255770488739</v>
      </c>
      <c r="AJ449">
        <v>31.5265486725663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-0.11</v>
      </c>
      <c r="AM449" t="s">
        <v>3181</v>
      </c>
      <c r="AN449">
        <v>-5.61</v>
      </c>
      <c r="AO449" t="s">
        <v>3181</v>
      </c>
      <c r="AP449">
        <v>7.3259884139321996E-2</v>
      </c>
      <c r="AQ449">
        <f>(Table2[[#This Row],[Sharpe Ratio]]-AVERAGE(Table2[Sharpe Ratio]))/_xlfn.STDEV.P(Table2[Sharpe Ratio])</f>
        <v>8.4865177977766729E-2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544</v>
      </c>
      <c r="AT449">
        <f>_xlfn.RANK.AVG(Table2[[#This Row],[6M Return vs Nifty Z-Score]],Table2[6M Return vs Nifty Z-Score])</f>
        <v>431</v>
      </c>
      <c r="AU449">
        <f>_xlfn.RANK.AVG(Table2[[#This Row],[Sharpe Ratio Z-Score]],Table2[Sharpe Ratio Z-Score])</f>
        <v>318</v>
      </c>
      <c r="AV449">
        <f>(Table2[[#This Row],[Rank 1Y]]+Table2[[#This Row],[Rank 6M]]+Table2[[#This Row],[Rank Sharpe]])/3</f>
        <v>431</v>
      </c>
    </row>
    <row r="450" spans="1:48" x14ac:dyDescent="0.3">
      <c r="A450" t="s">
        <v>209</v>
      </c>
      <c r="B450" t="s">
        <v>210</v>
      </c>
      <c r="C450" t="s">
        <v>3136</v>
      </c>
      <c r="D450" t="s">
        <v>34</v>
      </c>
      <c r="E450">
        <v>126465.662087445</v>
      </c>
      <c r="F450">
        <v>244.55</v>
      </c>
      <c r="G450">
        <v>-8.3944026530687808</v>
      </c>
      <c r="H450">
        <f>(Table2[[#This Row],[1Y Return vs Nifty]]-AVERAGE(Table2[1Y Return vs Nifty]))/_xlfn.STDEV.P(Table2[1Y Return vs Nifty])</f>
        <v>-0.55216864529438692</v>
      </c>
      <c r="I450">
        <v>1.78357733985935</v>
      </c>
      <c r="J450">
        <f>(Table2[[#This Row],[1M Return vs Nifty]]-AVERAGE(Table2[1M Return vs Nifty]))/_xlfn.STDEV.P(Table2[1M Return vs Nifty])</f>
        <v>0.33023065045352146</v>
      </c>
      <c r="K450">
        <v>-18.029627624513399</v>
      </c>
      <c r="L450">
        <f>(Table2[[#This Row],[6M Return vs Nifty]]-AVERAGE(Table2[6M Return vs Nifty]))/_xlfn.STDEV.P(Table2[6M Return vs Nifty])</f>
        <v>-0.90638808696903506</v>
      </c>
      <c r="M450">
        <v>-5.0840379599961798</v>
      </c>
      <c r="N450">
        <f>(Table2[[#This Row],[1W Return vs Nifty]]-AVERAGE(Table2[1W Return vs Nifty]))/_xlfn.STDEV.P(Table2[1W Return vs Nifty])</f>
        <v>-0.91440385170239968</v>
      </c>
      <c r="O450">
        <v>244.66</v>
      </c>
      <c r="P450">
        <v>246.70372011274199</v>
      </c>
      <c r="Q450">
        <v>245.76814755151901</v>
      </c>
      <c r="R450">
        <v>49.126654084523899</v>
      </c>
      <c r="S450" s="1">
        <f>(Table2[[#This Row],[Close Price]]-Table2[[#This Row],[20D EMA]])/Table2[[#This Row],[20D EMA]]</f>
        <v>-4.4960353143131375E-4</v>
      </c>
      <c r="T450" s="1">
        <f>(Table2[[#This Row],[Close Price]]-Table2[[#This Row],[50D EMA]])/Table2[[#This Row],[50D EMA]]</f>
        <v>-8.7299863648498816E-3</v>
      </c>
      <c r="U450" s="1">
        <f>(Table2[[#This Row],[Close Price]]-Table2[[#This Row],[200D EMA]])/Table2[[#This Row],[200D EMA]]</f>
        <v>-4.9564907562467684E-3</v>
      </c>
      <c r="V450">
        <v>1.03874006891773</v>
      </c>
      <c r="W450">
        <v>242.6</v>
      </c>
      <c r="X450">
        <v>245.75</v>
      </c>
      <c r="Y450">
        <v>242.6</v>
      </c>
      <c r="Z450">
        <v>245.75</v>
      </c>
      <c r="AA450">
        <v>239.04</v>
      </c>
      <c r="AB450">
        <v>255.7</v>
      </c>
      <c r="AC450" s="1">
        <f>(Table2[[#This Row],[Close Price]]/Table2[[#This Row],[Day Low]])-1</f>
        <v>8.0379225061830706E-3</v>
      </c>
      <c r="AD450" s="1">
        <f>(Table2[[#This Row],[Day High]]/Table2[[#This Row],[Close Price]])-1</f>
        <v>4.9069719893681807E-3</v>
      </c>
      <c r="AE450" s="1">
        <f>(Table2[[#This Row],[Close Price]]/Table2[[#This Row],[Current Week Low]])-1</f>
        <v>8.0379225061830706E-3</v>
      </c>
      <c r="AF450" s="1">
        <f>(Table2[[#This Row],[Current Week High]]/Table2[[#This Row],[Close Price]])-1</f>
        <v>4.9069719893681807E-3</v>
      </c>
      <c r="AG450" s="1">
        <f>(Table2[[#This Row],[Close Price]]/Table2[[#This Row],[Current Month Low]])-1</f>
        <v>2.3050535475234391E-2</v>
      </c>
      <c r="AH450" s="1">
        <f>(Table2[[#This Row],[Current Month High]]/Table2[[#This Row],[Close Price]])-1</f>
        <v>4.5593948067879753E-2</v>
      </c>
      <c r="AI450">
        <v>22.551625434471401</v>
      </c>
      <c r="AJ450">
        <v>30.183657173276501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-0.02</v>
      </c>
      <c r="AM450" t="s">
        <v>3181</v>
      </c>
      <c r="AN450">
        <v>0.56000000000000005</v>
      </c>
      <c r="AO450" t="s">
        <v>3182</v>
      </c>
      <c r="AP450">
        <v>0.12628318685512099</v>
      </c>
      <c r="AQ450">
        <f>(Table2[[#This Row],[Sharpe Ratio]]-AVERAGE(Table2[Sharpe Ratio]))/_xlfn.STDEV.P(Table2[Sharpe Ratio])</f>
        <v>0.70546517578570445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503</v>
      </c>
      <c r="AT450">
        <f>_xlfn.RANK.AVG(Table2[[#This Row],[6M Return vs Nifty Z-Score]],Table2[6M Return vs Nifty Z-Score])</f>
        <v>629</v>
      </c>
      <c r="AU450">
        <f>_xlfn.RANK.AVG(Table2[[#This Row],[Sharpe Ratio Z-Score]],Table2[Sharpe Ratio Z-Score])</f>
        <v>164</v>
      </c>
      <c r="AV450">
        <f>(Table2[[#This Row],[Rank 1Y]]+Table2[[#This Row],[Rank 6M]]+Table2[[#This Row],[Rank Sharpe]])/3</f>
        <v>432</v>
      </c>
    </row>
    <row r="451" spans="1:48" x14ac:dyDescent="0.3">
      <c r="A451" t="s">
        <v>250</v>
      </c>
      <c r="B451" t="s">
        <v>251</v>
      </c>
      <c r="C451" t="s">
        <v>3136</v>
      </c>
      <c r="D451" t="s">
        <v>43</v>
      </c>
      <c r="E451">
        <v>106764.67986211499</v>
      </c>
      <c r="F451">
        <v>739.15</v>
      </c>
      <c r="G451">
        <v>11.963154468533</v>
      </c>
      <c r="H451">
        <f>(Table2[[#This Row],[1Y Return vs Nifty]]-AVERAGE(Table2[1Y Return vs Nifty]))/_xlfn.STDEV.P(Table2[1Y Return vs Nifty])</f>
        <v>-0.20478707707823235</v>
      </c>
      <c r="I451">
        <v>-0.75417270731226504</v>
      </c>
      <c r="J451">
        <f>(Table2[[#This Row],[1M Return vs Nifty]]-AVERAGE(Table2[1M Return vs Nifty]))/_xlfn.STDEV.P(Table2[1M Return vs Nifty])</f>
        <v>4.2982015898096852E-2</v>
      </c>
      <c r="K451">
        <v>8.3401766797585406</v>
      </c>
      <c r="L451">
        <f>(Table2[[#This Row],[6M Return vs Nifty]]-AVERAGE(Table2[6M Return vs Nifty]))/_xlfn.STDEV.P(Table2[6M Return vs Nifty])</f>
        <v>-8.5903016674704138E-2</v>
      </c>
      <c r="M451">
        <v>-3.2421170812955902</v>
      </c>
      <c r="N451">
        <f>(Table2[[#This Row],[1W Return vs Nifty]]-AVERAGE(Table2[1W Return vs Nifty]))/_xlfn.STDEV.P(Table2[1W Return vs Nifty])</f>
        <v>-0.50368915571740391</v>
      </c>
      <c r="O451">
        <v>754.71</v>
      </c>
      <c r="P451">
        <v>737.97591779291702</v>
      </c>
      <c r="Q451">
        <v>646.89942709383604</v>
      </c>
      <c r="R451">
        <v>34.476905559699397</v>
      </c>
      <c r="S451" s="1">
        <f>(Table2[[#This Row],[Close Price]]-Table2[[#This Row],[20D EMA]])/Table2[[#This Row],[20D EMA]]</f>
        <v>-2.0617190709014136E-2</v>
      </c>
      <c r="T451" s="1">
        <f>(Table2[[#This Row],[Close Price]]-Table2[[#This Row],[50D EMA]])/Table2[[#This Row],[50D EMA]]</f>
        <v>1.5909492149748163E-3</v>
      </c>
      <c r="U451" s="1">
        <f>(Table2[[#This Row],[Close Price]]-Table2[[#This Row],[200D EMA]])/Table2[[#This Row],[200D EMA]]</f>
        <v>0.14260419632862426</v>
      </c>
      <c r="V451">
        <v>0.60862436440816703</v>
      </c>
      <c r="W451">
        <v>731.55</v>
      </c>
      <c r="X451">
        <v>744.5</v>
      </c>
      <c r="Y451">
        <v>731.55</v>
      </c>
      <c r="Z451">
        <v>744.5</v>
      </c>
      <c r="AA451">
        <v>726.2</v>
      </c>
      <c r="AB451">
        <v>796.8</v>
      </c>
      <c r="AC451" s="1">
        <f>(Table2[[#This Row],[Close Price]]/Table2[[#This Row],[Day Low]])-1</f>
        <v>1.0388900280226876E-2</v>
      </c>
      <c r="AD451" s="1">
        <f>(Table2[[#This Row],[Day High]]/Table2[[#This Row],[Close Price]])-1</f>
        <v>7.2380436988432884E-3</v>
      </c>
      <c r="AE451" s="1">
        <f>(Table2[[#This Row],[Close Price]]/Table2[[#This Row],[Current Week Low]])-1</f>
        <v>1.0388900280226876E-2</v>
      </c>
      <c r="AF451" s="1">
        <f>(Table2[[#This Row],[Current Week High]]/Table2[[#This Row],[Close Price]])-1</f>
        <v>7.2380436988432884E-3</v>
      </c>
      <c r="AG451" s="1">
        <f>(Table2[[#This Row],[Close Price]]/Table2[[#This Row],[Current Month Low]])-1</f>
        <v>1.7832553015697972E-2</v>
      </c>
      <c r="AH451" s="1">
        <f>(Table2[[#This Row],[Current Month High]]/Table2[[#This Row],[Close Price]])-1</f>
        <v>7.7994994250152105E-2</v>
      </c>
      <c r="AI451">
        <v>7.7994994250152097</v>
      </c>
      <c r="AJ451">
        <v>59.488617973891401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0.02</v>
      </c>
      <c r="AM451" t="s">
        <v>3182</v>
      </c>
      <c r="AN451">
        <v>-4.46</v>
      </c>
      <c r="AO451" t="s">
        <v>3181</v>
      </c>
      <c r="AP451">
        <v>-6.5684101783469997E-3</v>
      </c>
      <c r="AQ451">
        <f>(Table2[[#This Row],[Sharpe Ratio]]-AVERAGE(Table2[Sharpe Ratio]))/_xlfn.STDEV.P(Table2[Sharpe Ratio])</f>
        <v>-0.84946815738791681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-1.6008653909601602</v>
      </c>
      <c r="AS451">
        <f>_xlfn.RANK.AVG(Table2[[#This Row],[1Y Return vs Nifty Z-Score]],Table2[1Y Return vs Nifty Z-Score])</f>
        <v>365</v>
      </c>
      <c r="AT451">
        <f>_xlfn.RANK.AVG(Table2[[#This Row],[6M Return vs Nifty Z-Score]],Table2[6M Return vs Nifty Z-Score])</f>
        <v>344</v>
      </c>
      <c r="AU451">
        <f>_xlfn.RANK.AVG(Table2[[#This Row],[Sharpe Ratio Z-Score]],Table2[Sharpe Ratio Z-Score])</f>
        <v>588</v>
      </c>
      <c r="AV451">
        <f>(Table2[[#This Row],[Rank 1Y]]+Table2[[#This Row],[Rank 6M]]+Table2[[#This Row],[Rank Sharpe]])/3</f>
        <v>432.33333333333331</v>
      </c>
    </row>
    <row r="452" spans="1:48" x14ac:dyDescent="0.3">
      <c r="A452" t="s">
        <v>2137</v>
      </c>
      <c r="B452" t="s">
        <v>2138</v>
      </c>
      <c r="C452" t="s">
        <v>3134</v>
      </c>
      <c r="D452" t="s">
        <v>67</v>
      </c>
      <c r="E452">
        <v>2906.9719787979998</v>
      </c>
      <c r="F452">
        <v>219.82</v>
      </c>
      <c r="G452">
        <v>0.17159517463371099</v>
      </c>
      <c r="H452">
        <f>(Table2[[#This Row],[1Y Return vs Nifty]]-AVERAGE(Table2[1Y Return vs Nifty]))/_xlfn.STDEV.P(Table2[1Y Return vs Nifty])</f>
        <v>-0.40599836852940474</v>
      </c>
      <c r="I452">
        <v>-9.6429128068534204</v>
      </c>
      <c r="J452">
        <f>(Table2[[#This Row],[1M Return vs Nifty]]-AVERAGE(Table2[1M Return vs Nifty]))/_xlfn.STDEV.P(Table2[1M Return vs Nifty])</f>
        <v>-0.96313695131734567</v>
      </c>
      <c r="K452">
        <v>2.1066311749054401</v>
      </c>
      <c r="L452">
        <f>(Table2[[#This Row],[6M Return vs Nifty]]-AVERAGE(Table2[6M Return vs Nifty]))/_xlfn.STDEV.P(Table2[6M Return vs Nifty])</f>
        <v>-0.27985709243186657</v>
      </c>
      <c r="M452">
        <v>-10.2184068104193</v>
      </c>
      <c r="N452">
        <f>(Table2[[#This Row],[1W Return vs Nifty]]-AVERAGE(Table2[1W Return vs Nifty]))/_xlfn.STDEV.P(Table2[1W Return vs Nifty])</f>
        <v>-2.0592742779304913</v>
      </c>
      <c r="O452">
        <v>231.85</v>
      </c>
      <c r="P452">
        <v>237.690172732543</v>
      </c>
      <c r="Q452">
        <v>215.28404087915399</v>
      </c>
      <c r="R452">
        <v>34.129463088551503</v>
      </c>
      <c r="S452" s="1">
        <f>(Table2[[#This Row],[Close Price]]-Table2[[#This Row],[20D EMA]])/Table2[[#This Row],[20D EMA]]</f>
        <v>-5.1886995902523186E-2</v>
      </c>
      <c r="T452" s="1">
        <f>(Table2[[#This Row],[Close Price]]-Table2[[#This Row],[50D EMA]])/Table2[[#This Row],[50D EMA]]</f>
        <v>-7.5182631772711658E-2</v>
      </c>
      <c r="U452" s="1">
        <f>(Table2[[#This Row],[Close Price]]-Table2[[#This Row],[200D EMA]])/Table2[[#This Row],[200D EMA]]</f>
        <v>2.1069648740903116E-2</v>
      </c>
      <c r="V452">
        <v>0.46918968191511601</v>
      </c>
      <c r="W452">
        <v>217.7</v>
      </c>
      <c r="X452">
        <v>226.23</v>
      </c>
      <c r="Y452">
        <v>217.7</v>
      </c>
      <c r="Z452">
        <v>226.23</v>
      </c>
      <c r="AA452">
        <v>217.14</v>
      </c>
      <c r="AB452">
        <v>246.5</v>
      </c>
      <c r="AC452" s="1">
        <f>(Table2[[#This Row],[Close Price]]/Table2[[#This Row],[Day Low]])-1</f>
        <v>9.7381717960496328E-3</v>
      </c>
      <c r="AD452" s="1">
        <f>(Table2[[#This Row],[Day High]]/Table2[[#This Row],[Close Price]])-1</f>
        <v>2.9160221999817937E-2</v>
      </c>
      <c r="AE452" s="1">
        <f>(Table2[[#This Row],[Close Price]]/Table2[[#This Row],[Current Week Low]])-1</f>
        <v>9.7381717960496328E-3</v>
      </c>
      <c r="AF452" s="1">
        <f>(Table2[[#This Row],[Current Week High]]/Table2[[#This Row],[Close Price]])-1</f>
        <v>2.9160221999817937E-2</v>
      </c>
      <c r="AG452" s="1">
        <f>(Table2[[#This Row],[Close Price]]/Table2[[#This Row],[Current Month Low]])-1</f>
        <v>1.2342267661416662E-2</v>
      </c>
      <c r="AH452" s="1">
        <f>(Table2[[#This Row],[Current Month High]]/Table2[[#This Row],[Close Price]])-1</f>
        <v>0.12137203166226906</v>
      </c>
      <c r="AI452">
        <v>33.541079064689299</v>
      </c>
      <c r="AJ452">
        <v>41.454311454311402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-0.14000000000000001</v>
      </c>
      <c r="AM452" t="s">
        <v>3181</v>
      </c>
      <c r="AN452">
        <v>-8.39</v>
      </c>
      <c r="AO452" t="s">
        <v>3181</v>
      </c>
      <c r="AP452">
        <v>2.6819639752373999E-2</v>
      </c>
      <c r="AQ452">
        <f>(Table2[[#This Row],[Sharpe Ratio]]-AVERAGE(Table2[Sharpe Ratio]))/_xlfn.STDEV.P(Table2[Sharpe Ratio])</f>
        <v>-0.45868481020794599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442</v>
      </c>
      <c r="AT452">
        <f>_xlfn.RANK.AVG(Table2[[#This Row],[6M Return vs Nifty Z-Score]],Table2[6M Return vs Nifty Z-Score])</f>
        <v>402</v>
      </c>
      <c r="AU452">
        <f>_xlfn.RANK.AVG(Table2[[#This Row],[Sharpe Ratio Z-Score]],Table2[Sharpe Ratio Z-Score])</f>
        <v>455</v>
      </c>
      <c r="AV452">
        <f>(Table2[[#This Row],[Rank 1Y]]+Table2[[#This Row],[Rank 6M]]+Table2[[#This Row],[Rank Sharpe]])/3</f>
        <v>433</v>
      </c>
    </row>
    <row r="453" spans="1:48" x14ac:dyDescent="0.3">
      <c r="A453" t="s">
        <v>46</v>
      </c>
      <c r="B453" t="s">
        <v>47</v>
      </c>
      <c r="C453" t="s">
        <v>3139</v>
      </c>
      <c r="D453" t="s">
        <v>48</v>
      </c>
      <c r="E453">
        <v>488817.56192449998</v>
      </c>
      <c r="F453">
        <v>3555.05</v>
      </c>
      <c r="G453">
        <v>-12.6145746464653</v>
      </c>
      <c r="H453">
        <f>(Table2[[#This Row],[1Y Return vs Nifty]]-AVERAGE(Table2[1Y Return vs Nifty]))/_xlfn.STDEV.P(Table2[1Y Return vs Nifty])</f>
        <v>-0.62418170444736198</v>
      </c>
      <c r="I453">
        <v>-2.8942857416535199</v>
      </c>
      <c r="J453">
        <f>(Table2[[#This Row],[1M Return vs Nifty]]-AVERAGE(Table2[1M Return vs Nifty]))/_xlfn.STDEV.P(Table2[1M Return vs Nifty])</f>
        <v>-0.19925797444056551</v>
      </c>
      <c r="K453">
        <v>-12.854118934529099</v>
      </c>
      <c r="L453">
        <f>(Table2[[#This Row],[6M Return vs Nifty]]-AVERAGE(Table2[6M Return vs Nifty]))/_xlfn.STDEV.P(Table2[6M Return vs Nifty])</f>
        <v>-0.7453543696796443</v>
      </c>
      <c r="M453">
        <v>-1.97742440097489</v>
      </c>
      <c r="N453">
        <f>(Table2[[#This Row],[1W Return vs Nifty]]-AVERAGE(Table2[1W Return vs Nifty]))/_xlfn.STDEV.P(Table2[1W Return vs Nifty])</f>
        <v>-0.22168579948268655</v>
      </c>
      <c r="O453">
        <v>3586.31</v>
      </c>
      <c r="P453">
        <v>3615.1113181916699</v>
      </c>
      <c r="Q453">
        <v>3481.6153709864502</v>
      </c>
      <c r="R453">
        <v>48.255801835883901</v>
      </c>
      <c r="S453" s="1">
        <f>(Table2[[#This Row],[Close Price]]-Table2[[#This Row],[20D EMA]])/Table2[[#This Row],[20D EMA]]</f>
        <v>-8.7164801704258041E-3</v>
      </c>
      <c r="T453" s="1">
        <f>(Table2[[#This Row],[Close Price]]-Table2[[#This Row],[50D EMA]])/Table2[[#This Row],[50D EMA]]</f>
        <v>-1.6613960928238636E-2</v>
      </c>
      <c r="U453" s="1">
        <f>(Table2[[#This Row],[Close Price]]-Table2[[#This Row],[200D EMA]])/Table2[[#This Row],[200D EMA]]</f>
        <v>2.1092114202363382E-2</v>
      </c>
      <c r="V453">
        <v>1.02734947990137</v>
      </c>
      <c r="W453">
        <v>3501.3</v>
      </c>
      <c r="X453">
        <v>3573.85</v>
      </c>
      <c r="Y453">
        <v>3501.3</v>
      </c>
      <c r="Z453">
        <v>3573.85</v>
      </c>
      <c r="AA453">
        <v>3429</v>
      </c>
      <c r="AB453">
        <v>3724</v>
      </c>
      <c r="AC453" s="1">
        <f>(Table2[[#This Row],[Close Price]]/Table2[[#This Row],[Day Low]])-1</f>
        <v>1.5351440893382362E-2</v>
      </c>
      <c r="AD453" s="1">
        <f>(Table2[[#This Row],[Day High]]/Table2[[#This Row],[Close Price]])-1</f>
        <v>5.2882519233201641E-3</v>
      </c>
      <c r="AE453" s="1">
        <f>(Table2[[#This Row],[Close Price]]/Table2[[#This Row],[Current Week Low]])-1</f>
        <v>1.5351440893382362E-2</v>
      </c>
      <c r="AF453" s="1">
        <f>(Table2[[#This Row],[Current Week High]]/Table2[[#This Row],[Close Price]])-1</f>
        <v>5.2882519233201641E-3</v>
      </c>
      <c r="AG453" s="1">
        <f>(Table2[[#This Row],[Close Price]]/Table2[[#This Row],[Current Month Low]])-1</f>
        <v>3.6759988334791549E-2</v>
      </c>
      <c r="AH453" s="1">
        <f>(Table2[[#This Row],[Current Month High]]/Table2[[#This Row],[Close Price]])-1</f>
        <v>4.752394481090283E-2</v>
      </c>
      <c r="AI453">
        <v>10.262865501188401</v>
      </c>
      <c r="AJ453">
        <v>24.470003326155801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-0.02</v>
      </c>
      <c r="AM453" t="s">
        <v>3181</v>
      </c>
      <c r="AN453">
        <v>-6.29</v>
      </c>
      <c r="AO453" t="s">
        <v>3181</v>
      </c>
      <c r="AP453">
        <v>0.11368692331588</v>
      </c>
      <c r="AQ453">
        <f>(Table2[[#This Row],[Sharpe Ratio]]-AVERAGE(Table2[Sharpe Ratio]))/_xlfn.STDEV.P(Table2[Sharpe Ratio])</f>
        <v>0.55803488147263591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531</v>
      </c>
      <c r="AT453">
        <f>_xlfn.RANK.AVG(Table2[[#This Row],[6M Return vs Nifty Z-Score]],Table2[6M Return vs Nifty Z-Score])</f>
        <v>574</v>
      </c>
      <c r="AU453">
        <f>_xlfn.RANK.AVG(Table2[[#This Row],[Sharpe Ratio Z-Score]],Table2[Sharpe Ratio Z-Score])</f>
        <v>196</v>
      </c>
      <c r="AV453">
        <f>(Table2[[#This Row],[Rank 1Y]]+Table2[[#This Row],[Rank 6M]]+Table2[[#This Row],[Rank Sharpe]])/3</f>
        <v>433.66666666666669</v>
      </c>
    </row>
    <row r="454" spans="1:48" x14ac:dyDescent="0.3">
      <c r="A454" t="s">
        <v>646</v>
      </c>
      <c r="B454" t="s">
        <v>647</v>
      </c>
      <c r="C454" t="s">
        <v>3150</v>
      </c>
      <c r="D454" t="s">
        <v>398</v>
      </c>
      <c r="E454">
        <v>29755.709692279899</v>
      </c>
      <c r="F454">
        <v>6620.9</v>
      </c>
      <c r="G454">
        <v>-1.7514859134716301</v>
      </c>
      <c r="H454">
        <f>(Table2[[#This Row],[1Y Return vs Nifty]]-AVERAGE(Table2[1Y Return vs Nifty]))/_xlfn.STDEV.P(Table2[1Y Return vs Nifty])</f>
        <v>-0.43881384438451065</v>
      </c>
      <c r="I454">
        <v>3.40287351226472</v>
      </c>
      <c r="J454">
        <f>(Table2[[#This Row],[1M Return vs Nifty]]-AVERAGE(Table2[1M Return vs Nifty]))/_xlfn.STDEV.P(Table2[1M Return vs Nifty])</f>
        <v>0.51351923515187614</v>
      </c>
      <c r="K454">
        <v>8.8829489162500401</v>
      </c>
      <c r="L454">
        <f>(Table2[[#This Row],[6M Return vs Nifty]]-AVERAGE(Table2[6M Return vs Nifty]))/_xlfn.STDEV.P(Table2[6M Return vs Nifty])</f>
        <v>-6.9014892990775456E-2</v>
      </c>
      <c r="M454">
        <v>-1.3062216746362201</v>
      </c>
      <c r="N454">
        <f>(Table2[[#This Row],[1W Return vs Nifty]]-AVERAGE(Table2[1W Return vs Nifty]))/_xlfn.STDEV.P(Table2[1W Return vs Nifty])</f>
        <v>-7.2019857323995837E-2</v>
      </c>
      <c r="O454">
        <v>6532.81</v>
      </c>
      <c r="P454">
        <v>6453.1133246771797</v>
      </c>
      <c r="Q454">
        <v>5995.3007290967898</v>
      </c>
      <c r="R454">
        <v>55.849170678349303</v>
      </c>
      <c r="S454" s="1">
        <f>(Table2[[#This Row],[Close Price]]-Table2[[#This Row],[20D EMA]])/Table2[[#This Row],[20D EMA]]</f>
        <v>1.3484243380719664E-2</v>
      </c>
      <c r="T454" s="1">
        <f>(Table2[[#This Row],[Close Price]]-Table2[[#This Row],[50D EMA]])/Table2[[#This Row],[50D EMA]]</f>
        <v>2.6000887770123514E-2</v>
      </c>
      <c r="U454" s="1">
        <f>(Table2[[#This Row],[Close Price]]-Table2[[#This Row],[200D EMA]])/Table2[[#This Row],[200D EMA]]</f>
        <v>0.10434827195023097</v>
      </c>
      <c r="V454">
        <v>1.4494315170438199</v>
      </c>
      <c r="W454">
        <v>6585.55</v>
      </c>
      <c r="X454">
        <v>6764.5</v>
      </c>
      <c r="Y454">
        <v>6585.55</v>
      </c>
      <c r="Z454">
        <v>6764.5</v>
      </c>
      <c r="AA454">
        <v>6300.05</v>
      </c>
      <c r="AB454">
        <v>6919.6</v>
      </c>
      <c r="AC454" s="1">
        <f>(Table2[[#This Row],[Close Price]]/Table2[[#This Row],[Day Low]])-1</f>
        <v>5.3678128630105792E-3</v>
      </c>
      <c r="AD454" s="1">
        <f>(Table2[[#This Row],[Day High]]/Table2[[#This Row],[Close Price]])-1</f>
        <v>2.1688894259088709E-2</v>
      </c>
      <c r="AE454" s="1">
        <f>(Table2[[#This Row],[Close Price]]/Table2[[#This Row],[Current Week Low]])-1</f>
        <v>5.3678128630105792E-3</v>
      </c>
      <c r="AF454" s="1">
        <f>(Table2[[#This Row],[Current Week High]]/Table2[[#This Row],[Close Price]])-1</f>
        <v>2.1688894259088709E-2</v>
      </c>
      <c r="AG454" s="1">
        <f>(Table2[[#This Row],[Close Price]]/Table2[[#This Row],[Current Month Low]])-1</f>
        <v>5.0928167236767852E-2</v>
      </c>
      <c r="AH454" s="1">
        <f>(Table2[[#This Row],[Current Month High]]/Table2[[#This Row],[Close Price]])-1</f>
        <v>4.5114712501321597E-2</v>
      </c>
      <c r="AI454">
        <v>8.69896841819088</v>
      </c>
      <c r="AJ454">
        <v>37.5657088242016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-0.01</v>
      </c>
      <c r="AM454" t="s">
        <v>3181</v>
      </c>
      <c r="AN454">
        <v>5.93</v>
      </c>
      <c r="AO454" t="s">
        <v>3182</v>
      </c>
      <c r="AP454">
        <v>7.078620202613E-3</v>
      </c>
      <c r="AQ454">
        <f>(Table2[[#This Row],[Sharpe Ratio]]-AVERAGE(Table2[Sharpe Ratio]))/_xlfn.STDEV.P(Table2[Sharpe Ratio])</f>
        <v>-0.6897393854948547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-0.75606874504226063</v>
      </c>
      <c r="AS454">
        <f>_xlfn.RANK.AVG(Table2[[#This Row],[1Y Return vs Nifty Z-Score]],Table2[1Y Return vs Nifty Z-Score])</f>
        <v>458</v>
      </c>
      <c r="AT454">
        <f>_xlfn.RANK.AVG(Table2[[#This Row],[6M Return vs Nifty Z-Score]],Table2[6M Return vs Nifty Z-Score])</f>
        <v>338</v>
      </c>
      <c r="AU454">
        <f>_xlfn.RANK.AVG(Table2[[#This Row],[Sharpe Ratio Z-Score]],Table2[Sharpe Ratio Z-Score])</f>
        <v>506</v>
      </c>
      <c r="AV454">
        <f>(Table2[[#This Row],[Rank 1Y]]+Table2[[#This Row],[Rank 6M]]+Table2[[#This Row],[Rank Sharpe]])/3</f>
        <v>434</v>
      </c>
    </row>
    <row r="455" spans="1:48" x14ac:dyDescent="0.3">
      <c r="A455" t="s">
        <v>2068</v>
      </c>
      <c r="B455" t="s">
        <v>2069</v>
      </c>
      <c r="C455" t="s">
        <v>3138</v>
      </c>
      <c r="D455" t="s">
        <v>488</v>
      </c>
      <c r="E455">
        <v>3148.8121031999999</v>
      </c>
      <c r="F455">
        <v>433.2</v>
      </c>
      <c r="G455">
        <v>-13.238360835135</v>
      </c>
      <c r="H455">
        <f>(Table2[[#This Row],[1Y Return vs Nifty]]-AVERAGE(Table2[1Y Return vs Nifty]))/_xlfn.STDEV.P(Table2[1Y Return vs Nifty])</f>
        <v>-0.63482599851257282</v>
      </c>
      <c r="I455">
        <v>-4.7715754573032498</v>
      </c>
      <c r="J455">
        <f>(Table2[[#This Row],[1M Return vs Nifty]]-AVERAGE(Table2[1M Return vs Nifty]))/_xlfn.STDEV.P(Table2[1M Return vs Nifty])</f>
        <v>-0.41174892014514047</v>
      </c>
      <c r="K455">
        <v>16.601074752763999</v>
      </c>
      <c r="L455">
        <f>(Table2[[#This Row],[6M Return vs Nifty]]-AVERAGE(Table2[6M Return vs Nifty]))/_xlfn.STDEV.P(Table2[6M Return vs Nifty])</f>
        <v>0.17113125851049896</v>
      </c>
      <c r="M455">
        <v>-3.3560095077821801</v>
      </c>
      <c r="N455">
        <f>(Table2[[#This Row],[1W Return vs Nifty]]-AVERAGE(Table2[1W Return vs Nifty]))/_xlfn.STDEV.P(Table2[1W Return vs Nifty])</f>
        <v>-0.52908508551023681</v>
      </c>
      <c r="O455">
        <v>448.18</v>
      </c>
      <c r="P455">
        <v>441.99908705607999</v>
      </c>
      <c r="Q455">
        <v>393.222687260508</v>
      </c>
      <c r="R455">
        <v>38.250550045126403</v>
      </c>
      <c r="S455" s="1">
        <f>(Table2[[#This Row],[Close Price]]-Table2[[#This Row],[20D EMA]])/Table2[[#This Row],[20D EMA]]</f>
        <v>-3.3424070685885175E-2</v>
      </c>
      <c r="T455" s="1">
        <f>(Table2[[#This Row],[Close Price]]-Table2[[#This Row],[50D EMA]])/Table2[[#This Row],[50D EMA]]</f>
        <v>-1.9907477897038249E-2</v>
      </c>
      <c r="U455" s="1">
        <f>(Table2[[#This Row],[Close Price]]-Table2[[#This Row],[200D EMA]])/Table2[[#This Row],[200D EMA]]</f>
        <v>0.10166583474113544</v>
      </c>
      <c r="V455">
        <v>0.34364827135521497</v>
      </c>
      <c r="W455">
        <v>432.05</v>
      </c>
      <c r="X455">
        <v>443.05</v>
      </c>
      <c r="Y455">
        <v>432.05</v>
      </c>
      <c r="Z455">
        <v>443.05</v>
      </c>
      <c r="AA455">
        <v>411.75</v>
      </c>
      <c r="AB455">
        <v>465</v>
      </c>
      <c r="AC455" s="1">
        <f>(Table2[[#This Row],[Close Price]]/Table2[[#This Row],[Day Low]])-1</f>
        <v>2.6617289665546995E-3</v>
      </c>
      <c r="AD455" s="1">
        <f>(Table2[[#This Row],[Day High]]/Table2[[#This Row],[Close Price]])-1</f>
        <v>2.2737765466297466E-2</v>
      </c>
      <c r="AE455" s="1">
        <f>(Table2[[#This Row],[Close Price]]/Table2[[#This Row],[Current Week Low]])-1</f>
        <v>2.6617289665546995E-3</v>
      </c>
      <c r="AF455" s="1">
        <f>(Table2[[#This Row],[Current Week High]]/Table2[[#This Row],[Close Price]])-1</f>
        <v>2.2737765466297466E-2</v>
      </c>
      <c r="AG455" s="1">
        <f>(Table2[[#This Row],[Close Price]]/Table2[[#This Row],[Current Month Low]])-1</f>
        <v>5.2094717668488055E-2</v>
      </c>
      <c r="AH455" s="1">
        <f>(Table2[[#This Row],[Current Month High]]/Table2[[#This Row],[Close Price]])-1</f>
        <v>7.3407202216066558E-2</v>
      </c>
      <c r="AI455">
        <v>16.5743305632502</v>
      </c>
      <c r="AJ455">
        <v>46.8225724453482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-0.01</v>
      </c>
      <c r="AM455" t="s">
        <v>3181</v>
      </c>
      <c r="AN455">
        <v>-9.31</v>
      </c>
      <c r="AO455" t="s">
        <v>3181</v>
      </c>
      <c r="AP455">
        <v>5.4111496872529998E-3</v>
      </c>
      <c r="AQ455">
        <f>(Table2[[#This Row],[Sharpe Ratio]]-AVERAGE(Table2[Sharpe Ratio]))/_xlfn.STDEV.P(Table2[Sharpe Ratio])</f>
        <v>-0.70925594039004558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-2.1137846860474969</v>
      </c>
      <c r="AS455">
        <f>_xlfn.RANK.AVG(Table2[[#This Row],[1Y Return vs Nifty Z-Score]],Table2[1Y Return vs Nifty Z-Score])</f>
        <v>537</v>
      </c>
      <c r="AT455">
        <f>_xlfn.RANK.AVG(Table2[[#This Row],[6M Return vs Nifty Z-Score]],Table2[6M Return vs Nifty Z-Score])</f>
        <v>258</v>
      </c>
      <c r="AU455">
        <f>_xlfn.RANK.AVG(Table2[[#This Row],[Sharpe Ratio Z-Score]],Table2[Sharpe Ratio Z-Score])</f>
        <v>510</v>
      </c>
      <c r="AV455">
        <f>(Table2[[#This Row],[Rank 1Y]]+Table2[[#This Row],[Rank 6M]]+Table2[[#This Row],[Rank Sharpe]])/3</f>
        <v>435</v>
      </c>
    </row>
    <row r="456" spans="1:48" x14ac:dyDescent="0.3">
      <c r="A456" t="s">
        <v>571</v>
      </c>
      <c r="B456" t="s">
        <v>572</v>
      </c>
      <c r="C456" t="s">
        <v>3136</v>
      </c>
      <c r="D456" t="s">
        <v>43</v>
      </c>
      <c r="E456">
        <v>35603.392</v>
      </c>
      <c r="F456">
        <v>216.04</v>
      </c>
      <c r="G456">
        <v>24.596735575136801</v>
      </c>
      <c r="H456">
        <f>(Table2[[#This Row],[1Y Return vs Nifty]]-AVERAGE(Table2[1Y Return vs Nifty]))/_xlfn.STDEV.P(Table2[1Y Return vs Nifty])</f>
        <v>1.0792483415354923E-2</v>
      </c>
      <c r="I456">
        <v>-13.514979735904699</v>
      </c>
      <c r="J456">
        <f>(Table2[[#This Row],[1M Return vs Nifty]]-AVERAGE(Table2[1M Return vs Nifty]))/_xlfn.STDEV.P(Table2[1M Return vs Nifty])</f>
        <v>-1.4014172853151015</v>
      </c>
      <c r="K456">
        <v>-12.8449939056406</v>
      </c>
      <c r="L456">
        <f>(Table2[[#This Row],[6M Return vs Nifty]]-AVERAGE(Table2[6M Return vs Nifty]))/_xlfn.STDEV.P(Table2[6M Return vs Nifty])</f>
        <v>-0.74507044834740266</v>
      </c>
      <c r="M456">
        <v>-6.2941902173631101</v>
      </c>
      <c r="N456">
        <f>(Table2[[#This Row],[1W Return vs Nifty]]-AVERAGE(Table2[1W Return vs Nifty]))/_xlfn.STDEV.P(Table2[1W Return vs Nifty])</f>
        <v>-1.1842456903109346</v>
      </c>
      <c r="O456">
        <v>225.63</v>
      </c>
      <c r="P456">
        <v>239.02351934646899</v>
      </c>
      <c r="Q456">
        <v>231.65855648943</v>
      </c>
      <c r="R456">
        <v>41.919810318335102</v>
      </c>
      <c r="S456" s="1">
        <f>(Table2[[#This Row],[Close Price]]-Table2[[#This Row],[20D EMA]])/Table2[[#This Row],[20D EMA]]</f>
        <v>-4.2503213225191704E-2</v>
      </c>
      <c r="T456" s="1">
        <f>(Table2[[#This Row],[Close Price]]-Table2[[#This Row],[50D EMA]])/Table2[[#This Row],[50D EMA]]</f>
        <v>-9.6155890471824074E-2</v>
      </c>
      <c r="U456" s="1">
        <f>(Table2[[#This Row],[Close Price]]-Table2[[#This Row],[200D EMA]])/Table2[[#This Row],[200D EMA]]</f>
        <v>-6.7420589708037146E-2</v>
      </c>
      <c r="V456">
        <v>0.34608635521936798</v>
      </c>
      <c r="W456">
        <v>209.57</v>
      </c>
      <c r="X456">
        <v>218.79</v>
      </c>
      <c r="Y456">
        <v>209.57</v>
      </c>
      <c r="Z456">
        <v>218.79</v>
      </c>
      <c r="AA456">
        <v>202.01</v>
      </c>
      <c r="AB456">
        <v>234.2</v>
      </c>
      <c r="AC456" s="1">
        <f>(Table2[[#This Row],[Close Price]]/Table2[[#This Row],[Day Low]])-1</f>
        <v>3.0872739418809969E-2</v>
      </c>
      <c r="AD456" s="1">
        <f>(Table2[[#This Row],[Day High]]/Table2[[#This Row],[Close Price]])-1</f>
        <v>1.2729124236252609E-2</v>
      </c>
      <c r="AE456" s="1">
        <f>(Table2[[#This Row],[Close Price]]/Table2[[#This Row],[Current Week Low]])-1</f>
        <v>3.0872739418809969E-2</v>
      </c>
      <c r="AF456" s="1">
        <f>(Table2[[#This Row],[Current Week High]]/Table2[[#This Row],[Close Price]])-1</f>
        <v>1.2729124236252609E-2</v>
      </c>
      <c r="AG456" s="1">
        <f>(Table2[[#This Row],[Close Price]]/Table2[[#This Row],[Current Month Low]])-1</f>
        <v>6.9452007326370024E-2</v>
      </c>
      <c r="AH456" s="1">
        <f>(Table2[[#This Row],[Current Month High]]/Table2[[#This Row],[Close Price]])-1</f>
        <v>8.4058507683762329E-2</v>
      </c>
      <c r="AI456">
        <v>50.296241436770899</v>
      </c>
      <c r="AJ456">
        <v>66.056879323597201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-0.19</v>
      </c>
      <c r="AM456" t="s">
        <v>3181</v>
      </c>
      <c r="AN456">
        <v>-9.17</v>
      </c>
      <c r="AO456" t="s">
        <v>3181</v>
      </c>
      <c r="AP456">
        <v>2.9403069621279001E-2</v>
      </c>
      <c r="AQ456">
        <f>(Table2[[#This Row],[Sharpe Ratio]]-AVERAGE(Table2[Sharpe Ratio]))/_xlfn.STDEV.P(Table2[Sharpe Ratio])</f>
        <v>-0.42844760337884957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287</v>
      </c>
      <c r="AT456">
        <f>_xlfn.RANK.AVG(Table2[[#This Row],[6M Return vs Nifty Z-Score]],Table2[6M Return vs Nifty Z-Score])</f>
        <v>573</v>
      </c>
      <c r="AU456">
        <f>_xlfn.RANK.AVG(Table2[[#This Row],[Sharpe Ratio Z-Score]],Table2[Sharpe Ratio Z-Score])</f>
        <v>446</v>
      </c>
      <c r="AV456">
        <f>(Table2[[#This Row],[Rank 1Y]]+Table2[[#This Row],[Rank 6M]]+Table2[[#This Row],[Rank Sharpe]])/3</f>
        <v>435.33333333333331</v>
      </c>
    </row>
    <row r="457" spans="1:48" x14ac:dyDescent="0.3">
      <c r="A457" t="s">
        <v>680</v>
      </c>
      <c r="B457" t="s">
        <v>681</v>
      </c>
      <c r="C457" t="s">
        <v>3147</v>
      </c>
      <c r="D457" t="s">
        <v>274</v>
      </c>
      <c r="E457">
        <v>27008.483199999999</v>
      </c>
      <c r="F457">
        <v>2439.35</v>
      </c>
      <c r="G457">
        <v>-13.07235319205</v>
      </c>
      <c r="H457">
        <f>(Table2[[#This Row],[1Y Return vs Nifty]]-AVERAGE(Table2[1Y Return vs Nifty]))/_xlfn.STDEV.P(Table2[1Y Return vs Nifty])</f>
        <v>-0.6319932423500203</v>
      </c>
      <c r="I457">
        <v>-1.65913707626027</v>
      </c>
      <c r="J457">
        <f>(Table2[[#This Row],[1M Return vs Nifty]]-AVERAGE(Table2[1M Return vs Nifty]))/_xlfn.STDEV.P(Table2[1M Return vs Nifty])</f>
        <v>-5.9451153038830688E-2</v>
      </c>
      <c r="K457">
        <v>2.5567591252393398</v>
      </c>
      <c r="L457">
        <f>(Table2[[#This Row],[6M Return vs Nifty]]-AVERAGE(Table2[6M Return vs Nifty]))/_xlfn.STDEV.P(Table2[6M Return vs Nifty])</f>
        <v>-0.26585155569334312</v>
      </c>
      <c r="M457">
        <v>-1.94847356362594</v>
      </c>
      <c r="N457">
        <f>(Table2[[#This Row],[1W Return vs Nifty]]-AVERAGE(Table2[1W Return vs Nifty]))/_xlfn.STDEV.P(Table2[1W Return vs Nifty])</f>
        <v>-0.21523029181252354</v>
      </c>
      <c r="O457">
        <v>2416.23</v>
      </c>
      <c r="P457">
        <v>2444.7585699051301</v>
      </c>
      <c r="Q457">
        <v>2372.1031113252302</v>
      </c>
      <c r="R457">
        <v>57.759893270652597</v>
      </c>
      <c r="S457" s="1">
        <f>(Table2[[#This Row],[Close Price]]-Table2[[#This Row],[20D EMA]])/Table2[[#This Row],[20D EMA]]</f>
        <v>9.5686255033667691E-3</v>
      </c>
      <c r="T457" s="1">
        <f>(Table2[[#This Row],[Close Price]]-Table2[[#This Row],[50D EMA]])/Table2[[#This Row],[50D EMA]]</f>
        <v>-2.21231248423033E-3</v>
      </c>
      <c r="U457" s="1">
        <f>(Table2[[#This Row],[Close Price]]-Table2[[#This Row],[200D EMA]])/Table2[[#This Row],[200D EMA]]</f>
        <v>2.834905799571279E-2</v>
      </c>
      <c r="V457">
        <v>0.73740720914249402</v>
      </c>
      <c r="W457">
        <v>2398</v>
      </c>
      <c r="X457">
        <v>2465.8000000000002</v>
      </c>
      <c r="Y457">
        <v>2398</v>
      </c>
      <c r="Z457">
        <v>2465.8000000000002</v>
      </c>
      <c r="AA457">
        <v>2357.15</v>
      </c>
      <c r="AB457">
        <v>2477.9499999999998</v>
      </c>
      <c r="AC457" s="1">
        <f>(Table2[[#This Row],[Close Price]]/Table2[[#This Row],[Day Low]])-1</f>
        <v>1.7243536280233451E-2</v>
      </c>
      <c r="AD457" s="1">
        <f>(Table2[[#This Row],[Day High]]/Table2[[#This Row],[Close Price]])-1</f>
        <v>1.0843052452497615E-2</v>
      </c>
      <c r="AE457" s="1">
        <f>(Table2[[#This Row],[Close Price]]/Table2[[#This Row],[Current Week Low]])-1</f>
        <v>1.7243536280233451E-2</v>
      </c>
      <c r="AF457" s="1">
        <f>(Table2[[#This Row],[Current Week High]]/Table2[[#This Row],[Close Price]])-1</f>
        <v>1.0843052452497615E-2</v>
      </c>
      <c r="AG457" s="1">
        <f>(Table2[[#This Row],[Close Price]]/Table2[[#This Row],[Current Month Low]])-1</f>
        <v>3.4872621598116327E-2</v>
      </c>
      <c r="AH457" s="1">
        <f>(Table2[[#This Row],[Current Month High]]/Table2[[#This Row],[Close Price]])-1</f>
        <v>1.5823887511017265E-2</v>
      </c>
      <c r="AI457">
        <v>21.343800602619499</v>
      </c>
      <c r="AJ457">
        <v>30.084790955631298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-0.05</v>
      </c>
      <c r="AM457" t="s">
        <v>3181</v>
      </c>
      <c r="AN457">
        <v>2.0499999999999998</v>
      </c>
      <c r="AO457" t="s">
        <v>3182</v>
      </c>
      <c r="AP457">
        <v>5.3375037645178001E-2</v>
      </c>
      <c r="AQ457">
        <f>(Table2[[#This Row],[Sharpe Ratio]]-AVERAGE(Table2[Sharpe Ratio]))/_xlfn.STDEV.P(Table2[Sharpe Ratio])</f>
        <v>-0.14787278926696157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535</v>
      </c>
      <c r="AT457">
        <f>_xlfn.RANK.AVG(Table2[[#This Row],[6M Return vs Nifty Z-Score]],Table2[6M Return vs Nifty Z-Score])</f>
        <v>397</v>
      </c>
      <c r="AU457">
        <f>_xlfn.RANK.AVG(Table2[[#This Row],[Sharpe Ratio Z-Score]],Table2[Sharpe Ratio Z-Score])</f>
        <v>379</v>
      </c>
      <c r="AV457">
        <f>(Table2[[#This Row],[Rank 1Y]]+Table2[[#This Row],[Rank 6M]]+Table2[[#This Row],[Rank Sharpe]])/3</f>
        <v>437</v>
      </c>
    </row>
    <row r="458" spans="1:48" x14ac:dyDescent="0.3">
      <c r="A458" t="s">
        <v>150</v>
      </c>
      <c r="B458" t="s">
        <v>151</v>
      </c>
      <c r="C458" t="s">
        <v>3135</v>
      </c>
      <c r="D458" t="s">
        <v>21</v>
      </c>
      <c r="E458">
        <v>190930.44239610501</v>
      </c>
      <c r="F458">
        <v>6448.55</v>
      </c>
      <c r="G458">
        <v>-2.3107728561144798</v>
      </c>
      <c r="H458">
        <f>(Table2[[#This Row],[1Y Return vs Nifty]]-AVERAGE(Table2[1Y Return vs Nifty]))/_xlfn.STDEV.P(Table2[1Y Return vs Nifty])</f>
        <v>-0.44835752263910494</v>
      </c>
      <c r="I458">
        <v>0.60352872033847604</v>
      </c>
      <c r="J458">
        <f>(Table2[[#This Row],[1M Return vs Nifty]]-AVERAGE(Table2[1M Return vs Nifty]))/_xlfn.STDEV.P(Table2[1M Return vs Nifty])</f>
        <v>0.19666061858841627</v>
      </c>
      <c r="K458">
        <v>22.338532092560399</v>
      </c>
      <c r="L458">
        <f>(Table2[[#This Row],[6M Return vs Nifty]]-AVERAGE(Table2[6M Return vs Nifty]))/_xlfn.STDEV.P(Table2[6M Return vs Nifty])</f>
        <v>0.34964976530089459</v>
      </c>
      <c r="M458">
        <v>2.0876964005410299</v>
      </c>
      <c r="N458">
        <f>(Table2[[#This Row],[1W Return vs Nifty]]-AVERAGE(Table2[1W Return vs Nifty]))/_xlfn.STDEV.P(Table2[1W Return vs Nifty])</f>
        <v>0.68476185168609838</v>
      </c>
      <c r="O458">
        <v>6284.13</v>
      </c>
      <c r="P458">
        <v>6065.9234179211098</v>
      </c>
      <c r="Q458">
        <v>5548.0969625966</v>
      </c>
      <c r="R458">
        <v>63.4795955473164</v>
      </c>
      <c r="S458" s="1">
        <f>(Table2[[#This Row],[Close Price]]-Table2[[#This Row],[20D EMA]])/Table2[[#This Row],[20D EMA]]</f>
        <v>2.6164321871126165E-2</v>
      </c>
      <c r="T458" s="1">
        <f>(Table2[[#This Row],[Close Price]]-Table2[[#This Row],[50D EMA]])/Table2[[#This Row],[50D EMA]]</f>
        <v>6.3078043641049242E-2</v>
      </c>
      <c r="U458" s="1">
        <f>(Table2[[#This Row],[Close Price]]-Table2[[#This Row],[200D EMA]])/Table2[[#This Row],[200D EMA]]</f>
        <v>0.16229944131725729</v>
      </c>
      <c r="V458">
        <v>0.67239856976186496</v>
      </c>
      <c r="W458">
        <v>6369.4</v>
      </c>
      <c r="X458">
        <v>6485.85</v>
      </c>
      <c r="Y458">
        <v>6369.4</v>
      </c>
      <c r="Z458">
        <v>6485.85</v>
      </c>
      <c r="AA458">
        <v>6100</v>
      </c>
      <c r="AB458">
        <v>6488</v>
      </c>
      <c r="AC458" s="1">
        <f>(Table2[[#This Row],[Close Price]]/Table2[[#This Row],[Day Low]])-1</f>
        <v>1.2426602191729197E-2</v>
      </c>
      <c r="AD458" s="1">
        <f>(Table2[[#This Row],[Day High]]/Table2[[#This Row],[Close Price]])-1</f>
        <v>5.7842460708221743E-3</v>
      </c>
      <c r="AE458" s="1">
        <f>(Table2[[#This Row],[Close Price]]/Table2[[#This Row],[Current Week Low]])-1</f>
        <v>1.2426602191729197E-2</v>
      </c>
      <c r="AF458" s="1">
        <f>(Table2[[#This Row],[Current Week High]]/Table2[[#This Row],[Close Price]])-1</f>
        <v>5.7842460708221743E-3</v>
      </c>
      <c r="AG458" s="1">
        <f>(Table2[[#This Row],[Close Price]]/Table2[[#This Row],[Current Month Low]])-1</f>
        <v>5.7139344262295166E-2</v>
      </c>
      <c r="AH458" s="1">
        <f>(Table2[[#This Row],[Current Month High]]/Table2[[#This Row],[Close Price]])-1</f>
        <v>6.1176543564056551E-3</v>
      </c>
      <c r="AI458">
        <v>1.9601305719890401</v>
      </c>
      <c r="AJ458">
        <v>42.870910923773899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0.08</v>
      </c>
      <c r="AM458" t="s">
        <v>3182</v>
      </c>
      <c r="AN458">
        <v>5.67</v>
      </c>
      <c r="AO458" t="s">
        <v>3182</v>
      </c>
      <c r="AP458">
        <v>-3.5928015991929997E-2</v>
      </c>
      <c r="AQ458">
        <f>(Table2[[#This Row],[Sharpe Ratio]]-AVERAGE(Table2[Sharpe Ratio]))/_xlfn.STDEV.P(Table2[Sharpe Ratio])</f>
        <v>-1.1931014350283617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-0.41038672209205751</v>
      </c>
      <c r="AS458">
        <f>_xlfn.RANK.AVG(Table2[[#This Row],[1Y Return vs Nifty Z-Score]],Table2[1Y Return vs Nifty Z-Score])</f>
        <v>459</v>
      </c>
      <c r="AT458">
        <f>_xlfn.RANK.AVG(Table2[[#This Row],[6M Return vs Nifty Z-Score]],Table2[6M Return vs Nifty Z-Score])</f>
        <v>209</v>
      </c>
      <c r="AU458">
        <f>_xlfn.RANK.AVG(Table2[[#This Row],[Sharpe Ratio Z-Score]],Table2[Sharpe Ratio Z-Score])</f>
        <v>645</v>
      </c>
      <c r="AV458">
        <f>(Table2[[#This Row],[Rank 1Y]]+Table2[[#This Row],[Rank 6M]]+Table2[[#This Row],[Rank Sharpe]])/3</f>
        <v>437.66666666666669</v>
      </c>
    </row>
    <row r="459" spans="1:48" x14ac:dyDescent="0.3">
      <c r="A459" t="s">
        <v>692</v>
      </c>
      <c r="B459" t="s">
        <v>693</v>
      </c>
      <c r="C459" t="s">
        <v>3147</v>
      </c>
      <c r="D459" t="s">
        <v>274</v>
      </c>
      <c r="E459">
        <v>26749.39864041</v>
      </c>
      <c r="F459">
        <v>5410.7</v>
      </c>
      <c r="G459">
        <v>-23.395069900975798</v>
      </c>
      <c r="H459">
        <f>(Table2[[#This Row],[1Y Return vs Nifty]]-AVERAGE(Table2[1Y Return vs Nifty]))/_xlfn.STDEV.P(Table2[1Y Return vs Nifty])</f>
        <v>-0.80814018852720459</v>
      </c>
      <c r="I459">
        <v>-0.40767781787229701</v>
      </c>
      <c r="J459">
        <f>(Table2[[#This Row],[1M Return vs Nifty]]-AVERAGE(Table2[1M Return vs Nifty]))/_xlfn.STDEV.P(Table2[1M Return vs Nifty])</f>
        <v>8.220186892617283E-2</v>
      </c>
      <c r="K459">
        <v>7.1515509384814804</v>
      </c>
      <c r="L459">
        <f>(Table2[[#This Row],[6M Return vs Nifty]]-AVERAGE(Table2[6M Return vs Nifty]))/_xlfn.STDEV.P(Table2[6M Return vs Nifty])</f>
        <v>-0.1228865931788107</v>
      </c>
      <c r="M459">
        <v>3.1040794300666301E-2</v>
      </c>
      <c r="N459">
        <f>(Table2[[#This Row],[1W Return vs Nifty]]-AVERAGE(Table2[1W Return vs Nifty]))/_xlfn.STDEV.P(Table2[1W Return vs Nifty])</f>
        <v>0.2261652356041125</v>
      </c>
      <c r="O459">
        <v>5366.83</v>
      </c>
      <c r="P459">
        <v>5417.2127848360997</v>
      </c>
      <c r="Q459">
        <v>5283.0161765434204</v>
      </c>
      <c r="R459">
        <v>57.396810402574502</v>
      </c>
      <c r="S459" s="1">
        <f>(Table2[[#This Row],[Close Price]]-Table2[[#This Row],[20D EMA]])/Table2[[#This Row],[20D EMA]]</f>
        <v>8.1742853788921745E-3</v>
      </c>
      <c r="T459" s="1">
        <f>(Table2[[#This Row],[Close Price]]-Table2[[#This Row],[50D EMA]])/Table2[[#This Row],[50D EMA]]</f>
        <v>-1.2022390655080943E-3</v>
      </c>
      <c r="U459" s="1">
        <f>(Table2[[#This Row],[Close Price]]-Table2[[#This Row],[200D EMA]])/Table2[[#This Row],[200D EMA]]</f>
        <v>2.4168736038230443E-2</v>
      </c>
      <c r="V459">
        <v>1.0221187479446301</v>
      </c>
      <c r="W459">
        <v>5370.1</v>
      </c>
      <c r="X459">
        <v>5440</v>
      </c>
      <c r="Y459">
        <v>5370.1</v>
      </c>
      <c r="Z459">
        <v>5440</v>
      </c>
      <c r="AA459">
        <v>5074.1000000000004</v>
      </c>
      <c r="AB459">
        <v>5492.6</v>
      </c>
      <c r="AC459" s="1">
        <f>(Table2[[#This Row],[Close Price]]/Table2[[#This Row],[Day Low]])-1</f>
        <v>7.5603806260589046E-3</v>
      </c>
      <c r="AD459" s="1">
        <f>(Table2[[#This Row],[Day High]]/Table2[[#This Row],[Close Price]])-1</f>
        <v>5.4151958156984925E-3</v>
      </c>
      <c r="AE459" s="1">
        <f>(Table2[[#This Row],[Close Price]]/Table2[[#This Row],[Current Week Low]])-1</f>
        <v>7.5603806260589046E-3</v>
      </c>
      <c r="AF459" s="1">
        <f>(Table2[[#This Row],[Current Week High]]/Table2[[#This Row],[Close Price]])-1</f>
        <v>5.4151958156984925E-3</v>
      </c>
      <c r="AG459" s="1">
        <f>(Table2[[#This Row],[Close Price]]/Table2[[#This Row],[Current Month Low]])-1</f>
        <v>6.633688732977272E-2</v>
      </c>
      <c r="AH459" s="1">
        <f>(Table2[[#This Row],[Current Month High]]/Table2[[#This Row],[Close Price]])-1</f>
        <v>1.5136673628181274E-2</v>
      </c>
      <c r="AI459">
        <v>35.841942817010697</v>
      </c>
      <c r="AJ459">
        <v>34.444030314324699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-7.0000000000000007E-2</v>
      </c>
      <c r="AM459" t="s">
        <v>3181</v>
      </c>
      <c r="AN459">
        <v>0.03</v>
      </c>
      <c r="AO459" t="s">
        <v>3182</v>
      </c>
      <c r="AP459">
        <v>5.6191533264211002E-2</v>
      </c>
      <c r="AQ459">
        <f>(Table2[[#This Row],[Sharpe Ratio]]-AVERAGE(Table2[Sharpe Ratio]))/_xlfn.STDEV.P(Table2[Sharpe Ratio])</f>
        <v>-0.11490771381010717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590</v>
      </c>
      <c r="AT459">
        <f>_xlfn.RANK.AVG(Table2[[#This Row],[6M Return vs Nifty Z-Score]],Table2[6M Return vs Nifty Z-Score])</f>
        <v>355</v>
      </c>
      <c r="AU459">
        <f>_xlfn.RANK.AVG(Table2[[#This Row],[Sharpe Ratio Z-Score]],Table2[Sharpe Ratio Z-Score])</f>
        <v>369</v>
      </c>
      <c r="AV459">
        <f>(Table2[[#This Row],[Rank 1Y]]+Table2[[#This Row],[Rank 6M]]+Table2[[#This Row],[Rank Sharpe]])/3</f>
        <v>438</v>
      </c>
    </row>
    <row r="460" spans="1:48" x14ac:dyDescent="0.3">
      <c r="A460" t="s">
        <v>721</v>
      </c>
      <c r="B460" t="s">
        <v>722</v>
      </c>
      <c r="C460" t="s">
        <v>3136</v>
      </c>
      <c r="D460" t="s">
        <v>543</v>
      </c>
      <c r="E460">
        <v>24548.566421169999</v>
      </c>
      <c r="F460">
        <v>2723.05</v>
      </c>
      <c r="G460">
        <v>4.9988324377440803</v>
      </c>
      <c r="H460">
        <f>(Table2[[#This Row],[1Y Return vs Nifty]]-AVERAGE(Table2[1Y Return vs Nifty]))/_xlfn.STDEV.P(Table2[1Y Return vs Nifty])</f>
        <v>-0.32362634124763651</v>
      </c>
      <c r="I460">
        <v>10.4095302333721</v>
      </c>
      <c r="J460">
        <f>(Table2[[#This Row],[1M Return vs Nifty]]-AVERAGE(Table2[1M Return vs Nifty]))/_xlfn.STDEV.P(Table2[1M Return vs Nifty])</f>
        <v>1.3066046606372717</v>
      </c>
      <c r="K460">
        <v>-15.5375033637391</v>
      </c>
      <c r="L460">
        <f>(Table2[[#This Row],[6M Return vs Nifty]]-AVERAGE(Table2[6M Return vs Nifty]))/_xlfn.STDEV.P(Table2[6M Return vs Nifty])</f>
        <v>-0.82884671708665203</v>
      </c>
      <c r="M460">
        <v>-0.76489408636552203</v>
      </c>
      <c r="N460">
        <f>(Table2[[#This Row],[1W Return vs Nifty]]-AVERAGE(Table2[1W Return vs Nifty]))/_xlfn.STDEV.P(Table2[1W Return vs Nifty])</f>
        <v>4.8686302433386147E-2</v>
      </c>
      <c r="O460">
        <v>2594.38</v>
      </c>
      <c r="P460">
        <v>2522.78334180104</v>
      </c>
      <c r="Q460">
        <v>2516.8201156465998</v>
      </c>
      <c r="R460">
        <v>64.273030361716394</v>
      </c>
      <c r="S460" s="1">
        <f>(Table2[[#This Row],[Close Price]]-Table2[[#This Row],[20D EMA]])/Table2[[#This Row],[20D EMA]]</f>
        <v>4.9595664474749293E-2</v>
      </c>
      <c r="T460" s="1">
        <f>(Table2[[#This Row],[Close Price]]-Table2[[#This Row],[50D EMA]])/Table2[[#This Row],[50D EMA]]</f>
        <v>7.9383217290466102E-2</v>
      </c>
      <c r="U460" s="1">
        <f>(Table2[[#This Row],[Close Price]]-Table2[[#This Row],[200D EMA]])/Table2[[#This Row],[200D EMA]]</f>
        <v>8.1940653235925684E-2</v>
      </c>
      <c r="V460">
        <v>1.7284735304959999</v>
      </c>
      <c r="W460">
        <v>2676</v>
      </c>
      <c r="X460">
        <v>2830</v>
      </c>
      <c r="Y460">
        <v>2676</v>
      </c>
      <c r="Z460">
        <v>2830</v>
      </c>
      <c r="AA460">
        <v>2450</v>
      </c>
      <c r="AB460">
        <v>2830</v>
      </c>
      <c r="AC460" s="1">
        <f>(Table2[[#This Row],[Close Price]]/Table2[[#This Row],[Day Low]])-1</f>
        <v>1.7582212257100327E-2</v>
      </c>
      <c r="AD460" s="1">
        <f>(Table2[[#This Row],[Day High]]/Table2[[#This Row],[Close Price]])-1</f>
        <v>3.9275812048989112E-2</v>
      </c>
      <c r="AE460" s="1">
        <f>(Table2[[#This Row],[Close Price]]/Table2[[#This Row],[Current Week Low]])-1</f>
        <v>1.7582212257100327E-2</v>
      </c>
      <c r="AF460" s="1">
        <f>(Table2[[#This Row],[Current Week High]]/Table2[[#This Row],[Close Price]])-1</f>
        <v>3.9275812048989112E-2</v>
      </c>
      <c r="AG460" s="1">
        <f>(Table2[[#This Row],[Close Price]]/Table2[[#This Row],[Current Month Low]])-1</f>
        <v>0.11144897959183675</v>
      </c>
      <c r="AH460" s="1">
        <f>(Table2[[#This Row],[Current Month High]]/Table2[[#This Row],[Close Price]])-1</f>
        <v>3.9275812048989112E-2</v>
      </c>
      <c r="AI460">
        <v>43.0748609096417</v>
      </c>
      <c r="AJ460">
        <v>34.471604938271597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0.24</v>
      </c>
      <c r="AM460" t="s">
        <v>3182</v>
      </c>
      <c r="AN460">
        <v>7.25</v>
      </c>
      <c r="AO460" t="s">
        <v>3182</v>
      </c>
      <c r="AP460">
        <v>7.7905386793382006E-2</v>
      </c>
      <c r="AQ460">
        <f>(Table2[[#This Row],[Sharpe Ratio]]-AVERAGE(Table2[Sharpe Ratio]))/_xlfn.STDEV.P(Table2[Sharpe Ratio])</f>
        <v>0.13923747825447852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0.3420553829908477</v>
      </c>
      <c r="AS460">
        <f>_xlfn.RANK.AVG(Table2[[#This Row],[1Y Return vs Nifty Z-Score]],Table2[1Y Return vs Nifty Z-Score])</f>
        <v>406</v>
      </c>
      <c r="AT460">
        <f>_xlfn.RANK.AVG(Table2[[#This Row],[6M Return vs Nifty Z-Score]],Table2[6M Return vs Nifty Z-Score])</f>
        <v>610</v>
      </c>
      <c r="AU460">
        <f>_xlfn.RANK.AVG(Table2[[#This Row],[Sharpe Ratio Z-Score]],Table2[Sharpe Ratio Z-Score])</f>
        <v>302</v>
      </c>
      <c r="AV460">
        <f>(Table2[[#This Row],[Rank 1Y]]+Table2[[#This Row],[Rank 6M]]+Table2[[#This Row],[Rank Sharpe]])/3</f>
        <v>439.33333333333331</v>
      </c>
    </row>
    <row r="461" spans="1:48" x14ac:dyDescent="0.3">
      <c r="A461" t="s">
        <v>530</v>
      </c>
      <c r="B461" t="s">
        <v>531</v>
      </c>
      <c r="C461" t="s">
        <v>3136</v>
      </c>
      <c r="D461" t="s">
        <v>54</v>
      </c>
      <c r="E461">
        <v>41209.199882464003</v>
      </c>
      <c r="F461">
        <v>165.32</v>
      </c>
      <c r="G461">
        <v>-4.6733257440673404</v>
      </c>
      <c r="H461">
        <f>(Table2[[#This Row],[1Y Return vs Nifty]]-AVERAGE(Table2[1Y Return vs Nifty]))/_xlfn.STDEV.P(Table2[1Y Return vs Nifty])</f>
        <v>-0.48867214989562396</v>
      </c>
      <c r="I461">
        <v>-7.38718367124235</v>
      </c>
      <c r="J461">
        <f>(Table2[[#This Row],[1M Return vs Nifty]]-AVERAGE(Table2[1M Return vs Nifty]))/_xlfn.STDEV.P(Table2[1M Return vs Nifty])</f>
        <v>-0.70781034227902428</v>
      </c>
      <c r="K461">
        <v>-11.8429947935221</v>
      </c>
      <c r="L461">
        <f>(Table2[[#This Row],[6M Return vs Nifty]]-AVERAGE(Table2[6M Return vs Nifty]))/_xlfn.STDEV.P(Table2[6M Return vs Nifty])</f>
        <v>-0.71389367879480425</v>
      </c>
      <c r="M461">
        <v>-8.3999046328824303</v>
      </c>
      <c r="N461">
        <f>(Table2[[#This Row],[1W Return vs Nifty]]-AVERAGE(Table2[1W Return vs Nifty]))/_xlfn.STDEV.P(Table2[1W Return vs Nifty])</f>
        <v>-1.6537815243427205</v>
      </c>
      <c r="O461">
        <v>174.1</v>
      </c>
      <c r="P461">
        <v>174.16906295627001</v>
      </c>
      <c r="Q461">
        <v>164.88504842173299</v>
      </c>
      <c r="R461">
        <v>30.848391378398102</v>
      </c>
      <c r="S461" s="1">
        <f>(Table2[[#This Row],[Close Price]]-Table2[[#This Row],[20D EMA]])/Table2[[#This Row],[20D EMA]]</f>
        <v>-5.0430786904078123E-2</v>
      </c>
      <c r="T461" s="1">
        <f>(Table2[[#This Row],[Close Price]]-Table2[[#This Row],[50D EMA]])/Table2[[#This Row],[50D EMA]]</f>
        <v>-5.0807317936204438E-2</v>
      </c>
      <c r="U461" s="1">
        <f>(Table2[[#This Row],[Close Price]]-Table2[[#This Row],[200D EMA]])/Table2[[#This Row],[200D EMA]]</f>
        <v>2.6379079390783278E-3</v>
      </c>
      <c r="V461">
        <v>1.1210421171910401</v>
      </c>
      <c r="W461">
        <v>163.85</v>
      </c>
      <c r="X461">
        <v>167.1</v>
      </c>
      <c r="Y461">
        <v>163.85</v>
      </c>
      <c r="Z461">
        <v>167.1</v>
      </c>
      <c r="AA461">
        <v>163.25</v>
      </c>
      <c r="AB461">
        <v>189.45</v>
      </c>
      <c r="AC461" s="1">
        <f>(Table2[[#This Row],[Close Price]]/Table2[[#This Row],[Day Low]])-1</f>
        <v>8.971620384498058E-3</v>
      </c>
      <c r="AD461" s="1">
        <f>(Table2[[#This Row],[Day High]]/Table2[[#This Row],[Close Price]])-1</f>
        <v>1.0766997338494955E-2</v>
      </c>
      <c r="AE461" s="1">
        <f>(Table2[[#This Row],[Close Price]]/Table2[[#This Row],[Current Week Low]])-1</f>
        <v>8.971620384498058E-3</v>
      </c>
      <c r="AF461" s="1">
        <f>(Table2[[#This Row],[Current Week High]]/Table2[[#This Row],[Close Price]])-1</f>
        <v>1.0766997338494955E-2</v>
      </c>
      <c r="AG461" s="1">
        <f>(Table2[[#This Row],[Close Price]]/Table2[[#This Row],[Current Month Low]])-1</f>
        <v>1.2679938744257324E-2</v>
      </c>
      <c r="AH461" s="1">
        <f>(Table2[[#This Row],[Current Month High]]/Table2[[#This Row],[Close Price]])-1</f>
        <v>0.14595935156060968</v>
      </c>
      <c r="AI461">
        <v>17.499395112508999</v>
      </c>
      <c r="AJ461">
        <v>30.584518167456501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-0.08</v>
      </c>
      <c r="AM461" t="s">
        <v>3181</v>
      </c>
      <c r="AN461">
        <v>-11.78</v>
      </c>
      <c r="AO461" t="s">
        <v>3181</v>
      </c>
      <c r="AP461">
        <v>8.7083042765424001E-2</v>
      </c>
      <c r="AQ461">
        <f>(Table2[[#This Row],[Sharpe Ratio]]-AVERAGE(Table2[Sharpe Ratio]))/_xlfn.STDEV.P(Table2[Sharpe Ratio])</f>
        <v>0.24665540555070053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477</v>
      </c>
      <c r="AT461">
        <f>_xlfn.RANK.AVG(Table2[[#This Row],[6M Return vs Nifty Z-Score]],Table2[6M Return vs Nifty Z-Score])</f>
        <v>563</v>
      </c>
      <c r="AU461">
        <f>_xlfn.RANK.AVG(Table2[[#This Row],[Sharpe Ratio Z-Score]],Table2[Sharpe Ratio Z-Score])</f>
        <v>279</v>
      </c>
      <c r="AV461">
        <f>(Table2[[#This Row],[Rank 1Y]]+Table2[[#This Row],[Rank 6M]]+Table2[[#This Row],[Rank Sharpe]])/3</f>
        <v>439.66666666666669</v>
      </c>
    </row>
    <row r="462" spans="1:48" x14ac:dyDescent="0.3">
      <c r="A462" t="s">
        <v>195</v>
      </c>
      <c r="B462" t="s">
        <v>196</v>
      </c>
      <c r="C462" t="s">
        <v>3138</v>
      </c>
      <c r="D462" t="s">
        <v>197</v>
      </c>
      <c r="E462">
        <v>134269.01684095999</v>
      </c>
      <c r="F462">
        <v>1312.6</v>
      </c>
      <c r="G462">
        <v>5.8261531815068297</v>
      </c>
      <c r="H462">
        <f>(Table2[[#This Row],[1Y Return vs Nifty]]-AVERAGE(Table2[1Y Return vs Nifty]))/_xlfn.STDEV.P(Table2[1Y Return vs Nifty])</f>
        <v>-0.3095089313998165</v>
      </c>
      <c r="I462">
        <v>-9.9530471344205207</v>
      </c>
      <c r="J462">
        <f>(Table2[[#This Row],[1M Return vs Nifty]]-AVERAGE(Table2[1M Return vs Nifty]))/_xlfn.STDEV.P(Table2[1M Return vs Nifty])</f>
        <v>-0.99824114222129323</v>
      </c>
      <c r="K462">
        <v>-0.100639459364359</v>
      </c>
      <c r="L462">
        <f>(Table2[[#This Row],[6M Return vs Nifty]]-AVERAGE(Table2[6M Return vs Nifty]))/_xlfn.STDEV.P(Table2[6M Return vs Nifty])</f>
        <v>-0.34853536477020464</v>
      </c>
      <c r="M462">
        <v>-3.6053823292981702</v>
      </c>
      <c r="N462">
        <f>(Table2[[#This Row],[1W Return vs Nifty]]-AVERAGE(Table2[1W Return vs Nifty]))/_xlfn.STDEV.P(Table2[1W Return vs Nifty])</f>
        <v>-0.58469066757417154</v>
      </c>
      <c r="O462">
        <v>1374.37</v>
      </c>
      <c r="P462">
        <v>1405.6694659939899</v>
      </c>
      <c r="Q462">
        <v>1314.2188890171701</v>
      </c>
      <c r="R462">
        <v>25.7432300886144</v>
      </c>
      <c r="S462" s="1">
        <f>(Table2[[#This Row],[Close Price]]-Table2[[#This Row],[20D EMA]])/Table2[[#This Row],[20D EMA]]</f>
        <v>-4.4944228992192775E-2</v>
      </c>
      <c r="T462" s="1">
        <f>(Table2[[#This Row],[Close Price]]-Table2[[#This Row],[50D EMA]])/Table2[[#This Row],[50D EMA]]</f>
        <v>-6.621006448922033E-2</v>
      </c>
      <c r="U462" s="1">
        <f>(Table2[[#This Row],[Close Price]]-Table2[[#This Row],[200D EMA]])/Table2[[#This Row],[200D EMA]]</f>
        <v>-1.231826015208836E-3</v>
      </c>
      <c r="V462">
        <v>1.4492695997787099</v>
      </c>
      <c r="W462">
        <v>1306.6500000000001</v>
      </c>
      <c r="X462">
        <v>1327.8</v>
      </c>
      <c r="Y462">
        <v>1306.6500000000001</v>
      </c>
      <c r="Z462">
        <v>1327.8</v>
      </c>
      <c r="AA462">
        <v>1300.25</v>
      </c>
      <c r="AB462">
        <v>1415.5</v>
      </c>
      <c r="AC462" s="1">
        <f>(Table2[[#This Row],[Close Price]]/Table2[[#This Row],[Day Low]])-1</f>
        <v>4.5536295105803593E-3</v>
      </c>
      <c r="AD462" s="1">
        <f>(Table2[[#This Row],[Day High]]/Table2[[#This Row],[Close Price]])-1</f>
        <v>1.1580070089898031E-2</v>
      </c>
      <c r="AE462" s="1">
        <f>(Table2[[#This Row],[Close Price]]/Table2[[#This Row],[Current Week Low]])-1</f>
        <v>4.5536295105803593E-3</v>
      </c>
      <c r="AF462" s="1">
        <f>(Table2[[#This Row],[Current Week High]]/Table2[[#This Row],[Close Price]])-1</f>
        <v>1.1580070089898031E-2</v>
      </c>
      <c r="AG462" s="1">
        <f>(Table2[[#This Row],[Close Price]]/Table2[[#This Row],[Current Month Low]])-1</f>
        <v>9.498173428186707E-3</v>
      </c>
      <c r="AH462" s="1">
        <f>(Table2[[#This Row],[Current Month High]]/Table2[[#This Row],[Close Price]])-1</f>
        <v>7.8394027121743148E-2</v>
      </c>
      <c r="AI462">
        <v>17.465335974401899</v>
      </c>
      <c r="AJ462">
        <v>36.757657845384401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-0.12</v>
      </c>
      <c r="AM462" t="s">
        <v>3181</v>
      </c>
      <c r="AN462">
        <v>-8.18</v>
      </c>
      <c r="AO462" t="s">
        <v>3181</v>
      </c>
      <c r="AP462">
        <v>1.6108670582652002E-2</v>
      </c>
      <c r="AQ462">
        <f>(Table2[[#This Row],[Sharpe Ratio]]-AVERAGE(Table2[Sharpe Ratio]))/_xlfn.STDEV.P(Table2[Sharpe Ratio])</f>
        <v>-0.58404907653588511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398</v>
      </c>
      <c r="AT462">
        <f>_xlfn.RANK.AVG(Table2[[#This Row],[6M Return vs Nifty Z-Score]],Table2[6M Return vs Nifty Z-Score])</f>
        <v>435</v>
      </c>
      <c r="AU462">
        <f>_xlfn.RANK.AVG(Table2[[#This Row],[Sharpe Ratio Z-Score]],Table2[Sharpe Ratio Z-Score])</f>
        <v>487</v>
      </c>
      <c r="AV462">
        <f>(Table2[[#This Row],[Rank 1Y]]+Table2[[#This Row],[Rank 6M]]+Table2[[#This Row],[Rank Sharpe]])/3</f>
        <v>440</v>
      </c>
    </row>
    <row r="463" spans="1:48" x14ac:dyDescent="0.3">
      <c r="A463" t="s">
        <v>746</v>
      </c>
      <c r="B463" t="s">
        <v>747</v>
      </c>
      <c r="C463" t="s">
        <v>3134</v>
      </c>
      <c r="D463" t="s">
        <v>179</v>
      </c>
      <c r="E463">
        <v>22918.266093120001</v>
      </c>
      <c r="F463">
        <v>406.2</v>
      </c>
      <c r="G463">
        <v>13.769348055723601</v>
      </c>
      <c r="H463">
        <f>(Table2[[#This Row],[1Y Return vs Nifty]]-AVERAGE(Table2[1Y Return vs Nifty]))/_xlfn.STDEV.P(Table2[1Y Return vs Nifty])</f>
        <v>-0.17396617076455456</v>
      </c>
      <c r="I463">
        <v>-1.5394114991313901</v>
      </c>
      <c r="J463">
        <f>(Table2[[#This Row],[1M Return vs Nifty]]-AVERAGE(Table2[1M Return vs Nifty]))/_xlfn.STDEV.P(Table2[1M Return vs Nifty])</f>
        <v>-4.5899381622271938E-2</v>
      </c>
      <c r="K463">
        <v>-4.6466191502828096</v>
      </c>
      <c r="L463">
        <f>(Table2[[#This Row],[6M Return vs Nifty]]-AVERAGE(Table2[6M Return vs Nifty]))/_xlfn.STDEV.P(Table2[6M Return vs Nifty])</f>
        <v>-0.4899815591833947</v>
      </c>
      <c r="M463">
        <v>-4.5829889657964999</v>
      </c>
      <c r="N463">
        <f>(Table2[[#This Row],[1W Return vs Nifty]]-AVERAGE(Table2[1W Return vs Nifty]))/_xlfn.STDEV.P(Table2[1W Return vs Nifty])</f>
        <v>-0.80267908235645169</v>
      </c>
      <c r="O463">
        <v>412.04</v>
      </c>
      <c r="P463">
        <v>393.78579749972897</v>
      </c>
      <c r="Q463">
        <v>346.32378336275701</v>
      </c>
      <c r="R463">
        <v>39.2912255604096</v>
      </c>
      <c r="S463" s="1">
        <f>(Table2[[#This Row],[Close Price]]-Table2[[#This Row],[20D EMA]])/Table2[[#This Row],[20D EMA]]</f>
        <v>-1.4173381225123851E-2</v>
      </c>
      <c r="T463" s="1">
        <f>(Table2[[#This Row],[Close Price]]-Table2[[#This Row],[50D EMA]])/Table2[[#This Row],[50D EMA]]</f>
        <v>3.1525267236890538E-2</v>
      </c>
      <c r="U463" s="1">
        <f>(Table2[[#This Row],[Close Price]]-Table2[[#This Row],[200D EMA]])/Table2[[#This Row],[200D EMA]]</f>
        <v>0.17289085969162449</v>
      </c>
      <c r="V463">
        <v>0.35969433237423398</v>
      </c>
      <c r="W463">
        <v>398.55</v>
      </c>
      <c r="X463">
        <v>413.45</v>
      </c>
      <c r="Y463">
        <v>398.55</v>
      </c>
      <c r="Z463">
        <v>413.45</v>
      </c>
      <c r="AA463">
        <v>398.55</v>
      </c>
      <c r="AB463">
        <v>433.75</v>
      </c>
      <c r="AC463" s="1">
        <f>(Table2[[#This Row],[Close Price]]/Table2[[#This Row],[Day Low]])-1</f>
        <v>1.9194580353782298E-2</v>
      </c>
      <c r="AD463" s="1">
        <f>(Table2[[#This Row],[Day High]]/Table2[[#This Row],[Close Price]])-1</f>
        <v>1.784835056622347E-2</v>
      </c>
      <c r="AE463" s="1">
        <f>(Table2[[#This Row],[Close Price]]/Table2[[#This Row],[Current Week Low]])-1</f>
        <v>1.9194580353782298E-2</v>
      </c>
      <c r="AF463" s="1">
        <f>(Table2[[#This Row],[Current Week High]]/Table2[[#This Row],[Close Price]])-1</f>
        <v>1.784835056622347E-2</v>
      </c>
      <c r="AG463" s="1">
        <f>(Table2[[#This Row],[Close Price]]/Table2[[#This Row],[Current Month Low]])-1</f>
        <v>1.9194580353782298E-2</v>
      </c>
      <c r="AH463" s="1">
        <f>(Table2[[#This Row],[Current Month High]]/Table2[[#This Row],[Close Price]])-1</f>
        <v>6.7823732151649496E-2</v>
      </c>
      <c r="AI463">
        <v>15.6326932545544</v>
      </c>
      <c r="AJ463">
        <v>59.607072691551998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0.27</v>
      </c>
      <c r="AM463" t="s">
        <v>3182</v>
      </c>
      <c r="AN463">
        <v>0.71</v>
      </c>
      <c r="AO463" t="s">
        <v>3182</v>
      </c>
      <c r="AP463">
        <v>1.4630382299216E-2</v>
      </c>
      <c r="AQ463">
        <f>(Table2[[#This Row],[Sharpe Ratio]]-AVERAGE(Table2[Sharpe Ratio]))/_xlfn.STDEV.P(Table2[Sharpe Ratio])</f>
        <v>-0.60135138813230182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-2.1138775820589748</v>
      </c>
      <c r="AS463">
        <f>_xlfn.RANK.AVG(Table2[[#This Row],[1Y Return vs Nifty Z-Score]],Table2[1Y Return vs Nifty Z-Score])</f>
        <v>348</v>
      </c>
      <c r="AT463">
        <f>_xlfn.RANK.AVG(Table2[[#This Row],[6M Return vs Nifty Z-Score]],Table2[6M Return vs Nifty Z-Score])</f>
        <v>486</v>
      </c>
      <c r="AU463">
        <f>_xlfn.RANK.AVG(Table2[[#This Row],[Sharpe Ratio Z-Score]],Table2[Sharpe Ratio Z-Score])</f>
        <v>491</v>
      </c>
      <c r="AV463">
        <f>(Table2[[#This Row],[Rank 1Y]]+Table2[[#This Row],[Rank 6M]]+Table2[[#This Row],[Rank Sharpe]])/3</f>
        <v>441.66666666666669</v>
      </c>
    </row>
    <row r="464" spans="1:48" x14ac:dyDescent="0.3">
      <c r="A464" t="s">
        <v>70</v>
      </c>
      <c r="B464" t="s">
        <v>71</v>
      </c>
      <c r="C464" t="s">
        <v>3143</v>
      </c>
      <c r="D464" t="s">
        <v>72</v>
      </c>
      <c r="E464">
        <v>353525.74763330998</v>
      </c>
      <c r="F464">
        <v>3101.1</v>
      </c>
      <c r="G464">
        <v>0.42806658613450199</v>
      </c>
      <c r="H464">
        <f>(Table2[[#This Row],[1Y Return vs Nifty]]-AVERAGE(Table2[1Y Return vs Nifty]))/_xlfn.STDEV.P(Table2[1Y Return vs Nifty])</f>
        <v>-0.40162193767389626</v>
      </c>
      <c r="I464">
        <v>5.9966534846005999</v>
      </c>
      <c r="J464">
        <f>(Table2[[#This Row],[1M Return vs Nifty]]-AVERAGE(Table2[1M Return vs Nifty]))/_xlfn.STDEV.P(Table2[1M Return vs Nifty])</f>
        <v>0.80710991253993314</v>
      </c>
      <c r="K464">
        <v>-13.056188638801901</v>
      </c>
      <c r="L464">
        <f>(Table2[[#This Row],[6M Return vs Nifty]]-AVERAGE(Table2[6M Return vs Nifty]))/_xlfn.STDEV.P(Table2[6M Return vs Nifty])</f>
        <v>-0.75164168124258091</v>
      </c>
      <c r="M464">
        <v>-0.78846367127121697</v>
      </c>
      <c r="N464">
        <f>(Table2[[#This Row],[1W Return vs Nifty]]-AVERAGE(Table2[1W Return vs Nifty]))/_xlfn.STDEV.P(Table2[1W Return vs Nifty])</f>
        <v>4.343071571900773E-2</v>
      </c>
      <c r="O464">
        <v>3097</v>
      </c>
      <c r="P464">
        <v>3081.6681249359199</v>
      </c>
      <c r="Q464">
        <v>3016.32671603163</v>
      </c>
      <c r="R464">
        <v>48.365089486000599</v>
      </c>
      <c r="S464" s="1">
        <f>(Table2[[#This Row],[Close Price]]-Table2[[#This Row],[20D EMA]])/Table2[[#This Row],[20D EMA]]</f>
        <v>1.3238618017435936E-3</v>
      </c>
      <c r="T464" s="1">
        <f>(Table2[[#This Row],[Close Price]]-Table2[[#This Row],[50D EMA]])/Table2[[#This Row],[50D EMA]]</f>
        <v>6.3056352197185727E-3</v>
      </c>
      <c r="U464" s="1">
        <f>(Table2[[#This Row],[Close Price]]-Table2[[#This Row],[200D EMA]])/Table2[[#This Row],[200D EMA]]</f>
        <v>2.8104808248325369E-2</v>
      </c>
      <c r="V464">
        <v>0.88089445623601004</v>
      </c>
      <c r="W464">
        <v>3092.85</v>
      </c>
      <c r="X464">
        <v>3150.1</v>
      </c>
      <c r="Y464">
        <v>3092.85</v>
      </c>
      <c r="Z464">
        <v>3150.1</v>
      </c>
      <c r="AA464">
        <v>2980.45</v>
      </c>
      <c r="AB464">
        <v>3211</v>
      </c>
      <c r="AC464" s="1">
        <f>(Table2[[#This Row],[Close Price]]/Table2[[#This Row],[Day Low]])-1</f>
        <v>2.6674426499830872E-3</v>
      </c>
      <c r="AD464" s="1">
        <f>(Table2[[#This Row],[Day High]]/Table2[[#This Row],[Close Price]])-1</f>
        <v>1.5800844861500796E-2</v>
      </c>
      <c r="AE464" s="1">
        <f>(Table2[[#This Row],[Close Price]]/Table2[[#This Row],[Current Week Low]])-1</f>
        <v>2.6674426499830872E-3</v>
      </c>
      <c r="AF464" s="1">
        <f>(Table2[[#This Row],[Current Week High]]/Table2[[#This Row],[Close Price]])-1</f>
        <v>1.5800844861500796E-2</v>
      </c>
      <c r="AG464" s="1">
        <f>(Table2[[#This Row],[Close Price]]/Table2[[#This Row],[Current Month Low]])-1</f>
        <v>4.0480464359408774E-2</v>
      </c>
      <c r="AH464" s="1">
        <f>(Table2[[#This Row],[Current Month High]]/Table2[[#This Row],[Close Price]])-1</f>
        <v>3.543903776079449E-2</v>
      </c>
      <c r="AI464">
        <v>20.728128728515699</v>
      </c>
      <c r="AJ464">
        <v>44.775910364145602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-0.01</v>
      </c>
      <c r="AM464" t="s">
        <v>3181</v>
      </c>
      <c r="AN464">
        <v>-0.13</v>
      </c>
      <c r="AO464" t="s">
        <v>3181</v>
      </c>
      <c r="AP464">
        <v>7.4891177195983996E-2</v>
      </c>
      <c r="AQ464">
        <f>(Table2[[#This Row],[Sharpe Ratio]]-AVERAGE(Table2[Sharpe Ratio]))/_xlfn.STDEV.P(Table2[Sharpe Ratio])</f>
        <v>0.10395830148263074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-0.19876468917490561</v>
      </c>
      <c r="AS464">
        <f>_xlfn.RANK.AVG(Table2[[#This Row],[1Y Return vs Nifty Z-Score]],Table2[1Y Return vs Nifty Z-Score])</f>
        <v>439</v>
      </c>
      <c r="AT464">
        <f>_xlfn.RANK.AVG(Table2[[#This Row],[6M Return vs Nifty Z-Score]],Table2[6M Return vs Nifty Z-Score])</f>
        <v>577</v>
      </c>
      <c r="AU464">
        <f>_xlfn.RANK.AVG(Table2[[#This Row],[Sharpe Ratio Z-Score]],Table2[Sharpe Ratio Z-Score])</f>
        <v>310</v>
      </c>
      <c r="AV464">
        <f>(Table2[[#This Row],[Rank 1Y]]+Table2[[#This Row],[Rank 6M]]+Table2[[#This Row],[Rank Sharpe]])/3</f>
        <v>442</v>
      </c>
    </row>
    <row r="465" spans="1:48" x14ac:dyDescent="0.3">
      <c r="A465" t="s">
        <v>1305</v>
      </c>
      <c r="B465" t="s">
        <v>1306</v>
      </c>
      <c r="C465" t="s">
        <v>3138</v>
      </c>
      <c r="D465" t="s">
        <v>245</v>
      </c>
      <c r="E465">
        <v>8854.2363752000001</v>
      </c>
      <c r="F465">
        <v>663.1</v>
      </c>
      <c r="G465">
        <v>-24.1775197627165</v>
      </c>
      <c r="H465">
        <f>(Table2[[#This Row],[1Y Return vs Nifty]]-AVERAGE(Table2[1Y Return vs Nifty]))/_xlfn.STDEV.P(Table2[1Y Return vs Nifty])</f>
        <v>-0.8214919211736319</v>
      </c>
      <c r="I465">
        <v>-7.6564763345442204</v>
      </c>
      <c r="J465">
        <f>(Table2[[#This Row],[1M Return vs Nifty]]-AVERAGE(Table2[1M Return vs Nifty]))/_xlfn.STDEV.P(Table2[1M Return vs Nifty])</f>
        <v>-0.73829165383114859</v>
      </c>
      <c r="K465">
        <v>3.4480913480943598</v>
      </c>
      <c r="L465">
        <f>(Table2[[#This Row],[6M Return vs Nifty]]-AVERAGE(Table2[6M Return vs Nifty]))/_xlfn.STDEV.P(Table2[6M Return vs Nifty])</f>
        <v>-0.23811813859679198</v>
      </c>
      <c r="M465">
        <v>-0.95889291096337903</v>
      </c>
      <c r="N465">
        <f>(Table2[[#This Row],[1W Return vs Nifty]]-AVERAGE(Table2[1W Return vs Nifty]))/_xlfn.STDEV.P(Table2[1W Return vs Nifty])</f>
        <v>5.4281097566379914E-3</v>
      </c>
      <c r="O465">
        <v>692.88</v>
      </c>
      <c r="P465">
        <v>691.15102565952304</v>
      </c>
      <c r="Q465">
        <v>644.419719514799</v>
      </c>
      <c r="R465">
        <v>30.978888246359801</v>
      </c>
      <c r="S465" s="1">
        <f>(Table2[[#This Row],[Close Price]]-Table2[[#This Row],[20D EMA]])/Table2[[#This Row],[20D EMA]]</f>
        <v>-4.2980025401223837E-2</v>
      </c>
      <c r="T465" s="1">
        <f>(Table2[[#This Row],[Close Price]]-Table2[[#This Row],[50D EMA]])/Table2[[#This Row],[50D EMA]]</f>
        <v>-4.0585956785285308E-2</v>
      </c>
      <c r="U465" s="1">
        <f>(Table2[[#This Row],[Close Price]]-Table2[[#This Row],[200D EMA]])/Table2[[#This Row],[200D EMA]]</f>
        <v>2.8987754284220089E-2</v>
      </c>
      <c r="V465">
        <v>0.32254712313533301</v>
      </c>
      <c r="W465">
        <v>656.5</v>
      </c>
      <c r="X465">
        <v>674.7</v>
      </c>
      <c r="Y465">
        <v>656.5</v>
      </c>
      <c r="Z465">
        <v>674.7</v>
      </c>
      <c r="AA465">
        <v>642.04999999999995</v>
      </c>
      <c r="AB465">
        <v>704.25</v>
      </c>
      <c r="AC465" s="1">
        <f>(Table2[[#This Row],[Close Price]]/Table2[[#This Row],[Day Low]])-1</f>
        <v>1.0053313023610011E-2</v>
      </c>
      <c r="AD465" s="1">
        <f>(Table2[[#This Row],[Day High]]/Table2[[#This Row],[Close Price]])-1</f>
        <v>1.7493590710300211E-2</v>
      </c>
      <c r="AE465" s="1">
        <f>(Table2[[#This Row],[Close Price]]/Table2[[#This Row],[Current Week Low]])-1</f>
        <v>1.0053313023610011E-2</v>
      </c>
      <c r="AF465" s="1">
        <f>(Table2[[#This Row],[Current Week High]]/Table2[[#This Row],[Close Price]])-1</f>
        <v>1.7493590710300211E-2</v>
      </c>
      <c r="AG465" s="1">
        <f>(Table2[[#This Row],[Close Price]]/Table2[[#This Row],[Current Month Low]])-1</f>
        <v>3.278560859746138E-2</v>
      </c>
      <c r="AH465" s="1">
        <f>(Table2[[#This Row],[Current Month High]]/Table2[[#This Row],[Close Price]])-1</f>
        <v>6.2057004976624919E-2</v>
      </c>
      <c r="AI465">
        <v>28.939828080229201</v>
      </c>
      <c r="AJ465">
        <v>20.213923132704799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0.08</v>
      </c>
      <c r="AM465" t="s">
        <v>3182</v>
      </c>
      <c r="AN465">
        <v>-7.43</v>
      </c>
      <c r="AO465" t="s">
        <v>3181</v>
      </c>
      <c r="AP465">
        <v>6.6947575647790997E-2</v>
      </c>
      <c r="AQ465">
        <f>(Table2[[#This Row],[Sharpe Ratio]]-AVERAGE(Table2[Sharpe Ratio]))/_xlfn.STDEV.P(Table2[Sharpe Ratio])</f>
        <v>1.098410238720535E-2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-1.781489501457729</v>
      </c>
      <c r="AS465">
        <f>_xlfn.RANK.AVG(Table2[[#This Row],[1Y Return vs Nifty Z-Score]],Table2[1Y Return vs Nifty Z-Score])</f>
        <v>599</v>
      </c>
      <c r="AT465">
        <f>_xlfn.RANK.AVG(Table2[[#This Row],[6M Return vs Nifty Z-Score]],Table2[6M Return vs Nifty Z-Score])</f>
        <v>390</v>
      </c>
      <c r="AU465">
        <f>_xlfn.RANK.AVG(Table2[[#This Row],[Sharpe Ratio Z-Score]],Table2[Sharpe Ratio Z-Score])</f>
        <v>340</v>
      </c>
      <c r="AV465">
        <f>(Table2[[#This Row],[Rank 1Y]]+Table2[[#This Row],[Rank 6M]]+Table2[[#This Row],[Rank Sharpe]])/3</f>
        <v>443</v>
      </c>
    </row>
    <row r="466" spans="1:48" x14ac:dyDescent="0.3">
      <c r="A466" t="s">
        <v>1989</v>
      </c>
      <c r="B466" t="s">
        <v>1990</v>
      </c>
      <c r="C466" t="s">
        <v>3147</v>
      </c>
      <c r="D466" t="s">
        <v>483</v>
      </c>
      <c r="E466">
        <v>3530.1363999999999</v>
      </c>
      <c r="F466">
        <v>407.75</v>
      </c>
      <c r="G466">
        <v>-5.9413877936874497</v>
      </c>
      <c r="H466">
        <f>(Table2[[#This Row],[1Y Return vs Nifty]]-AVERAGE(Table2[1Y Return vs Nifty]))/_xlfn.STDEV.P(Table2[1Y Return vs Nifty])</f>
        <v>-0.51031037400872248</v>
      </c>
      <c r="I466">
        <v>-53.149133974523203</v>
      </c>
      <c r="J466">
        <f>(Table2[[#This Row],[1M Return vs Nifty]]-AVERAGE(Table2[1M Return vs Nifty]))/_xlfn.STDEV.P(Table2[1M Return vs Nifty])</f>
        <v>-5.8876182409572708</v>
      </c>
      <c r="K466">
        <v>-45.753732621352398</v>
      </c>
      <c r="L466">
        <f>(Table2[[#This Row],[6M Return vs Nifty]]-AVERAGE(Table2[6M Return vs Nifty]))/_xlfn.STDEV.P(Table2[6M Return vs Nifty])</f>
        <v>-1.7690116383123333</v>
      </c>
      <c r="M466">
        <v>-1.9119173740487001</v>
      </c>
      <c r="N466">
        <f>(Table2[[#This Row],[1W Return vs Nifty]]-AVERAGE(Table2[1W Return vs Nifty]))/_xlfn.STDEV.P(Table2[1W Return vs Nifty])</f>
        <v>-0.20707892957856158</v>
      </c>
      <c r="O466">
        <v>397.47</v>
      </c>
      <c r="P466">
        <v>427.29257691786501</v>
      </c>
      <c r="Q466">
        <v>468.65136842597002</v>
      </c>
      <c r="R466">
        <v>59.130504131855702</v>
      </c>
      <c r="S466" s="1">
        <f>(Table2[[#This Row],[Close Price]]-Table2[[#This Row],[20D EMA]])/Table2[[#This Row],[20D EMA]]</f>
        <v>2.5863587188970166E-2</v>
      </c>
      <c r="T466" s="1">
        <f>(Table2[[#This Row],[Close Price]]-Table2[[#This Row],[50D EMA]])/Table2[[#This Row],[50D EMA]]</f>
        <v>-4.5735821246484037E-2</v>
      </c>
      <c r="U466" s="1">
        <f>(Table2[[#This Row],[Close Price]]-Table2[[#This Row],[200D EMA]])/Table2[[#This Row],[200D EMA]]</f>
        <v>-0.12995026266650117</v>
      </c>
      <c r="V466">
        <v>0.412366468202849</v>
      </c>
      <c r="W466">
        <v>383.1</v>
      </c>
      <c r="X466">
        <v>414.05</v>
      </c>
      <c r="Y466">
        <v>383.1</v>
      </c>
      <c r="Z466">
        <v>414.05</v>
      </c>
      <c r="AA466">
        <v>357.55</v>
      </c>
      <c r="AB466">
        <v>414.05</v>
      </c>
      <c r="AC466" s="1">
        <f>(Table2[[#This Row],[Close Price]]/Table2[[#This Row],[Day Low]])-1</f>
        <v>6.4343513442965294E-2</v>
      </c>
      <c r="AD466" s="1">
        <f>(Table2[[#This Row],[Day High]]/Table2[[#This Row],[Close Price]])-1</f>
        <v>1.5450643776824036E-2</v>
      </c>
      <c r="AE466" s="1">
        <f>(Table2[[#This Row],[Close Price]]/Table2[[#This Row],[Current Week Low]])-1</f>
        <v>6.4343513442965294E-2</v>
      </c>
      <c r="AF466" s="1">
        <f>(Table2[[#This Row],[Current Week High]]/Table2[[#This Row],[Close Price]])-1</f>
        <v>1.5450643776824036E-2</v>
      </c>
      <c r="AG466" s="1">
        <f>(Table2[[#This Row],[Close Price]]/Table2[[#This Row],[Current Month Low]])-1</f>
        <v>0.14039994406376732</v>
      </c>
      <c r="AH466" s="1">
        <f>(Table2[[#This Row],[Current Month High]]/Table2[[#This Row],[Close Price]])-1</f>
        <v>1.5450643776824036E-2</v>
      </c>
      <c r="AI466">
        <v>83.316983445738799</v>
      </c>
      <c r="AJ466">
        <v>31.5322580645161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-0.26</v>
      </c>
      <c r="AM466" t="s">
        <v>3181</v>
      </c>
      <c r="AN466">
        <v>0.72</v>
      </c>
      <c r="AO466" t="s">
        <v>3182</v>
      </c>
      <c r="AP466">
        <v>0.15201876511469201</v>
      </c>
      <c r="AQ466">
        <f>(Table2[[#This Row],[Sharpe Ratio]]-AVERAGE(Table2[Sharpe Ratio]))/_xlfn.STDEV.P(Table2[Sharpe Ratio])</f>
        <v>1.0066817917532507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489</v>
      </c>
      <c r="AT466">
        <f>_xlfn.RANK.AVG(Table2[[#This Row],[6M Return vs Nifty Z-Score]],Table2[6M Return vs Nifty Z-Score])</f>
        <v>728</v>
      </c>
      <c r="AU466">
        <f>_xlfn.RANK.AVG(Table2[[#This Row],[Sharpe Ratio Z-Score]],Table2[Sharpe Ratio Z-Score])</f>
        <v>114</v>
      </c>
      <c r="AV466">
        <f>(Table2[[#This Row],[Rank 1Y]]+Table2[[#This Row],[Rank 6M]]+Table2[[#This Row],[Rank Sharpe]])/3</f>
        <v>443.66666666666669</v>
      </c>
    </row>
    <row r="467" spans="1:48" x14ac:dyDescent="0.3">
      <c r="A467" t="s">
        <v>425</v>
      </c>
      <c r="B467" t="s">
        <v>426</v>
      </c>
      <c r="C467" t="s">
        <v>3138</v>
      </c>
      <c r="D467" t="s">
        <v>236</v>
      </c>
      <c r="E467">
        <v>55091.456845640001</v>
      </c>
      <c r="F467">
        <v>2083.6</v>
      </c>
      <c r="G467">
        <v>5.8970051955293696</v>
      </c>
      <c r="H467">
        <f>(Table2[[#This Row],[1Y Return vs Nifty]]-AVERAGE(Table2[1Y Return vs Nifty]))/_xlfn.STDEV.P(Table2[1Y Return vs Nifty])</f>
        <v>-0.30829991188949885</v>
      </c>
      <c r="I467">
        <v>1.03575862294834</v>
      </c>
      <c r="J467">
        <f>(Table2[[#This Row],[1M Return vs Nifty]]-AVERAGE(Table2[1M Return vs Nifty]))/_xlfn.STDEV.P(Table2[1M Return vs Nifty])</f>
        <v>0.24558484163279531</v>
      </c>
      <c r="K467">
        <v>1.14399988490797</v>
      </c>
      <c r="L467">
        <f>(Table2[[#This Row],[6M Return vs Nifty]]-AVERAGE(Table2[6M Return vs Nifty]))/_xlfn.STDEV.P(Table2[6M Return vs Nifty])</f>
        <v>-0.30980894920439267</v>
      </c>
      <c r="M467">
        <v>-2.2494412239546202</v>
      </c>
      <c r="N467">
        <f>(Table2[[#This Row],[1W Return vs Nifty]]-AVERAGE(Table2[1W Return vs Nifty]))/_xlfn.STDEV.P(Table2[1W Return vs Nifty])</f>
        <v>-0.28234058006790896</v>
      </c>
      <c r="O467">
        <v>2102.37</v>
      </c>
      <c r="P467">
        <v>2071.4076805783802</v>
      </c>
      <c r="Q467">
        <v>1928.7411685293</v>
      </c>
      <c r="R467">
        <v>41.762103699235702</v>
      </c>
      <c r="S467" s="1">
        <f>(Table2[[#This Row],[Close Price]]-Table2[[#This Row],[20D EMA]])/Table2[[#This Row],[20D EMA]]</f>
        <v>-8.9280193305650204E-3</v>
      </c>
      <c r="T467" s="1">
        <f>(Table2[[#This Row],[Close Price]]-Table2[[#This Row],[50D EMA]])/Table2[[#This Row],[50D EMA]]</f>
        <v>5.8860066687670756E-3</v>
      </c>
      <c r="U467" s="1">
        <f>(Table2[[#This Row],[Close Price]]-Table2[[#This Row],[200D EMA]])/Table2[[#This Row],[200D EMA]]</f>
        <v>8.0290105275651141E-2</v>
      </c>
      <c r="V467">
        <v>0.49345382680810801</v>
      </c>
      <c r="W467">
        <v>2064.1</v>
      </c>
      <c r="X467">
        <v>2096.85</v>
      </c>
      <c r="Y467">
        <v>2064.1</v>
      </c>
      <c r="Z467">
        <v>2096.85</v>
      </c>
      <c r="AA467">
        <v>2050</v>
      </c>
      <c r="AB467">
        <v>2186.4</v>
      </c>
      <c r="AC467" s="1">
        <f>(Table2[[#This Row],[Close Price]]/Table2[[#This Row],[Day Low]])-1</f>
        <v>9.4472167046171229E-3</v>
      </c>
      <c r="AD467" s="1">
        <f>(Table2[[#This Row],[Day High]]/Table2[[#This Row],[Close Price]])-1</f>
        <v>6.3591860241889453E-3</v>
      </c>
      <c r="AE467" s="1">
        <f>(Table2[[#This Row],[Close Price]]/Table2[[#This Row],[Current Week Low]])-1</f>
        <v>9.4472167046171229E-3</v>
      </c>
      <c r="AF467" s="1">
        <f>(Table2[[#This Row],[Current Week High]]/Table2[[#This Row],[Close Price]])-1</f>
        <v>6.3591860241889453E-3</v>
      </c>
      <c r="AG467" s="1">
        <f>(Table2[[#This Row],[Close Price]]/Table2[[#This Row],[Current Month Low]])-1</f>
        <v>1.6390243902439039E-2</v>
      </c>
      <c r="AH467" s="1">
        <f>(Table2[[#This Row],[Current Month High]]/Table2[[#This Row],[Close Price]])-1</f>
        <v>4.93376847763487E-2</v>
      </c>
      <c r="AI467">
        <v>5.8216548281819902</v>
      </c>
      <c r="AJ467">
        <v>35.210902011680702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-0.08</v>
      </c>
      <c r="AM467" t="s">
        <v>3181</v>
      </c>
      <c r="AN467">
        <v>-2.19</v>
      </c>
      <c r="AO467" t="s">
        <v>3181</v>
      </c>
      <c r="AP467">
        <v>1.9473129970870001E-3</v>
      </c>
      <c r="AQ467">
        <f>(Table2[[#This Row],[Sharpe Ratio]]-AVERAGE(Table2[Sharpe Ratio]))/_xlfn.STDEV.P(Table2[Sharpe Ratio])</f>
        <v>-0.74979768208135589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-1.4046622816103613</v>
      </c>
      <c r="AS467">
        <f>_xlfn.RANK.AVG(Table2[[#This Row],[1Y Return vs Nifty Z-Score]],Table2[1Y Return vs Nifty Z-Score])</f>
        <v>396</v>
      </c>
      <c r="AT467">
        <f>_xlfn.RANK.AVG(Table2[[#This Row],[6M Return vs Nifty Z-Score]],Table2[6M Return vs Nifty Z-Score])</f>
        <v>419</v>
      </c>
      <c r="AU467">
        <f>_xlfn.RANK.AVG(Table2[[#This Row],[Sharpe Ratio Z-Score]],Table2[Sharpe Ratio Z-Score])</f>
        <v>517</v>
      </c>
      <c r="AV467">
        <f>(Table2[[#This Row],[Rank 1Y]]+Table2[[#This Row],[Rank 6M]]+Table2[[#This Row],[Rank Sharpe]])/3</f>
        <v>444</v>
      </c>
    </row>
    <row r="468" spans="1:48" x14ac:dyDescent="0.3">
      <c r="A468" t="s">
        <v>1600</v>
      </c>
      <c r="B468" t="s">
        <v>1601</v>
      </c>
      <c r="C468" t="s">
        <v>3150</v>
      </c>
      <c r="D468" t="s">
        <v>262</v>
      </c>
      <c r="E468">
        <v>6004.30385613</v>
      </c>
      <c r="F468">
        <v>627.04999999999995</v>
      </c>
      <c r="G468">
        <v>-26.045468496336799</v>
      </c>
      <c r="H468">
        <f>(Table2[[#This Row],[1Y Return vs Nifty]]-AVERAGE(Table2[1Y Return vs Nifty]))/_xlfn.STDEV.P(Table2[1Y Return vs Nifty])</f>
        <v>-0.85336661795362279</v>
      </c>
      <c r="I468">
        <v>-7.9272866109324296</v>
      </c>
      <c r="J468">
        <f>(Table2[[#This Row],[1M Return vs Nifty]]-AVERAGE(Table2[1M Return vs Nifty]))/_xlfn.STDEV.P(Table2[1M Return vs Nifty])</f>
        <v>-0.76894474443114247</v>
      </c>
      <c r="K468">
        <v>12.486475584017301</v>
      </c>
      <c r="L468">
        <f>(Table2[[#This Row],[6M Return vs Nifty]]-AVERAGE(Table2[6M Return vs Nifty]))/_xlfn.STDEV.P(Table2[6M Return vs Nifty])</f>
        <v>4.3107282706658055E-2</v>
      </c>
      <c r="M468">
        <v>-7.6621825724789598</v>
      </c>
      <c r="N468">
        <f>(Table2[[#This Row],[1W Return vs Nifty]]-AVERAGE(Table2[1W Return vs Nifty]))/_xlfn.STDEV.P(Table2[1W Return vs Nifty])</f>
        <v>-1.4892829862872816</v>
      </c>
      <c r="O468">
        <v>651.70000000000005</v>
      </c>
      <c r="P468">
        <v>641.16109186450103</v>
      </c>
      <c r="Q468">
        <v>581.14941592616594</v>
      </c>
      <c r="R468">
        <v>32.971336009875003</v>
      </c>
      <c r="S468" s="1">
        <f>(Table2[[#This Row],[Close Price]]-Table2[[#This Row],[20D EMA]])/Table2[[#This Row],[20D EMA]]</f>
        <v>-3.7824152217278029E-2</v>
      </c>
      <c r="T468" s="1">
        <f>(Table2[[#This Row],[Close Price]]-Table2[[#This Row],[50D EMA]])/Table2[[#This Row],[50D EMA]]</f>
        <v>-2.2008652807465157E-2</v>
      </c>
      <c r="U468" s="1">
        <f>(Table2[[#This Row],[Close Price]]-Table2[[#This Row],[200D EMA]])/Table2[[#This Row],[200D EMA]]</f>
        <v>7.8982414532213177E-2</v>
      </c>
      <c r="V468">
        <v>0.38551767522181601</v>
      </c>
      <c r="W468">
        <v>621</v>
      </c>
      <c r="X468">
        <v>636</v>
      </c>
      <c r="Y468">
        <v>621</v>
      </c>
      <c r="Z468">
        <v>636</v>
      </c>
      <c r="AA468">
        <v>621</v>
      </c>
      <c r="AB468">
        <v>688.2</v>
      </c>
      <c r="AC468" s="1">
        <f>(Table2[[#This Row],[Close Price]]/Table2[[#This Row],[Day Low]])-1</f>
        <v>9.7423510466987384E-3</v>
      </c>
      <c r="AD468" s="1">
        <f>(Table2[[#This Row],[Day High]]/Table2[[#This Row],[Close Price]])-1</f>
        <v>1.427318395662236E-2</v>
      </c>
      <c r="AE468" s="1">
        <f>(Table2[[#This Row],[Close Price]]/Table2[[#This Row],[Current Week Low]])-1</f>
        <v>9.7423510466987384E-3</v>
      </c>
      <c r="AF468" s="1">
        <f>(Table2[[#This Row],[Current Week High]]/Table2[[#This Row],[Close Price]])-1</f>
        <v>1.427318395662236E-2</v>
      </c>
      <c r="AG468" s="1">
        <f>(Table2[[#This Row],[Close Price]]/Table2[[#This Row],[Current Month Low]])-1</f>
        <v>9.7423510466987384E-3</v>
      </c>
      <c r="AH468" s="1">
        <f>(Table2[[#This Row],[Current Month High]]/Table2[[#This Row],[Close Price]])-1</f>
        <v>9.7520133960609323E-2</v>
      </c>
      <c r="AI468">
        <v>15.9078223427158</v>
      </c>
      <c r="AJ468">
        <v>44.165996091504702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0.16</v>
      </c>
      <c r="AM468" t="s">
        <v>3182</v>
      </c>
      <c r="AN468">
        <v>-3.42</v>
      </c>
      <c r="AO468" t="s">
        <v>3181</v>
      </c>
      <c r="AP468">
        <v>3.7290705485667E-2</v>
      </c>
      <c r="AQ468">
        <f>(Table2[[#This Row],[Sharpe Ratio]]-AVERAGE(Table2[Sharpe Ratio]))/_xlfn.STDEV.P(Table2[Sharpe Ratio])</f>
        <v>-0.33612844275646814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-3.4046155087218573</v>
      </c>
      <c r="AS468">
        <f>_xlfn.RANK.AVG(Table2[[#This Row],[1Y Return vs Nifty Z-Score]],Table2[1Y Return vs Nifty Z-Score])</f>
        <v>610</v>
      </c>
      <c r="AT468">
        <f>_xlfn.RANK.AVG(Table2[[#This Row],[6M Return vs Nifty Z-Score]],Table2[6M Return vs Nifty Z-Score])</f>
        <v>303</v>
      </c>
      <c r="AU468">
        <f>_xlfn.RANK.AVG(Table2[[#This Row],[Sharpe Ratio Z-Score]],Table2[Sharpe Ratio Z-Score])</f>
        <v>426</v>
      </c>
      <c r="AV468">
        <f>(Table2[[#This Row],[Rank 1Y]]+Table2[[#This Row],[Rank 6M]]+Table2[[#This Row],[Rank Sharpe]])/3</f>
        <v>446.33333333333331</v>
      </c>
    </row>
    <row r="469" spans="1:48" x14ac:dyDescent="0.3">
      <c r="A469" t="s">
        <v>1070</v>
      </c>
      <c r="B469" t="s">
        <v>1071</v>
      </c>
      <c r="C469" t="s">
        <v>3146</v>
      </c>
      <c r="D469" t="s">
        <v>72</v>
      </c>
      <c r="E469">
        <v>12559.5</v>
      </c>
      <c r="F469">
        <v>83.73</v>
      </c>
      <c r="G469">
        <v>-26.586343577790299</v>
      </c>
      <c r="H469">
        <f>(Table2[[#This Row],[1Y Return vs Nifty]]-AVERAGE(Table2[1Y Return vs Nifty]))/_xlfn.STDEV.P(Table2[1Y Return vs Nifty])</f>
        <v>-0.86259611601579356</v>
      </c>
      <c r="I469">
        <v>-10.1888591214627</v>
      </c>
      <c r="J469">
        <f>(Table2[[#This Row],[1M Return vs Nifty]]-AVERAGE(Table2[1M Return vs Nifty]))/_xlfn.STDEV.P(Table2[1M Return vs Nifty])</f>
        <v>-1.024932766703839</v>
      </c>
      <c r="K469">
        <v>5.2761668761916196</v>
      </c>
      <c r="L469">
        <f>(Table2[[#This Row],[6M Return vs Nifty]]-AVERAGE(Table2[6M Return vs Nifty]))/_xlfn.STDEV.P(Table2[6M Return vs Nifty])</f>
        <v>-0.18123835819086614</v>
      </c>
      <c r="M469">
        <v>-3.70430035983517</v>
      </c>
      <c r="N469">
        <f>(Table2[[#This Row],[1W Return vs Nifty]]-AVERAGE(Table2[1W Return vs Nifty]))/_xlfn.STDEV.P(Table2[1W Return vs Nifty])</f>
        <v>-0.60674758071807355</v>
      </c>
      <c r="O469">
        <v>88.44</v>
      </c>
      <c r="P469">
        <v>91.513049064770499</v>
      </c>
      <c r="Q469">
        <v>81.107641735149102</v>
      </c>
      <c r="R469">
        <v>32.882680784897403</v>
      </c>
      <c r="S469" s="1">
        <f>(Table2[[#This Row],[Close Price]]-Table2[[#This Row],[20D EMA]])/Table2[[#This Row],[20D EMA]]</f>
        <v>-5.3256445047489755E-2</v>
      </c>
      <c r="T469" s="1">
        <f>(Table2[[#This Row],[Close Price]]-Table2[[#This Row],[50D EMA]])/Table2[[#This Row],[50D EMA]]</f>
        <v>-8.504851651551748E-2</v>
      </c>
      <c r="U469" s="1">
        <f>(Table2[[#This Row],[Close Price]]-Table2[[#This Row],[200D EMA]])/Table2[[#This Row],[200D EMA]]</f>
        <v>3.2331827294572513E-2</v>
      </c>
      <c r="V469">
        <v>0.13229256563967901</v>
      </c>
      <c r="W469">
        <v>83.25</v>
      </c>
      <c r="X469">
        <v>86.5</v>
      </c>
      <c r="Y469">
        <v>83.25</v>
      </c>
      <c r="Z469">
        <v>86.5</v>
      </c>
      <c r="AA469">
        <v>80.05</v>
      </c>
      <c r="AB469">
        <v>91.17</v>
      </c>
      <c r="AC469" s="1">
        <f>(Table2[[#This Row],[Close Price]]/Table2[[#This Row],[Day Low]])-1</f>
        <v>5.7657657657657069E-3</v>
      </c>
      <c r="AD469" s="1">
        <f>(Table2[[#This Row],[Day High]]/Table2[[#This Row],[Close Price]])-1</f>
        <v>3.3082527170667619E-2</v>
      </c>
      <c r="AE469" s="1">
        <f>(Table2[[#This Row],[Close Price]]/Table2[[#This Row],[Current Week Low]])-1</f>
        <v>5.7657657657657069E-3</v>
      </c>
      <c r="AF469" s="1">
        <f>(Table2[[#This Row],[Current Week High]]/Table2[[#This Row],[Close Price]])-1</f>
        <v>3.3082527170667619E-2</v>
      </c>
      <c r="AG469" s="1">
        <f>(Table2[[#This Row],[Close Price]]/Table2[[#This Row],[Current Month Low]])-1</f>
        <v>4.5971267957526596E-2</v>
      </c>
      <c r="AH469" s="1">
        <f>(Table2[[#This Row],[Current Month High]]/Table2[[#This Row],[Close Price]])-1</f>
        <v>8.8857040487280603E-2</v>
      </c>
      <c r="AI469">
        <v>57.410724949241597</v>
      </c>
      <c r="AJ469">
        <v>68.470824949698098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-0.34</v>
      </c>
      <c r="AM469" t="s">
        <v>3181</v>
      </c>
      <c r="AN469">
        <v>-8.17</v>
      </c>
      <c r="AO469" t="s">
        <v>3181</v>
      </c>
      <c r="AP469">
        <v>6.2821630895537994E-2</v>
      </c>
      <c r="AQ469">
        <f>(Table2[[#This Row],[Sharpe Ratio]]-AVERAGE(Table2[Sharpe Ratio]))/_xlfn.STDEV.P(Table2[Sharpe Ratio])</f>
        <v>-3.7307142651382783E-2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617</v>
      </c>
      <c r="AT469">
        <f>_xlfn.RANK.AVG(Table2[[#This Row],[6M Return vs Nifty Z-Score]],Table2[6M Return vs Nifty Z-Score])</f>
        <v>371</v>
      </c>
      <c r="AU469">
        <f>_xlfn.RANK.AVG(Table2[[#This Row],[Sharpe Ratio Z-Score]],Table2[Sharpe Ratio Z-Score])</f>
        <v>353</v>
      </c>
      <c r="AV469">
        <f>(Table2[[#This Row],[Rank 1Y]]+Table2[[#This Row],[Rank 6M]]+Table2[[#This Row],[Rank Sharpe]])/3</f>
        <v>447</v>
      </c>
    </row>
    <row r="470" spans="1:48" x14ac:dyDescent="0.3">
      <c r="A470" t="s">
        <v>1853</v>
      </c>
      <c r="B470" t="s">
        <v>1854</v>
      </c>
      <c r="C470" t="s">
        <v>3147</v>
      </c>
      <c r="D470" t="s">
        <v>138</v>
      </c>
      <c r="E470">
        <v>4143.5064717900004</v>
      </c>
      <c r="F470">
        <v>629.29999999999995</v>
      </c>
      <c r="G470">
        <v>-8.2967824438236502</v>
      </c>
      <c r="H470">
        <f>(Table2[[#This Row],[1Y Return vs Nifty]]-AVERAGE(Table2[1Y Return vs Nifty]))/_xlfn.STDEV.P(Table2[1Y Return vs Nifty])</f>
        <v>-0.55050285302006841</v>
      </c>
      <c r="I470">
        <v>16.065394216819399</v>
      </c>
      <c r="J470">
        <f>(Table2[[#This Row],[1M Return vs Nifty]]-AVERAGE(Table2[1M Return vs Nifty]))/_xlfn.STDEV.P(Table2[1M Return vs Nifty])</f>
        <v>1.9467934799763322</v>
      </c>
      <c r="K470">
        <v>13.0179566556645</v>
      </c>
      <c r="L470">
        <f>(Table2[[#This Row],[6M Return vs Nifty]]-AVERAGE(Table2[6M Return vs Nifty]))/_xlfn.STDEV.P(Table2[6M Return vs Nifty])</f>
        <v>5.9644086673758964E-2</v>
      </c>
      <c r="M470">
        <v>12.227410340524401</v>
      </c>
      <c r="N470">
        <f>(Table2[[#This Row],[1W Return vs Nifty]]-AVERAGE(Table2[1W Return vs Nifty]))/_xlfn.STDEV.P(Table2[1W Return vs Nifty])</f>
        <v>2.945732763299318</v>
      </c>
      <c r="O470">
        <v>580.94000000000005</v>
      </c>
      <c r="P470">
        <v>555.018094304589</v>
      </c>
      <c r="Q470">
        <v>525.98324912955002</v>
      </c>
      <c r="R470">
        <v>69.685315301883193</v>
      </c>
      <c r="S470" s="1">
        <f>(Table2[[#This Row],[Close Price]]-Table2[[#This Row],[20D EMA]])/Table2[[#This Row],[20D EMA]]</f>
        <v>8.3244397011739413E-2</v>
      </c>
      <c r="T470" s="1">
        <f>(Table2[[#This Row],[Close Price]]-Table2[[#This Row],[50D EMA]])/Table2[[#This Row],[50D EMA]]</f>
        <v>0.13383690812545962</v>
      </c>
      <c r="U470" s="1">
        <f>(Table2[[#This Row],[Close Price]]-Table2[[#This Row],[200D EMA]])/Table2[[#This Row],[200D EMA]]</f>
        <v>0.19642593379433448</v>
      </c>
      <c r="V470">
        <v>1.0850792589140299</v>
      </c>
      <c r="W470">
        <v>620.70000000000005</v>
      </c>
      <c r="X470">
        <v>659</v>
      </c>
      <c r="Y470">
        <v>620.70000000000005</v>
      </c>
      <c r="Z470">
        <v>659</v>
      </c>
      <c r="AA470">
        <v>527.45000000000005</v>
      </c>
      <c r="AB470">
        <v>659</v>
      </c>
      <c r="AC470" s="1">
        <f>(Table2[[#This Row],[Close Price]]/Table2[[#This Row],[Day Low]])-1</f>
        <v>1.3855324633478272E-2</v>
      </c>
      <c r="AD470" s="1">
        <f>(Table2[[#This Row],[Day High]]/Table2[[#This Row],[Close Price]])-1</f>
        <v>4.7195296361036254E-2</v>
      </c>
      <c r="AE470" s="1">
        <f>(Table2[[#This Row],[Close Price]]/Table2[[#This Row],[Current Week Low]])-1</f>
        <v>1.3855324633478272E-2</v>
      </c>
      <c r="AF470" s="1">
        <f>(Table2[[#This Row],[Current Week High]]/Table2[[#This Row],[Close Price]])-1</f>
        <v>4.7195296361036254E-2</v>
      </c>
      <c r="AG470" s="1">
        <f>(Table2[[#This Row],[Close Price]]/Table2[[#This Row],[Current Month Low]])-1</f>
        <v>0.19309887193098851</v>
      </c>
      <c r="AH470" s="1">
        <f>(Table2[[#This Row],[Current Month High]]/Table2[[#This Row],[Close Price]])-1</f>
        <v>4.7195296361036254E-2</v>
      </c>
      <c r="AI470">
        <v>5.99078341013825</v>
      </c>
      <c r="AJ470">
        <v>48.070588235294103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0.13</v>
      </c>
      <c r="AM470" t="s">
        <v>3182</v>
      </c>
      <c r="AN470">
        <v>1.48</v>
      </c>
      <c r="AO470" t="s">
        <v>3182</v>
      </c>
      <c r="AQ470">
        <f>(Table2[[#This Row],[Sharpe Ratio]]-AVERAGE(Table2[Sharpe Ratio]))/_xlfn.STDEV.P(Table2[Sharpe Ratio])</f>
        <v>-0.77258959393567861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3.6290778829936623</v>
      </c>
      <c r="AS470">
        <f>_xlfn.RANK.AVG(Table2[[#This Row],[1Y Return vs Nifty Z-Score]],Table2[1Y Return vs Nifty Z-Score])</f>
        <v>501</v>
      </c>
      <c r="AT470">
        <f>_xlfn.RANK.AVG(Table2[[#This Row],[6M Return vs Nifty Z-Score]],Table2[6M Return vs Nifty Z-Score])</f>
        <v>296</v>
      </c>
      <c r="AU470">
        <f>_xlfn.RANK.AVG(Table2[[#This Row],[Sharpe Ratio Z-Score]],Table2[Sharpe Ratio Z-Score])</f>
        <v>547.5</v>
      </c>
      <c r="AV470">
        <f>(Table2[[#This Row],[Rank 1Y]]+Table2[[#This Row],[Rank 6M]]+Table2[[#This Row],[Rank Sharpe]])/3</f>
        <v>448.16666666666669</v>
      </c>
    </row>
    <row r="471" spans="1:48" x14ac:dyDescent="0.3">
      <c r="A471" t="s">
        <v>1028</v>
      </c>
      <c r="B471" t="s">
        <v>1029</v>
      </c>
      <c r="C471" t="s">
        <v>3147</v>
      </c>
      <c r="D471" t="s">
        <v>95</v>
      </c>
      <c r="E471">
        <v>13640.214127005</v>
      </c>
      <c r="F471">
        <v>2436.4499999999998</v>
      </c>
      <c r="G471">
        <v>-5.0741135668379602</v>
      </c>
      <c r="H471">
        <f>(Table2[[#This Row],[1Y Return vs Nifty]]-AVERAGE(Table2[1Y Return vs Nifty]))/_xlfn.STDEV.P(Table2[1Y Return vs Nifty])</f>
        <v>-0.4955111975065114</v>
      </c>
      <c r="I471">
        <v>-7.3417561421065303</v>
      </c>
      <c r="J471">
        <f>(Table2[[#This Row],[1M Return vs Nifty]]-AVERAGE(Table2[1M Return vs Nifty]))/_xlfn.STDEV.P(Table2[1M Return vs Nifty])</f>
        <v>-0.70266838760542105</v>
      </c>
      <c r="K471">
        <v>-25.697814381166701</v>
      </c>
      <c r="L471">
        <f>(Table2[[#This Row],[6M Return vs Nifty]]-AVERAGE(Table2[6M Return vs Nifty]))/_xlfn.STDEV.P(Table2[6M Return vs Nifty])</f>
        <v>-1.1449804055720023</v>
      </c>
      <c r="M471">
        <v>3.5119491927009698</v>
      </c>
      <c r="N471">
        <f>(Table2[[#This Row],[1W Return vs Nifty]]-AVERAGE(Table2[1W Return vs Nifty]))/_xlfn.STDEV.P(Table2[1W Return vs Nifty])</f>
        <v>1.0023441969985751</v>
      </c>
      <c r="O471">
        <v>2472.81</v>
      </c>
      <c r="P471">
        <v>2645.4434544200899</v>
      </c>
      <c r="Q471">
        <v>2606.2997312092798</v>
      </c>
      <c r="R471">
        <v>50.176278803757498</v>
      </c>
      <c r="S471" s="1">
        <f>(Table2[[#This Row],[Close Price]]-Table2[[#This Row],[20D EMA]])/Table2[[#This Row],[20D EMA]]</f>
        <v>-1.4703919832093905E-2</v>
      </c>
      <c r="T471" s="1">
        <f>(Table2[[#This Row],[Close Price]]-Table2[[#This Row],[50D EMA]])/Table2[[#This Row],[50D EMA]]</f>
        <v>-7.9001293363839348E-2</v>
      </c>
      <c r="U471" s="1">
        <f>(Table2[[#This Row],[Close Price]]-Table2[[#This Row],[200D EMA]])/Table2[[#This Row],[200D EMA]]</f>
        <v>-6.5168917133898691E-2</v>
      </c>
      <c r="V471">
        <v>1.03723510499386</v>
      </c>
      <c r="W471">
        <v>2422.1</v>
      </c>
      <c r="X471">
        <v>2509.85</v>
      </c>
      <c r="Y471">
        <v>2422.1</v>
      </c>
      <c r="Z471">
        <v>2509.85</v>
      </c>
      <c r="AA471">
        <v>2217.3000000000002</v>
      </c>
      <c r="AB471">
        <v>2525</v>
      </c>
      <c r="AC471" s="1">
        <f>(Table2[[#This Row],[Close Price]]/Table2[[#This Row],[Day Low]])-1</f>
        <v>5.9246108748605142E-3</v>
      </c>
      <c r="AD471" s="1">
        <f>(Table2[[#This Row],[Day High]]/Table2[[#This Row],[Close Price]])-1</f>
        <v>3.0125797779556374E-2</v>
      </c>
      <c r="AE471" s="1">
        <f>(Table2[[#This Row],[Close Price]]/Table2[[#This Row],[Current Week Low]])-1</f>
        <v>5.9246108748605142E-3</v>
      </c>
      <c r="AF471" s="1">
        <f>(Table2[[#This Row],[Current Week High]]/Table2[[#This Row],[Close Price]])-1</f>
        <v>3.0125797779556374E-2</v>
      </c>
      <c r="AG471" s="1">
        <f>(Table2[[#This Row],[Close Price]]/Table2[[#This Row],[Current Month Low]])-1</f>
        <v>9.883642267622772E-2</v>
      </c>
      <c r="AH471" s="1">
        <f>(Table2[[#This Row],[Current Month High]]/Table2[[#This Row],[Close Price]])-1</f>
        <v>3.6343860945227791E-2</v>
      </c>
      <c r="AI471">
        <v>50.0133390793983</v>
      </c>
      <c r="AJ471">
        <v>40.429394812680101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0</v>
      </c>
      <c r="AM471">
        <v>0</v>
      </c>
      <c r="AN471">
        <v>-2.67</v>
      </c>
      <c r="AO471" t="s">
        <v>3181</v>
      </c>
      <c r="AP471">
        <v>0.12090960091844501</v>
      </c>
      <c r="AQ471">
        <f>(Table2[[#This Row],[Sharpe Ratio]]-AVERAGE(Table2[Sharpe Ratio]))/_xlfn.STDEV.P(Table2[Sharpe Ratio])</f>
        <v>0.64257117918959605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481</v>
      </c>
      <c r="AT471">
        <f>_xlfn.RANK.AVG(Table2[[#This Row],[6M Return vs Nifty Z-Score]],Table2[6M Return vs Nifty Z-Score])</f>
        <v>685</v>
      </c>
      <c r="AU471">
        <f>_xlfn.RANK.AVG(Table2[[#This Row],[Sharpe Ratio Z-Score]],Table2[Sharpe Ratio Z-Score])</f>
        <v>181</v>
      </c>
      <c r="AV471">
        <f>(Table2[[#This Row],[Rank 1Y]]+Table2[[#This Row],[Rank 6M]]+Table2[[#This Row],[Rank Sharpe]])/3</f>
        <v>449</v>
      </c>
    </row>
    <row r="472" spans="1:48" x14ac:dyDescent="0.3">
      <c r="A472" t="s">
        <v>1184</v>
      </c>
      <c r="B472" t="s">
        <v>1185</v>
      </c>
      <c r="C472" t="s">
        <v>3149</v>
      </c>
      <c r="D472" t="s">
        <v>135</v>
      </c>
      <c r="E472">
        <v>10449.461318346001</v>
      </c>
      <c r="F472">
        <v>194.06</v>
      </c>
      <c r="G472">
        <v>-13.3049595212099</v>
      </c>
      <c r="H472">
        <f>(Table2[[#This Row],[1Y Return vs Nifty]]-AVERAGE(Table2[1Y Return vs Nifty]))/_xlfn.STDEV.P(Table2[1Y Return vs Nifty])</f>
        <v>-0.63596243919018669</v>
      </c>
      <c r="I472">
        <v>5.3967738602786897</v>
      </c>
      <c r="J472">
        <f>(Table2[[#This Row],[1M Return vs Nifty]]-AVERAGE(Table2[1M Return vs Nifty]))/_xlfn.STDEV.P(Table2[1M Return vs Nifty])</f>
        <v>0.73920937080764615</v>
      </c>
      <c r="K472">
        <v>-19.502903651672501</v>
      </c>
      <c r="L472">
        <f>(Table2[[#This Row],[6M Return vs Nifty]]-AVERAGE(Table2[6M Return vs Nifty]))/_xlfn.STDEV.P(Table2[6M Return vs Nifty])</f>
        <v>-0.95222843416155334</v>
      </c>
      <c r="M472">
        <v>8.5678629730989009</v>
      </c>
      <c r="N472">
        <f>(Table2[[#This Row],[1W Return vs Nifty]]-AVERAGE(Table2[1W Return vs Nifty]))/_xlfn.STDEV.P(Table2[1W Return vs Nifty])</f>
        <v>2.1297205763289466</v>
      </c>
      <c r="O472">
        <v>188.53</v>
      </c>
      <c r="P472">
        <v>193.01768800577699</v>
      </c>
      <c r="Q472">
        <v>196.11504512609201</v>
      </c>
      <c r="R472">
        <v>57.244914866206599</v>
      </c>
      <c r="S472" s="1">
        <f>(Table2[[#This Row],[Close Price]]-Table2[[#This Row],[20D EMA]])/Table2[[#This Row],[20D EMA]]</f>
        <v>2.9332201771601344E-2</v>
      </c>
      <c r="T472" s="1">
        <f>(Table2[[#This Row],[Close Price]]-Table2[[#This Row],[50D EMA]])/Table2[[#This Row],[50D EMA]]</f>
        <v>5.4000853755528187E-3</v>
      </c>
      <c r="U472" s="1">
        <f>(Table2[[#This Row],[Close Price]]-Table2[[#This Row],[200D EMA]])/Table2[[#This Row],[200D EMA]]</f>
        <v>-1.0478773440205577E-2</v>
      </c>
      <c r="V472">
        <v>1.30153995033284</v>
      </c>
      <c r="W472">
        <v>192.4</v>
      </c>
      <c r="X472">
        <v>204.1</v>
      </c>
      <c r="Y472">
        <v>192.4</v>
      </c>
      <c r="Z472">
        <v>204.1</v>
      </c>
      <c r="AA472">
        <v>166</v>
      </c>
      <c r="AB472">
        <v>205.9</v>
      </c>
      <c r="AC472" s="1">
        <f>(Table2[[#This Row],[Close Price]]/Table2[[#This Row],[Day Low]])-1</f>
        <v>8.6278586278585312E-3</v>
      </c>
      <c r="AD472" s="1">
        <f>(Table2[[#This Row],[Day High]]/Table2[[#This Row],[Close Price]])-1</f>
        <v>5.1736576316603111E-2</v>
      </c>
      <c r="AE472" s="1">
        <f>(Table2[[#This Row],[Close Price]]/Table2[[#This Row],[Current Week Low]])-1</f>
        <v>8.6278586278585312E-3</v>
      </c>
      <c r="AF472" s="1">
        <f>(Table2[[#This Row],[Current Week High]]/Table2[[#This Row],[Close Price]])-1</f>
        <v>5.1736576316603111E-2</v>
      </c>
      <c r="AG472" s="1">
        <f>(Table2[[#This Row],[Close Price]]/Table2[[#This Row],[Current Month Low]])-1</f>
        <v>0.16903614457831329</v>
      </c>
      <c r="AH472" s="1">
        <f>(Table2[[#This Row],[Current Month High]]/Table2[[#This Row],[Close Price]])-1</f>
        <v>6.1012058126352686E-2</v>
      </c>
      <c r="AI472">
        <v>46.810264866536102</v>
      </c>
      <c r="AJ472">
        <v>43.164883806713298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-0.05</v>
      </c>
      <c r="AM472" t="s">
        <v>3181</v>
      </c>
      <c r="AN472">
        <v>2.29</v>
      </c>
      <c r="AO472" t="s">
        <v>3182</v>
      </c>
      <c r="AP472">
        <v>0.12561397145835501</v>
      </c>
      <c r="AQ472">
        <f>(Table2[[#This Row],[Sharpe Ratio]]-AVERAGE(Table2[Sharpe Ratio]))/_xlfn.STDEV.P(Table2[Sharpe Ratio])</f>
        <v>0.69763248614748885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538</v>
      </c>
      <c r="AT472">
        <f>_xlfn.RANK.AVG(Table2[[#This Row],[6M Return vs Nifty Z-Score]],Table2[6M Return vs Nifty Z-Score])</f>
        <v>645</v>
      </c>
      <c r="AU472">
        <f>_xlfn.RANK.AVG(Table2[[#This Row],[Sharpe Ratio Z-Score]],Table2[Sharpe Ratio Z-Score])</f>
        <v>166</v>
      </c>
      <c r="AV472">
        <f>(Table2[[#This Row],[Rank 1Y]]+Table2[[#This Row],[Rank 6M]]+Table2[[#This Row],[Rank Sharpe]])/3</f>
        <v>449.66666666666669</v>
      </c>
    </row>
    <row r="473" spans="1:48" x14ac:dyDescent="0.3">
      <c r="A473" t="s">
        <v>1475</v>
      </c>
      <c r="B473" t="s">
        <v>1476</v>
      </c>
      <c r="C473" t="s">
        <v>3153</v>
      </c>
      <c r="D473" t="s">
        <v>1477</v>
      </c>
      <c r="E473">
        <v>7119.5206446000002</v>
      </c>
      <c r="F473">
        <v>930.15</v>
      </c>
      <c r="G473">
        <v>-17.380424688578401</v>
      </c>
      <c r="H473">
        <f>(Table2[[#This Row],[1Y Return vs Nifty]]-AVERAGE(Table2[1Y Return vs Nifty]))/_xlfn.STDEV.P(Table2[1Y Return vs Nifty])</f>
        <v>-0.7055062195462547</v>
      </c>
      <c r="I473">
        <v>-13.032850241363001</v>
      </c>
      <c r="J473">
        <f>(Table2[[#This Row],[1M Return vs Nifty]]-AVERAGE(Table2[1M Return vs Nifty]))/_xlfn.STDEV.P(Table2[1M Return vs Nifty])</f>
        <v>-1.3468449135638521</v>
      </c>
      <c r="K473">
        <v>34.093800887342802</v>
      </c>
      <c r="L473">
        <f>(Table2[[#This Row],[6M Return vs Nifty]]-AVERAGE(Table2[6M Return vs Nifty]))/_xlfn.STDEV.P(Table2[6M Return vs Nifty])</f>
        <v>0.71540987607476514</v>
      </c>
      <c r="M473">
        <v>-5.5165734089539198</v>
      </c>
      <c r="N473">
        <f>(Table2[[#This Row],[1W Return vs Nifty]]-AVERAGE(Table2[1W Return vs Nifty]))/_xlfn.STDEV.P(Table2[1W Return vs Nifty])</f>
        <v>-1.0108513525020739</v>
      </c>
      <c r="O473">
        <v>967.97</v>
      </c>
      <c r="P473">
        <v>954.54461940308397</v>
      </c>
      <c r="Q473">
        <v>852.50119179304397</v>
      </c>
      <c r="R473">
        <v>39.506822401389101</v>
      </c>
      <c r="S473" s="1">
        <f>(Table2[[#This Row],[Close Price]]-Table2[[#This Row],[20D EMA]])/Table2[[#This Row],[20D EMA]]</f>
        <v>-3.9071458826203345E-2</v>
      </c>
      <c r="T473" s="1">
        <f>(Table2[[#This Row],[Close Price]]-Table2[[#This Row],[50D EMA]])/Table2[[#This Row],[50D EMA]]</f>
        <v>-2.5556290305568902E-2</v>
      </c>
      <c r="U473" s="1">
        <f>(Table2[[#This Row],[Close Price]]-Table2[[#This Row],[200D EMA]])/Table2[[#This Row],[200D EMA]]</f>
        <v>9.1083518656014134E-2</v>
      </c>
      <c r="V473">
        <v>0.51299747488943603</v>
      </c>
      <c r="W473">
        <v>915.6</v>
      </c>
      <c r="X473">
        <v>942.4</v>
      </c>
      <c r="Y473">
        <v>915.6</v>
      </c>
      <c r="Z473">
        <v>942.4</v>
      </c>
      <c r="AA473">
        <v>890.9</v>
      </c>
      <c r="AB473">
        <v>1017</v>
      </c>
      <c r="AC473" s="1">
        <f>(Table2[[#This Row],[Close Price]]/Table2[[#This Row],[Day Low]])-1</f>
        <v>1.589121887287015E-2</v>
      </c>
      <c r="AD473" s="1">
        <f>(Table2[[#This Row],[Day High]]/Table2[[#This Row],[Close Price]])-1</f>
        <v>1.3169918830296279E-2</v>
      </c>
      <c r="AE473" s="1">
        <f>(Table2[[#This Row],[Close Price]]/Table2[[#This Row],[Current Week Low]])-1</f>
        <v>1.589121887287015E-2</v>
      </c>
      <c r="AF473" s="1">
        <f>(Table2[[#This Row],[Current Week High]]/Table2[[#This Row],[Close Price]])-1</f>
        <v>1.3169918830296279E-2</v>
      </c>
      <c r="AG473" s="1">
        <f>(Table2[[#This Row],[Close Price]]/Table2[[#This Row],[Current Month Low]])-1</f>
        <v>4.4056572005836792E-2</v>
      </c>
      <c r="AH473" s="1">
        <f>(Table2[[#This Row],[Current Month High]]/Table2[[#This Row],[Close Price]])-1</f>
        <v>9.3372036768263111E-2</v>
      </c>
      <c r="AI473">
        <v>20.0881578240068</v>
      </c>
      <c r="AJ473">
        <v>57.252747252747199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-0.05</v>
      </c>
      <c r="AM473" t="s">
        <v>3181</v>
      </c>
      <c r="AN473">
        <v>-7.56</v>
      </c>
      <c r="AO473" t="s">
        <v>3181</v>
      </c>
      <c r="AP473">
        <v>-5.2810506865858003E-2</v>
      </c>
      <c r="AQ473">
        <f>(Table2[[#This Row],[Sharpe Ratio]]-AVERAGE(Table2[Sharpe Ratio]))/_xlfn.STDEV.P(Table2[Sharpe Ratio])</f>
        <v>-1.3906989678623625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-3.738491577399778</v>
      </c>
      <c r="AS473">
        <f>_xlfn.RANK.AVG(Table2[[#This Row],[1Y Return vs Nifty Z-Score]],Table2[1Y Return vs Nifty Z-Score])</f>
        <v>555</v>
      </c>
      <c r="AT473">
        <f>_xlfn.RANK.AVG(Table2[[#This Row],[6M Return vs Nifty Z-Score]],Table2[6M Return vs Nifty Z-Score])</f>
        <v>120</v>
      </c>
      <c r="AU473">
        <f>_xlfn.RANK.AVG(Table2[[#This Row],[Sharpe Ratio Z-Score]],Table2[Sharpe Ratio Z-Score])</f>
        <v>675</v>
      </c>
      <c r="AV473">
        <f>(Table2[[#This Row],[Rank 1Y]]+Table2[[#This Row],[Rank 6M]]+Table2[[#This Row],[Rank Sharpe]])/3</f>
        <v>450</v>
      </c>
    </row>
    <row r="474" spans="1:48" x14ac:dyDescent="0.3">
      <c r="A474" t="s">
        <v>392</v>
      </c>
      <c r="B474" t="s">
        <v>393</v>
      </c>
      <c r="C474" t="s">
        <v>3140</v>
      </c>
      <c r="D474" t="s">
        <v>51</v>
      </c>
      <c r="E474">
        <v>61266.200019419899</v>
      </c>
      <c r="F474">
        <v>28832.1</v>
      </c>
      <c r="G474">
        <v>1.05099886942983</v>
      </c>
      <c r="H474">
        <f>(Table2[[#This Row],[1Y Return vs Nifty]]-AVERAGE(Table2[1Y Return vs Nifty]))/_xlfn.STDEV.P(Table2[1Y Return vs Nifty])</f>
        <v>-0.39099221465894868</v>
      </c>
      <c r="I474">
        <v>-2.1664526669345201</v>
      </c>
      <c r="J474">
        <f>(Table2[[#This Row],[1M Return vs Nifty]]-AVERAGE(Table2[1M Return vs Nifty]))/_xlfn.STDEV.P(Table2[1M Return vs Nifty])</f>
        <v>-0.11687434602518171</v>
      </c>
      <c r="K474">
        <v>-1.6202769152437799</v>
      </c>
      <c r="L474">
        <f>(Table2[[#This Row],[6M Return vs Nifty]]-AVERAGE(Table2[6M Return vs Nifty]))/_xlfn.STDEV.P(Table2[6M Return vs Nifty])</f>
        <v>-0.39581822779119169</v>
      </c>
      <c r="M474">
        <v>1.3124112261300001</v>
      </c>
      <c r="N474">
        <f>(Table2[[#This Row],[1W Return vs Nifty]]-AVERAGE(Table2[1W Return vs Nifty]))/_xlfn.STDEV.P(Table2[1W Return vs Nifty])</f>
        <v>0.51188742564965783</v>
      </c>
      <c r="O474">
        <v>28697.1</v>
      </c>
      <c r="P474">
        <v>28614.097199694599</v>
      </c>
      <c r="Q474">
        <v>27125.882096261001</v>
      </c>
      <c r="R474">
        <v>55.450354767408797</v>
      </c>
      <c r="S474" s="1">
        <f>(Table2[[#This Row],[Close Price]]-Table2[[#This Row],[20D EMA]])/Table2[[#This Row],[20D EMA]]</f>
        <v>4.7043081008185496E-3</v>
      </c>
      <c r="T474" s="1">
        <f>(Table2[[#This Row],[Close Price]]-Table2[[#This Row],[50D EMA]])/Table2[[#This Row],[50D EMA]]</f>
        <v>7.6187201987881065E-3</v>
      </c>
      <c r="U474" s="1">
        <f>(Table2[[#This Row],[Close Price]]-Table2[[#This Row],[200D EMA]])/Table2[[#This Row],[200D EMA]]</f>
        <v>6.2899997046517456E-2</v>
      </c>
      <c r="V474">
        <v>0.56066911408324005</v>
      </c>
      <c r="W474">
        <v>28645.1</v>
      </c>
      <c r="X474">
        <v>29149.9</v>
      </c>
      <c r="Y474">
        <v>28645.1</v>
      </c>
      <c r="Z474">
        <v>29149.9</v>
      </c>
      <c r="AA474">
        <v>27800</v>
      </c>
      <c r="AB474">
        <v>29256.65</v>
      </c>
      <c r="AC474" s="1">
        <f>(Table2[[#This Row],[Close Price]]/Table2[[#This Row],[Day Low]])-1</f>
        <v>6.5281671210783987E-3</v>
      </c>
      <c r="AD474" s="1">
        <f>(Table2[[#This Row],[Day High]]/Table2[[#This Row],[Close Price]])-1</f>
        <v>1.1022436797874624E-2</v>
      </c>
      <c r="AE474" s="1">
        <f>(Table2[[#This Row],[Close Price]]/Table2[[#This Row],[Current Week Low]])-1</f>
        <v>6.5281671210783987E-3</v>
      </c>
      <c r="AF474" s="1">
        <f>(Table2[[#This Row],[Current Week High]]/Table2[[#This Row],[Close Price]])-1</f>
        <v>1.1022436797874624E-2</v>
      </c>
      <c r="AG474" s="1">
        <f>(Table2[[#This Row],[Close Price]]/Table2[[#This Row],[Current Month Low]])-1</f>
        <v>3.7125899280575414E-2</v>
      </c>
      <c r="AH474" s="1">
        <f>(Table2[[#This Row],[Current Month High]]/Table2[[#This Row],[Close Price]])-1</f>
        <v>1.4724907308173885E-2</v>
      </c>
      <c r="AI474">
        <v>5.8577072082852197</v>
      </c>
      <c r="AJ474">
        <v>31.0549999999999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-0.08</v>
      </c>
      <c r="AM474" t="s">
        <v>3181</v>
      </c>
      <c r="AN474">
        <v>0.75</v>
      </c>
      <c r="AO474" t="s">
        <v>3182</v>
      </c>
      <c r="AP474">
        <v>2.2482113895837999E-2</v>
      </c>
      <c r="AQ474">
        <f>(Table2[[#This Row],[Sharpe Ratio]]-AVERAGE(Table2[Sharpe Ratio]))/_xlfn.STDEV.P(Table2[Sharpe Ratio])</f>
        <v>-0.50945246139494071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-0.90124982422060496</v>
      </c>
      <c r="AS474">
        <f>_xlfn.RANK.AVG(Table2[[#This Row],[1Y Return vs Nifty Z-Score]],Table2[1Y Return vs Nifty Z-Score])</f>
        <v>435</v>
      </c>
      <c r="AT474">
        <f>_xlfn.RANK.AVG(Table2[[#This Row],[6M Return vs Nifty Z-Score]],Table2[6M Return vs Nifty Z-Score])</f>
        <v>454</v>
      </c>
      <c r="AU474">
        <f>_xlfn.RANK.AVG(Table2[[#This Row],[Sharpe Ratio Z-Score]],Table2[Sharpe Ratio Z-Score])</f>
        <v>468</v>
      </c>
      <c r="AV474">
        <f>(Table2[[#This Row],[Rank 1Y]]+Table2[[#This Row],[Rank 6M]]+Table2[[#This Row],[Rank Sharpe]])/3</f>
        <v>452.33333333333331</v>
      </c>
    </row>
    <row r="475" spans="1:48" x14ac:dyDescent="0.3">
      <c r="A475" t="s">
        <v>782</v>
      </c>
      <c r="B475" t="s">
        <v>783</v>
      </c>
      <c r="C475" t="s">
        <v>3140</v>
      </c>
      <c r="D475" t="s">
        <v>268</v>
      </c>
      <c r="E475">
        <v>20754.084682559998</v>
      </c>
      <c r="F475">
        <v>416.8</v>
      </c>
      <c r="G475">
        <v>-3.1203406260375899</v>
      </c>
      <c r="H475">
        <f>(Table2[[#This Row],[1Y Return vs Nifty]]-AVERAGE(Table2[1Y Return vs Nifty]))/_xlfn.STDEV.P(Table2[1Y Return vs Nifty])</f>
        <v>-0.46217199555514688</v>
      </c>
      <c r="I475">
        <v>1.1040414411841499</v>
      </c>
      <c r="J475">
        <f>(Table2[[#This Row],[1M Return vs Nifty]]-AVERAGE(Table2[1M Return vs Nifty]))/_xlfn.STDEV.P(Table2[1M Return vs Nifty])</f>
        <v>0.25331379284439831</v>
      </c>
      <c r="K475">
        <v>-31.851382388710299</v>
      </c>
      <c r="L475">
        <f>(Table2[[#This Row],[6M Return vs Nifty]]-AVERAGE(Table2[6M Return vs Nifty]))/_xlfn.STDEV.P(Table2[6M Return vs Nifty])</f>
        <v>-1.3364460160472542</v>
      </c>
      <c r="M475">
        <v>0.63816957898780602</v>
      </c>
      <c r="N475">
        <f>(Table2[[#This Row],[1W Return vs Nifty]]-AVERAGE(Table2[1W Return vs Nifty]))/_xlfn.STDEV.P(Table2[1W Return vs Nifty])</f>
        <v>0.36154385968618008</v>
      </c>
      <c r="O475">
        <v>415.37</v>
      </c>
      <c r="P475">
        <v>403.87981951734599</v>
      </c>
      <c r="Q475">
        <v>383.72446446157198</v>
      </c>
      <c r="R475">
        <v>50.159649555772504</v>
      </c>
      <c r="S475" s="1">
        <f>(Table2[[#This Row],[Close Price]]-Table2[[#This Row],[20D EMA]])/Table2[[#This Row],[20D EMA]]</f>
        <v>3.4427137251125668E-3</v>
      </c>
      <c r="T475" s="1">
        <f>(Table2[[#This Row],[Close Price]]-Table2[[#This Row],[50D EMA]])/Table2[[#This Row],[50D EMA]]</f>
        <v>3.1990161078348005E-2</v>
      </c>
      <c r="U475" s="1">
        <f>(Table2[[#This Row],[Close Price]]-Table2[[#This Row],[200D EMA]])/Table2[[#This Row],[200D EMA]]</f>
        <v>8.619605628960457E-2</v>
      </c>
      <c r="V475">
        <v>0.360229216346376</v>
      </c>
      <c r="W475">
        <v>414.05</v>
      </c>
      <c r="X475">
        <v>423.15</v>
      </c>
      <c r="Y475">
        <v>414.05</v>
      </c>
      <c r="Z475">
        <v>423.15</v>
      </c>
      <c r="AA475">
        <v>401.7</v>
      </c>
      <c r="AB475">
        <v>426.8</v>
      </c>
      <c r="AC475" s="1">
        <f>(Table2[[#This Row],[Close Price]]/Table2[[#This Row],[Day Low]])-1</f>
        <v>6.6417099384132872E-3</v>
      </c>
      <c r="AD475" s="1">
        <f>(Table2[[#This Row],[Day High]]/Table2[[#This Row],[Close Price]])-1</f>
        <v>1.5235124760076602E-2</v>
      </c>
      <c r="AE475" s="1">
        <f>(Table2[[#This Row],[Close Price]]/Table2[[#This Row],[Current Week Low]])-1</f>
        <v>6.6417099384132872E-3</v>
      </c>
      <c r="AF475" s="1">
        <f>(Table2[[#This Row],[Current Week High]]/Table2[[#This Row],[Close Price]])-1</f>
        <v>1.5235124760076602E-2</v>
      </c>
      <c r="AG475" s="1">
        <f>(Table2[[#This Row],[Close Price]]/Table2[[#This Row],[Current Month Low]])-1</f>
        <v>3.7590241473736574E-2</v>
      </c>
      <c r="AH475" s="1">
        <f>(Table2[[#This Row],[Current Month High]]/Table2[[#This Row],[Close Price]])-1</f>
        <v>2.3992322456813708E-2</v>
      </c>
      <c r="AI475">
        <v>33.877159309021103</v>
      </c>
      <c r="AJ475">
        <v>33.976213436194101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0.14000000000000001</v>
      </c>
      <c r="AM475" t="s">
        <v>3182</v>
      </c>
      <c r="AN475">
        <v>-0.82</v>
      </c>
      <c r="AO475" t="s">
        <v>3181</v>
      </c>
      <c r="AP475">
        <v>0.119128111370868</v>
      </c>
      <c r="AQ475">
        <f>(Table2[[#This Row],[Sharpe Ratio]]-AVERAGE(Table2[Sharpe Ratio]))/_xlfn.STDEV.P(Table2[Sharpe Ratio])</f>
        <v>0.62172011272082006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-0.56204024635100269</v>
      </c>
      <c r="AS475">
        <f>_xlfn.RANK.AVG(Table2[[#This Row],[1Y Return vs Nifty Z-Score]],Table2[1Y Return vs Nifty Z-Score])</f>
        <v>467</v>
      </c>
      <c r="AT475">
        <f>_xlfn.RANK.AVG(Table2[[#This Row],[6M Return vs Nifty Z-Score]],Table2[6M Return vs Nifty Z-Score])</f>
        <v>706</v>
      </c>
      <c r="AU475">
        <f>_xlfn.RANK.AVG(Table2[[#This Row],[Sharpe Ratio Z-Score]],Table2[Sharpe Ratio Z-Score])</f>
        <v>184</v>
      </c>
      <c r="AV475">
        <f>(Table2[[#This Row],[Rank 1Y]]+Table2[[#This Row],[Rank 6M]]+Table2[[#This Row],[Rank Sharpe]])/3</f>
        <v>452.33333333333331</v>
      </c>
    </row>
    <row r="476" spans="1:48" x14ac:dyDescent="0.3">
      <c r="A476" t="s">
        <v>525</v>
      </c>
      <c r="B476" t="s">
        <v>526</v>
      </c>
      <c r="C476" t="s">
        <v>3136</v>
      </c>
      <c r="D476" t="s">
        <v>43</v>
      </c>
      <c r="E476">
        <v>41382.71219061</v>
      </c>
      <c r="F476">
        <v>1199.0999999999999</v>
      </c>
      <c r="G476">
        <v>2.7956125235087499</v>
      </c>
      <c r="H476">
        <f>(Table2[[#This Row],[1Y Return vs Nifty]]-AVERAGE(Table2[1Y Return vs Nifty]))/_xlfn.STDEV.P(Table2[1Y Return vs Nifty])</f>
        <v>-0.36122210896968771</v>
      </c>
      <c r="I476">
        <v>4.8969608297951801</v>
      </c>
      <c r="J476">
        <f>(Table2[[#This Row],[1M Return vs Nifty]]-AVERAGE(Table2[1M Return vs Nifty]))/_xlfn.STDEV.P(Table2[1M Return vs Nifty])</f>
        <v>0.68263539469860812</v>
      </c>
      <c r="K476">
        <v>5.6247796422344001</v>
      </c>
      <c r="L476">
        <f>(Table2[[#This Row],[6M Return vs Nifty]]-AVERAGE(Table2[6M Return vs Nifty]))/_xlfn.STDEV.P(Table2[6M Return vs Nifty])</f>
        <v>-0.17039142256132209</v>
      </c>
      <c r="M476">
        <v>-0.47620990495926402</v>
      </c>
      <c r="N476">
        <f>(Table2[[#This Row],[1W Return vs Nifty]]-AVERAGE(Table2[1W Return vs Nifty]))/_xlfn.STDEV.P(Table2[1W Return vs Nifty])</f>
        <v>0.1130575993620541</v>
      </c>
      <c r="O476">
        <v>1167.29</v>
      </c>
      <c r="P476">
        <v>1128.1889481619601</v>
      </c>
      <c r="Q476">
        <v>1026.44643176467</v>
      </c>
      <c r="R476">
        <v>66.135215366017903</v>
      </c>
      <c r="S476" s="1">
        <f>(Table2[[#This Row],[Close Price]]-Table2[[#This Row],[20D EMA]])/Table2[[#This Row],[20D EMA]]</f>
        <v>2.7251154383229486E-2</v>
      </c>
      <c r="T476" s="1">
        <f>(Table2[[#This Row],[Close Price]]-Table2[[#This Row],[50D EMA]])/Table2[[#This Row],[50D EMA]]</f>
        <v>6.2853879178277519E-2</v>
      </c>
      <c r="U476" s="1">
        <f>(Table2[[#This Row],[Close Price]]-Table2[[#This Row],[200D EMA]])/Table2[[#This Row],[200D EMA]]</f>
        <v>0.16820514241401113</v>
      </c>
      <c r="V476">
        <v>0.62227858212156495</v>
      </c>
      <c r="W476">
        <v>1164.0999999999999</v>
      </c>
      <c r="X476">
        <v>1202.4000000000001</v>
      </c>
      <c r="Y476">
        <v>1164.0999999999999</v>
      </c>
      <c r="Z476">
        <v>1202.4000000000001</v>
      </c>
      <c r="AA476">
        <v>1132.3499999999999</v>
      </c>
      <c r="AB476">
        <v>1209.25</v>
      </c>
      <c r="AC476" s="1">
        <f>(Table2[[#This Row],[Close Price]]/Table2[[#This Row],[Day Low]])-1</f>
        <v>3.0066145520144305E-2</v>
      </c>
      <c r="AD476" s="1">
        <f>(Table2[[#This Row],[Day High]]/Table2[[#This Row],[Close Price]])-1</f>
        <v>2.7520640480360736E-3</v>
      </c>
      <c r="AE476" s="1">
        <f>(Table2[[#This Row],[Close Price]]/Table2[[#This Row],[Current Week Low]])-1</f>
        <v>3.0066145520144305E-2</v>
      </c>
      <c r="AF476" s="1">
        <f>(Table2[[#This Row],[Current Week High]]/Table2[[#This Row],[Close Price]])-1</f>
        <v>2.7520640480360736E-3</v>
      </c>
      <c r="AG476" s="1">
        <f>(Table2[[#This Row],[Close Price]]/Table2[[#This Row],[Current Month Low]])-1</f>
        <v>5.8948205060272985E-2</v>
      </c>
      <c r="AH476" s="1">
        <f>(Table2[[#This Row],[Current Month High]]/Table2[[#This Row],[Close Price]])-1</f>
        <v>8.464681844716937E-3</v>
      </c>
      <c r="AI476">
        <v>1.1466933533483299</v>
      </c>
      <c r="AJ476">
        <v>40.368744512730402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0.06</v>
      </c>
      <c r="AM476" t="s">
        <v>3182</v>
      </c>
      <c r="AN476">
        <v>1.65</v>
      </c>
      <c r="AO476" t="s">
        <v>3182</v>
      </c>
      <c r="AP476">
        <v>-3.7759164983899998E-4</v>
      </c>
      <c r="AQ476">
        <f>(Table2[[#This Row],[Sharpe Ratio]]-AVERAGE(Table2[Sharpe Ratio]))/_xlfn.STDEV.P(Table2[Sharpe Ratio])</f>
        <v>-0.77700903529561027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-0.51292957276595785</v>
      </c>
      <c r="AS476">
        <f>_xlfn.RANK.AVG(Table2[[#This Row],[1Y Return vs Nifty Z-Score]],Table2[1Y Return vs Nifty Z-Score])</f>
        <v>420</v>
      </c>
      <c r="AT476">
        <f>_xlfn.RANK.AVG(Table2[[#This Row],[6M Return vs Nifty Z-Score]],Table2[6M Return vs Nifty Z-Score])</f>
        <v>367</v>
      </c>
      <c r="AU476">
        <f>_xlfn.RANK.AVG(Table2[[#This Row],[Sharpe Ratio Z-Score]],Table2[Sharpe Ratio Z-Score])</f>
        <v>573</v>
      </c>
      <c r="AV476">
        <f>(Table2[[#This Row],[Rank 1Y]]+Table2[[#This Row],[Rank 6M]]+Table2[[#This Row],[Rank Sharpe]])/3</f>
        <v>453.33333333333331</v>
      </c>
    </row>
    <row r="477" spans="1:48" x14ac:dyDescent="0.3">
      <c r="A477" t="s">
        <v>453</v>
      </c>
      <c r="B477" t="s">
        <v>454</v>
      </c>
      <c r="C477" t="s">
        <v>611</v>
      </c>
      <c r="D477" t="s">
        <v>455</v>
      </c>
      <c r="E477">
        <v>50915.761728899997</v>
      </c>
      <c r="F477">
        <v>45648.5</v>
      </c>
      <c r="G477">
        <v>-9.9342813291526202</v>
      </c>
      <c r="H477">
        <f>(Table2[[#This Row],[1Y Return vs Nifty]]-AVERAGE(Table2[1Y Return vs Nifty]))/_xlfn.STDEV.P(Table2[1Y Return vs Nifty])</f>
        <v>-0.57844515117204942</v>
      </c>
      <c r="I477">
        <v>5.1950278184694199</v>
      </c>
      <c r="J477">
        <f>(Table2[[#This Row],[1M Return vs Nifty]]-AVERAGE(Table2[1M Return vs Nifty]))/_xlfn.STDEV.P(Table2[1M Return vs Nifty])</f>
        <v>0.71637368015274394</v>
      </c>
      <c r="K477">
        <v>17.742187848492499</v>
      </c>
      <c r="L477">
        <f>(Table2[[#This Row],[6M Return vs Nifty]]-AVERAGE(Table2[6M Return vs Nifty]))/_xlfn.STDEV.P(Table2[6M Return vs Nifty])</f>
        <v>0.20663649957180269</v>
      </c>
      <c r="M477">
        <v>7.8851142259761602</v>
      </c>
      <c r="N477">
        <f>(Table2[[#This Row],[1W Return vs Nifty]]-AVERAGE(Table2[1W Return vs Nifty]))/_xlfn.STDEV.P(Table2[1W Return vs Nifty])</f>
        <v>1.9774800825317993</v>
      </c>
      <c r="O477">
        <v>43010.18</v>
      </c>
      <c r="P477">
        <v>42039.888036868702</v>
      </c>
      <c r="Q477">
        <v>39567.0013074745</v>
      </c>
      <c r="R477">
        <v>80.473307985249306</v>
      </c>
      <c r="S477" s="1">
        <f>(Table2[[#This Row],[Close Price]]-Table2[[#This Row],[20D EMA]])/Table2[[#This Row],[20D EMA]]</f>
        <v>6.1341756765491327E-2</v>
      </c>
      <c r="T477" s="1">
        <f>(Table2[[#This Row],[Close Price]]-Table2[[#This Row],[50D EMA]])/Table2[[#This Row],[50D EMA]]</f>
        <v>8.5837810984809693E-2</v>
      </c>
      <c r="U477" s="1">
        <f>(Table2[[#This Row],[Close Price]]-Table2[[#This Row],[200D EMA]])/Table2[[#This Row],[200D EMA]]</f>
        <v>0.15370127863029792</v>
      </c>
      <c r="V477">
        <v>1.2359170169912601</v>
      </c>
      <c r="W477">
        <v>44800</v>
      </c>
      <c r="X477">
        <v>46002</v>
      </c>
      <c r="Y477">
        <v>44800</v>
      </c>
      <c r="Z477">
        <v>46002</v>
      </c>
      <c r="AA477">
        <v>40805</v>
      </c>
      <c r="AB477">
        <v>46100</v>
      </c>
      <c r="AC477" s="1">
        <f>(Table2[[#This Row],[Close Price]]/Table2[[#This Row],[Day Low]])-1</f>
        <v>1.8939732142857046E-2</v>
      </c>
      <c r="AD477" s="1">
        <f>(Table2[[#This Row],[Day High]]/Table2[[#This Row],[Close Price]])-1</f>
        <v>7.7439565374546326E-3</v>
      </c>
      <c r="AE477" s="1">
        <f>(Table2[[#This Row],[Close Price]]/Table2[[#This Row],[Current Week Low]])-1</f>
        <v>1.8939732142857046E-2</v>
      </c>
      <c r="AF477" s="1">
        <f>(Table2[[#This Row],[Current Week High]]/Table2[[#This Row],[Close Price]])-1</f>
        <v>7.7439565374546326E-3</v>
      </c>
      <c r="AG477" s="1">
        <f>(Table2[[#This Row],[Close Price]]/Table2[[#This Row],[Current Month Low]])-1</f>
        <v>0.11869868888616586</v>
      </c>
      <c r="AH477" s="1">
        <f>(Table2[[#This Row],[Current Month High]]/Table2[[#This Row],[Close Price]])-1</f>
        <v>9.8907959735807793E-3</v>
      </c>
      <c r="AI477">
        <v>0.98907959735807705</v>
      </c>
      <c r="AJ477">
        <v>38.035775573366202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0.02</v>
      </c>
      <c r="AM477" t="s">
        <v>3182</v>
      </c>
      <c r="AN477">
        <v>8.89</v>
      </c>
      <c r="AO477" t="s">
        <v>3182</v>
      </c>
      <c r="AP477">
        <v>-1.0947342032127E-2</v>
      </c>
      <c r="AQ477">
        <f>(Table2[[#This Row],[Sharpe Ratio]]-AVERAGE(Table2[Sharpe Ratio]))/_xlfn.STDEV.P(Table2[Sharpe Ratio])</f>
        <v>-0.90072043628542187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1.4213246747988748</v>
      </c>
      <c r="AS477">
        <f>_xlfn.RANK.AVG(Table2[[#This Row],[1Y Return vs Nifty Z-Score]],Table2[1Y Return vs Nifty Z-Score])</f>
        <v>514</v>
      </c>
      <c r="AT477">
        <f>_xlfn.RANK.AVG(Table2[[#This Row],[6M Return vs Nifty Z-Score]],Table2[6M Return vs Nifty Z-Score])</f>
        <v>248</v>
      </c>
      <c r="AU477">
        <f>_xlfn.RANK.AVG(Table2[[#This Row],[Sharpe Ratio Z-Score]],Table2[Sharpe Ratio Z-Score])</f>
        <v>599</v>
      </c>
      <c r="AV477">
        <f>(Table2[[#This Row],[Rank 1Y]]+Table2[[#This Row],[Rank 6M]]+Table2[[#This Row],[Rank Sharpe]])/3</f>
        <v>453.66666666666669</v>
      </c>
    </row>
    <row r="478" spans="1:48" x14ac:dyDescent="0.3">
      <c r="A478" t="s">
        <v>1332</v>
      </c>
      <c r="B478" t="s">
        <v>1333</v>
      </c>
      <c r="C478" t="s">
        <v>3136</v>
      </c>
      <c r="D478" t="s">
        <v>24</v>
      </c>
      <c r="E478">
        <v>8569.0657834110007</v>
      </c>
      <c r="F478">
        <v>226.89</v>
      </c>
      <c r="G478">
        <v>-32.902015895235898</v>
      </c>
      <c r="H478">
        <f>(Table2[[#This Row],[1Y Return vs Nifty]]-AVERAGE(Table2[1Y Return vs Nifty]))/_xlfn.STDEV.P(Table2[1Y Return vs Nifty])</f>
        <v>-0.97036681467420816</v>
      </c>
      <c r="I478">
        <v>2.0134917723316299</v>
      </c>
      <c r="J478">
        <f>(Table2[[#This Row],[1M Return vs Nifty]]-AVERAGE(Table2[1M Return vs Nifty]))/_xlfn.STDEV.P(Table2[1M Return vs Nifty])</f>
        <v>0.35625472909194128</v>
      </c>
      <c r="K478">
        <v>-11.2341650267976</v>
      </c>
      <c r="L478">
        <f>(Table2[[#This Row],[6M Return vs Nifty]]-AVERAGE(Table2[6M Return vs Nifty]))/_xlfn.STDEV.P(Table2[6M Return vs Nifty])</f>
        <v>-0.69495020359171733</v>
      </c>
      <c r="M478">
        <v>-2.06192444003347</v>
      </c>
      <c r="N478">
        <f>(Table2[[#This Row],[1W Return vs Nifty]]-AVERAGE(Table2[1W Return vs Nifty]))/_xlfn.STDEV.P(Table2[1W Return vs Nifty])</f>
        <v>-0.24052776400678075</v>
      </c>
      <c r="O478">
        <v>229.23</v>
      </c>
      <c r="P478">
        <v>227.90759021593499</v>
      </c>
      <c r="Q478">
        <v>224.024458800476</v>
      </c>
      <c r="R478">
        <v>43.309992841003499</v>
      </c>
      <c r="S478" s="1">
        <f>(Table2[[#This Row],[Close Price]]-Table2[[#This Row],[20D EMA]])/Table2[[#This Row],[20D EMA]]</f>
        <v>-1.0208087946603862E-2</v>
      </c>
      <c r="T478" s="1">
        <f>(Table2[[#This Row],[Close Price]]-Table2[[#This Row],[50D EMA]])/Table2[[#This Row],[50D EMA]]</f>
        <v>-4.4649246432331112E-3</v>
      </c>
      <c r="U478" s="1">
        <f>(Table2[[#This Row],[Close Price]]-Table2[[#This Row],[200D EMA]])/Table2[[#This Row],[200D EMA]]</f>
        <v>1.2791197956095231E-2</v>
      </c>
      <c r="V478">
        <v>0.63190194834077296</v>
      </c>
      <c r="W478">
        <v>226</v>
      </c>
      <c r="X478">
        <v>230.47</v>
      </c>
      <c r="Y478">
        <v>226</v>
      </c>
      <c r="Z478">
        <v>230.47</v>
      </c>
      <c r="AA478">
        <v>219.67</v>
      </c>
      <c r="AB478">
        <v>240.55</v>
      </c>
      <c r="AC478" s="1">
        <f>(Table2[[#This Row],[Close Price]]/Table2[[#This Row],[Day Low]])-1</f>
        <v>3.9380530973449623E-3</v>
      </c>
      <c r="AD478" s="1">
        <f>(Table2[[#This Row],[Day High]]/Table2[[#This Row],[Close Price]])-1</f>
        <v>1.5778571113755691E-2</v>
      </c>
      <c r="AE478" s="1">
        <f>(Table2[[#This Row],[Close Price]]/Table2[[#This Row],[Current Week Low]])-1</f>
        <v>3.9380530973449623E-3</v>
      </c>
      <c r="AF478" s="1">
        <f>(Table2[[#This Row],[Current Week High]]/Table2[[#This Row],[Close Price]])-1</f>
        <v>1.5778571113755691E-2</v>
      </c>
      <c r="AG478" s="1">
        <f>(Table2[[#This Row],[Close Price]]/Table2[[#This Row],[Current Month Low]])-1</f>
        <v>3.2867483042746004E-2</v>
      </c>
      <c r="AH478" s="1">
        <f>(Table2[[#This Row],[Current Month High]]/Table2[[#This Row],[Close Price]])-1</f>
        <v>6.0205385869804839E-2</v>
      </c>
      <c r="AI478">
        <v>26.294680241526699</v>
      </c>
      <c r="AJ478">
        <v>18.171874999999901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-0.04</v>
      </c>
      <c r="AM478" t="s">
        <v>3181</v>
      </c>
      <c r="AN478">
        <v>-3.67</v>
      </c>
      <c r="AO478" t="s">
        <v>3181</v>
      </c>
      <c r="AP478">
        <v>0.12752830937485601</v>
      </c>
      <c r="AQ478">
        <f>(Table2[[#This Row],[Sharpe Ratio]]-AVERAGE(Table2[Sharpe Ratio]))/_xlfn.STDEV.P(Table2[Sharpe Ratio])</f>
        <v>0.72003844816671592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-0.82955160501404912</v>
      </c>
      <c r="AS478">
        <f>_xlfn.RANK.AVG(Table2[[#This Row],[1Y Return vs Nifty Z-Score]],Table2[1Y Return vs Nifty Z-Score])</f>
        <v>651</v>
      </c>
      <c r="AT478">
        <f>_xlfn.RANK.AVG(Table2[[#This Row],[6M Return vs Nifty Z-Score]],Table2[6M Return vs Nifty Z-Score])</f>
        <v>552</v>
      </c>
      <c r="AU478">
        <f>_xlfn.RANK.AVG(Table2[[#This Row],[Sharpe Ratio Z-Score]],Table2[Sharpe Ratio Z-Score])</f>
        <v>159</v>
      </c>
      <c r="AV478">
        <f>(Table2[[#This Row],[Rank 1Y]]+Table2[[#This Row],[Rank 6M]]+Table2[[#This Row],[Rank Sharpe]])/3</f>
        <v>454</v>
      </c>
    </row>
    <row r="479" spans="1:48" x14ac:dyDescent="0.3">
      <c r="A479" t="s">
        <v>965</v>
      </c>
      <c r="B479" t="s">
        <v>966</v>
      </c>
      <c r="C479" t="s">
        <v>3150</v>
      </c>
      <c r="D479" t="s">
        <v>458</v>
      </c>
      <c r="E479">
        <v>15490.799574119999</v>
      </c>
      <c r="F479">
        <v>5052.45</v>
      </c>
      <c r="G479">
        <v>-23.531250875382799</v>
      </c>
      <c r="H479">
        <f>(Table2[[#This Row],[1Y Return vs Nifty]]-AVERAGE(Table2[1Y Return vs Nifty]))/_xlfn.STDEV.P(Table2[1Y Return vs Nifty])</f>
        <v>-0.81046398210263859</v>
      </c>
      <c r="I479">
        <v>-3.5664142477701102</v>
      </c>
      <c r="J479">
        <f>(Table2[[#This Row],[1M Return vs Nifty]]-AVERAGE(Table2[1M Return vs Nifty]))/_xlfn.STDEV.P(Table2[1M Return vs Nifty])</f>
        <v>-0.27533638722315884</v>
      </c>
      <c r="K479">
        <v>7.9529499049455801</v>
      </c>
      <c r="L479">
        <f>(Table2[[#This Row],[6M Return vs Nifty]]-AVERAGE(Table2[6M Return vs Nifty]))/_xlfn.STDEV.P(Table2[6M Return vs Nifty])</f>
        <v>-9.7951410507524081E-2</v>
      </c>
      <c r="M479">
        <v>-2.9976534488097499</v>
      </c>
      <c r="N479">
        <f>(Table2[[#This Row],[1W Return vs Nifty]]-AVERAGE(Table2[1W Return vs Nifty]))/_xlfn.STDEV.P(Table2[1W Return vs Nifty])</f>
        <v>-0.44917823309479826</v>
      </c>
      <c r="O479">
        <v>5190</v>
      </c>
      <c r="P479">
        <v>5222.2534824394797</v>
      </c>
      <c r="Q479">
        <v>4921.6004270701596</v>
      </c>
      <c r="R479">
        <v>36.2806319736628</v>
      </c>
      <c r="S479" s="1">
        <f>(Table2[[#This Row],[Close Price]]-Table2[[#This Row],[20D EMA]])/Table2[[#This Row],[20D EMA]]</f>
        <v>-2.650289017341044E-2</v>
      </c>
      <c r="T479" s="1">
        <f>(Table2[[#This Row],[Close Price]]-Table2[[#This Row],[50D EMA]])/Table2[[#This Row],[50D EMA]]</f>
        <v>-3.2515365830185508E-2</v>
      </c>
      <c r="U479" s="1">
        <f>(Table2[[#This Row],[Close Price]]-Table2[[#This Row],[200D EMA]])/Table2[[#This Row],[200D EMA]]</f>
        <v>2.6586793232975893E-2</v>
      </c>
      <c r="V479">
        <v>0.462225200872041</v>
      </c>
      <c r="W479">
        <v>5018.8</v>
      </c>
      <c r="X479">
        <v>5097.1000000000004</v>
      </c>
      <c r="Y479">
        <v>5018.8</v>
      </c>
      <c r="Z479">
        <v>5097.1000000000004</v>
      </c>
      <c r="AA479">
        <v>4953.25</v>
      </c>
      <c r="AB479">
        <v>5359</v>
      </c>
      <c r="AC479" s="1">
        <f>(Table2[[#This Row],[Close Price]]/Table2[[#This Row],[Day Low]])-1</f>
        <v>6.7047899896388596E-3</v>
      </c>
      <c r="AD479" s="1">
        <f>(Table2[[#This Row],[Day High]]/Table2[[#This Row],[Close Price]])-1</f>
        <v>8.837296757018942E-3</v>
      </c>
      <c r="AE479" s="1">
        <f>(Table2[[#This Row],[Close Price]]/Table2[[#This Row],[Current Week Low]])-1</f>
        <v>6.7047899896388596E-3</v>
      </c>
      <c r="AF479" s="1">
        <f>(Table2[[#This Row],[Current Week High]]/Table2[[#This Row],[Close Price]])-1</f>
        <v>8.837296757018942E-3</v>
      </c>
      <c r="AG479" s="1">
        <f>(Table2[[#This Row],[Close Price]]/Table2[[#This Row],[Current Month Low]])-1</f>
        <v>2.0027254832685637E-2</v>
      </c>
      <c r="AH479" s="1">
        <f>(Table2[[#This Row],[Current Month High]]/Table2[[#This Row],[Close Price]])-1</f>
        <v>6.0673534621817238E-2</v>
      </c>
      <c r="AI479">
        <v>17.939811378638002</v>
      </c>
      <c r="AJ479">
        <v>25.651579209151901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-0.04</v>
      </c>
      <c r="AM479" t="s">
        <v>3181</v>
      </c>
      <c r="AN479">
        <v>-4.24</v>
      </c>
      <c r="AO479" t="s">
        <v>3181</v>
      </c>
      <c r="AP479">
        <v>3.6650011064736997E-2</v>
      </c>
      <c r="AQ479">
        <f>(Table2[[#This Row],[Sharpe Ratio]]-AVERAGE(Table2[Sharpe Ratio]))/_xlfn.STDEV.P(Table2[Sharpe Ratio])</f>
        <v>-0.34362731468370178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592</v>
      </c>
      <c r="AT479">
        <f>_xlfn.RANK.AVG(Table2[[#This Row],[6M Return vs Nifty Z-Score]],Table2[6M Return vs Nifty Z-Score])</f>
        <v>346</v>
      </c>
      <c r="AU479">
        <f>_xlfn.RANK.AVG(Table2[[#This Row],[Sharpe Ratio Z-Score]],Table2[Sharpe Ratio Z-Score])</f>
        <v>428</v>
      </c>
      <c r="AV479">
        <f>(Table2[[#This Row],[Rank 1Y]]+Table2[[#This Row],[Rank 6M]]+Table2[[#This Row],[Rank Sharpe]])/3</f>
        <v>455.33333333333331</v>
      </c>
    </row>
    <row r="480" spans="1:48" x14ac:dyDescent="0.3">
      <c r="A480" t="s">
        <v>461</v>
      </c>
      <c r="B480" t="s">
        <v>462</v>
      </c>
      <c r="C480" t="s">
        <v>3136</v>
      </c>
      <c r="D480" t="s">
        <v>34</v>
      </c>
      <c r="E480">
        <v>49550.802277855997</v>
      </c>
      <c r="F480">
        <v>57.08</v>
      </c>
      <c r="G480">
        <v>-8.3066961418928909</v>
      </c>
      <c r="H480">
        <f>(Table2[[#This Row],[1Y Return vs Nifty]]-AVERAGE(Table2[1Y Return vs Nifty]))/_xlfn.STDEV.P(Table2[1Y Return vs Nifty])</f>
        <v>-0.55067202046788855</v>
      </c>
      <c r="I480">
        <v>-4.1811394575838099</v>
      </c>
      <c r="J480">
        <f>(Table2[[#This Row],[1M Return vs Nifty]]-AVERAGE(Table2[1M Return vs Nifty]))/_xlfn.STDEV.P(Table2[1M Return vs Nifty])</f>
        <v>-0.34491730491148037</v>
      </c>
      <c r="K480">
        <v>-18.467744128568</v>
      </c>
      <c r="L480">
        <f>(Table2[[#This Row],[6M Return vs Nifty]]-AVERAGE(Table2[6M Return vs Nifty]))/_xlfn.STDEV.P(Table2[6M Return vs Nifty])</f>
        <v>-0.92001989274501161</v>
      </c>
      <c r="M480">
        <v>-3.5375479203554598</v>
      </c>
      <c r="N480">
        <f>(Table2[[#This Row],[1W Return vs Nifty]]-AVERAGE(Table2[1W Return vs Nifty]))/_xlfn.STDEV.P(Table2[1W Return vs Nifty])</f>
        <v>-0.56956483401183</v>
      </c>
      <c r="O480">
        <v>58.16</v>
      </c>
      <c r="P480">
        <v>59.459015906806101</v>
      </c>
      <c r="Q480">
        <v>57.927606435619303</v>
      </c>
      <c r="R480">
        <v>43.090057802439603</v>
      </c>
      <c r="S480" s="1">
        <f>(Table2[[#This Row],[Close Price]]-Table2[[#This Row],[20D EMA]])/Table2[[#This Row],[20D EMA]]</f>
        <v>-1.8569463548830784E-2</v>
      </c>
      <c r="T480" s="1">
        <f>(Table2[[#This Row],[Close Price]]-Table2[[#This Row],[50D EMA]])/Table2[[#This Row],[50D EMA]]</f>
        <v>-4.0011020541189012E-2</v>
      </c>
      <c r="U480" s="1">
        <f>(Table2[[#This Row],[Close Price]]-Table2[[#This Row],[200D EMA]])/Table2[[#This Row],[200D EMA]]</f>
        <v>-1.4632167420232253E-2</v>
      </c>
      <c r="V480">
        <v>0.43110256537853298</v>
      </c>
      <c r="W480">
        <v>56.5</v>
      </c>
      <c r="X480">
        <v>57.63</v>
      </c>
      <c r="Y480">
        <v>56.5</v>
      </c>
      <c r="Z480">
        <v>57.63</v>
      </c>
      <c r="AA480">
        <v>54.64</v>
      </c>
      <c r="AB480">
        <v>59.15</v>
      </c>
      <c r="AC480" s="1">
        <f>(Table2[[#This Row],[Close Price]]/Table2[[#This Row],[Day Low]])-1</f>
        <v>1.0265486725663742E-2</v>
      </c>
      <c r="AD480" s="1">
        <f>(Table2[[#This Row],[Day High]]/Table2[[#This Row],[Close Price]])-1</f>
        <v>9.6355991590750811E-3</v>
      </c>
      <c r="AE480" s="1">
        <f>(Table2[[#This Row],[Close Price]]/Table2[[#This Row],[Current Week Low]])-1</f>
        <v>1.0265486725663742E-2</v>
      </c>
      <c r="AF480" s="1">
        <f>(Table2[[#This Row],[Current Week High]]/Table2[[#This Row],[Close Price]])-1</f>
        <v>9.6355991590750811E-3</v>
      </c>
      <c r="AG480" s="1">
        <f>(Table2[[#This Row],[Close Price]]/Table2[[#This Row],[Current Month Low]])-1</f>
        <v>4.4655929721815424E-2</v>
      </c>
      <c r="AH480" s="1">
        <f>(Table2[[#This Row],[Current Month High]]/Table2[[#This Row],[Close Price]])-1</f>
        <v>3.6264891380518582E-2</v>
      </c>
      <c r="AI480">
        <v>34.7231955150665</v>
      </c>
      <c r="AJ480">
        <v>39.730722154222697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-0.11</v>
      </c>
      <c r="AM480" t="s">
        <v>3181</v>
      </c>
      <c r="AN480">
        <v>-4.1500000000000004</v>
      </c>
      <c r="AO480" t="s">
        <v>3181</v>
      </c>
      <c r="AP480">
        <v>0.100096020280981</v>
      </c>
      <c r="AQ480">
        <f>(Table2[[#This Row],[Sharpe Ratio]]-AVERAGE(Table2[Sharpe Ratio]))/_xlfn.STDEV.P(Table2[Sharpe Ratio])</f>
        <v>0.39896304019419671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502</v>
      </c>
      <c r="AT480">
        <f>_xlfn.RANK.AVG(Table2[[#This Row],[6M Return vs Nifty Z-Score]],Table2[6M Return vs Nifty Z-Score])</f>
        <v>632</v>
      </c>
      <c r="AU480">
        <f>_xlfn.RANK.AVG(Table2[[#This Row],[Sharpe Ratio Z-Score]],Table2[Sharpe Ratio Z-Score])</f>
        <v>238</v>
      </c>
      <c r="AV480">
        <f>(Table2[[#This Row],[Rank 1Y]]+Table2[[#This Row],[Rank 6M]]+Table2[[#This Row],[Rank Sharpe]])/3</f>
        <v>457.33333333333331</v>
      </c>
    </row>
    <row r="481" spans="1:48" x14ac:dyDescent="0.3">
      <c r="A481" t="s">
        <v>1634</v>
      </c>
      <c r="B481" t="s">
        <v>1635</v>
      </c>
      <c r="C481" t="s">
        <v>3141</v>
      </c>
      <c r="D481" t="s">
        <v>898</v>
      </c>
      <c r="E481">
        <v>5708.8164788059903</v>
      </c>
      <c r="F481">
        <v>192.86</v>
      </c>
      <c r="G481">
        <v>15.0562388144577</v>
      </c>
      <c r="H481">
        <f>(Table2[[#This Row],[1Y Return vs Nifty]]-AVERAGE(Table2[1Y Return vs Nifty]))/_xlfn.STDEV.P(Table2[1Y Return vs Nifty])</f>
        <v>-0.15200665336167504</v>
      </c>
      <c r="I481">
        <v>-18.079032484497802</v>
      </c>
      <c r="J481">
        <f>(Table2[[#This Row],[1M Return vs Nifty]]-AVERAGE(Table2[1M Return vs Nifty]))/_xlfn.STDEV.P(Table2[1M Return vs Nifty])</f>
        <v>-1.918023686931944</v>
      </c>
      <c r="K481">
        <v>-15.9900115641995</v>
      </c>
      <c r="L481">
        <f>(Table2[[#This Row],[6M Return vs Nifty]]-AVERAGE(Table2[6M Return vs Nifty]))/_xlfn.STDEV.P(Table2[6M Return vs Nifty])</f>
        <v>-0.84292631427969478</v>
      </c>
      <c r="M481">
        <v>-3.86814078428166</v>
      </c>
      <c r="N481">
        <f>(Table2[[#This Row],[1W Return vs Nifty]]-AVERAGE(Table2[1W Return vs Nifty]))/_xlfn.STDEV.P(Table2[1W Return vs Nifty])</f>
        <v>-0.64328100128718324</v>
      </c>
      <c r="O481">
        <v>204.68</v>
      </c>
      <c r="P481">
        <v>210.059376639465</v>
      </c>
      <c r="Q481">
        <v>200.10514221325599</v>
      </c>
      <c r="R481">
        <v>32.333141300498298</v>
      </c>
      <c r="S481" s="1">
        <f>(Table2[[#This Row],[Close Price]]-Table2[[#This Row],[20D EMA]])/Table2[[#This Row],[20D EMA]]</f>
        <v>-5.7748680867695877E-2</v>
      </c>
      <c r="T481" s="1">
        <f>(Table2[[#This Row],[Close Price]]-Table2[[#This Row],[50D EMA]])/Table2[[#This Row],[50D EMA]]</f>
        <v>-8.1878642670567867E-2</v>
      </c>
      <c r="U481" s="1">
        <f>(Table2[[#This Row],[Close Price]]-Table2[[#This Row],[200D EMA]])/Table2[[#This Row],[200D EMA]]</f>
        <v>-3.6206676815604688E-2</v>
      </c>
      <c r="V481">
        <v>0.61930989169134698</v>
      </c>
      <c r="W481">
        <v>192.1</v>
      </c>
      <c r="X481">
        <v>197.74</v>
      </c>
      <c r="Y481">
        <v>192.1</v>
      </c>
      <c r="Z481">
        <v>197.74</v>
      </c>
      <c r="AA481">
        <v>185.71</v>
      </c>
      <c r="AB481">
        <v>212.4</v>
      </c>
      <c r="AC481" s="1">
        <f>(Table2[[#This Row],[Close Price]]/Table2[[#This Row],[Day Low]])-1</f>
        <v>3.9562727745967585E-3</v>
      </c>
      <c r="AD481" s="1">
        <f>(Table2[[#This Row],[Day High]]/Table2[[#This Row],[Close Price]])-1</f>
        <v>2.5303328839572758E-2</v>
      </c>
      <c r="AE481" s="1">
        <f>(Table2[[#This Row],[Close Price]]/Table2[[#This Row],[Current Week Low]])-1</f>
        <v>3.9562727745967585E-3</v>
      </c>
      <c r="AF481" s="1">
        <f>(Table2[[#This Row],[Current Week High]]/Table2[[#This Row],[Close Price]])-1</f>
        <v>2.5303328839572758E-2</v>
      </c>
      <c r="AG481" s="1">
        <f>(Table2[[#This Row],[Close Price]]/Table2[[#This Row],[Current Month Low]])-1</f>
        <v>3.8500888482041917E-2</v>
      </c>
      <c r="AH481" s="1">
        <f>(Table2[[#This Row],[Current Month High]]/Table2[[#This Row],[Close Price]])-1</f>
        <v>0.10131701752566613</v>
      </c>
      <c r="AI481">
        <v>32.012859068754501</v>
      </c>
      <c r="AJ481">
        <v>53.550955414012698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-0.11</v>
      </c>
      <c r="AM481" t="s">
        <v>3181</v>
      </c>
      <c r="AN481">
        <v>-7.9</v>
      </c>
      <c r="AO481" t="s">
        <v>3181</v>
      </c>
      <c r="AP481">
        <v>3.8510621494101997E-2</v>
      </c>
      <c r="AQ481">
        <f>(Table2[[#This Row],[Sharpe Ratio]]-AVERAGE(Table2[Sharpe Ratio]))/_xlfn.STDEV.P(Table2[Sharpe Ratio])</f>
        <v>-0.32185019463943704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338</v>
      </c>
      <c r="AT481">
        <f>_xlfn.RANK.AVG(Table2[[#This Row],[6M Return vs Nifty Z-Score]],Table2[6M Return vs Nifty Z-Score])</f>
        <v>616</v>
      </c>
      <c r="AU481">
        <f>_xlfn.RANK.AVG(Table2[[#This Row],[Sharpe Ratio Z-Score]],Table2[Sharpe Ratio Z-Score])</f>
        <v>422</v>
      </c>
      <c r="AV481">
        <f>(Table2[[#This Row],[Rank 1Y]]+Table2[[#This Row],[Rank 6M]]+Table2[[#This Row],[Rank Sharpe]])/3</f>
        <v>458.66666666666669</v>
      </c>
    </row>
    <row r="482" spans="1:48" x14ac:dyDescent="0.3">
      <c r="A482" t="s">
        <v>1108</v>
      </c>
      <c r="B482" t="s">
        <v>1109</v>
      </c>
      <c r="C482" t="s">
        <v>3135</v>
      </c>
      <c r="D482" t="s">
        <v>271</v>
      </c>
      <c r="E482">
        <v>11700.552787410001</v>
      </c>
      <c r="F482">
        <v>2150.6999999999998</v>
      </c>
      <c r="G482">
        <v>-21.441698660326999</v>
      </c>
      <c r="H482">
        <f>(Table2[[#This Row],[1Y Return vs Nifty]]-AVERAGE(Table2[1Y Return vs Nifty]))/_xlfn.STDEV.P(Table2[1Y Return vs Nifty])</f>
        <v>-0.77480784119143919</v>
      </c>
      <c r="I482">
        <v>3.6540598051263999</v>
      </c>
      <c r="J482">
        <f>(Table2[[#This Row],[1M Return vs Nifty]]-AVERAGE(Table2[1M Return vs Nifty]))/_xlfn.STDEV.P(Table2[1M Return vs Nifty])</f>
        <v>0.54195108159158856</v>
      </c>
      <c r="K482">
        <v>6.5024145940839704</v>
      </c>
      <c r="L482">
        <f>(Table2[[#This Row],[6M Return vs Nifty]]-AVERAGE(Table2[6M Return vs Nifty]))/_xlfn.STDEV.P(Table2[6M Return vs Nifty])</f>
        <v>-0.14308419013546742</v>
      </c>
      <c r="M482">
        <v>-2.2608594116483798</v>
      </c>
      <c r="N482">
        <f>(Table2[[#This Row],[1W Return vs Nifty]]-AVERAGE(Table2[1W Return vs Nifty]))/_xlfn.STDEV.P(Table2[1W Return vs Nifty])</f>
        <v>-0.28488662726329689</v>
      </c>
      <c r="O482">
        <v>2118.52</v>
      </c>
      <c r="P482">
        <v>2132.6489544845799</v>
      </c>
      <c r="Q482">
        <v>2040.4573992661799</v>
      </c>
      <c r="R482">
        <v>57.279996590954902</v>
      </c>
      <c r="S482" s="1">
        <f>(Table2[[#This Row],[Close Price]]-Table2[[#This Row],[20D EMA]])/Table2[[#This Row],[20D EMA]]</f>
        <v>1.5189849517587672E-2</v>
      </c>
      <c r="T482" s="1">
        <f>(Table2[[#This Row],[Close Price]]-Table2[[#This Row],[50D EMA]])/Table2[[#This Row],[50D EMA]]</f>
        <v>8.4641429042795705E-3</v>
      </c>
      <c r="U482" s="1">
        <f>(Table2[[#This Row],[Close Price]]-Table2[[#This Row],[200D EMA]])/Table2[[#This Row],[200D EMA]]</f>
        <v>5.4028376565698963E-2</v>
      </c>
      <c r="V482">
        <v>0.61879990280656105</v>
      </c>
      <c r="W482">
        <v>2104.5</v>
      </c>
      <c r="X482">
        <v>2174.9499999999998</v>
      </c>
      <c r="Y482">
        <v>2104.5</v>
      </c>
      <c r="Z482">
        <v>2174.9499999999998</v>
      </c>
      <c r="AA482">
        <v>2017</v>
      </c>
      <c r="AB482">
        <v>2218</v>
      </c>
      <c r="AC482" s="1">
        <f>(Table2[[#This Row],[Close Price]]/Table2[[#This Row],[Day Low]])-1</f>
        <v>2.1952957947255713E-2</v>
      </c>
      <c r="AD482" s="1">
        <f>(Table2[[#This Row],[Day High]]/Table2[[#This Row],[Close Price]])-1</f>
        <v>1.1275398707397688E-2</v>
      </c>
      <c r="AE482" s="1">
        <f>(Table2[[#This Row],[Close Price]]/Table2[[#This Row],[Current Week Low]])-1</f>
        <v>2.1952957947255713E-2</v>
      </c>
      <c r="AF482" s="1">
        <f>(Table2[[#This Row],[Current Week High]]/Table2[[#This Row],[Close Price]])-1</f>
        <v>1.1275398707397688E-2</v>
      </c>
      <c r="AG482" s="1">
        <f>(Table2[[#This Row],[Close Price]]/Table2[[#This Row],[Current Month Low]])-1</f>
        <v>6.6286564204263598E-2</v>
      </c>
      <c r="AH482" s="1">
        <f>(Table2[[#This Row],[Current Month High]]/Table2[[#This Row],[Close Price]])-1</f>
        <v>3.1292137443623025E-2</v>
      </c>
      <c r="AI482">
        <v>27.765378713907001</v>
      </c>
      <c r="AJ482">
        <v>34.418749999999903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-0.17</v>
      </c>
      <c r="AM482" t="s">
        <v>3181</v>
      </c>
      <c r="AN482">
        <v>3.98</v>
      </c>
      <c r="AO482" t="s">
        <v>3182</v>
      </c>
      <c r="AP482">
        <v>3.0791343133263E-2</v>
      </c>
      <c r="AQ482">
        <f>(Table2[[#This Row],[Sharpe Ratio]]-AVERAGE(Table2[Sharpe Ratio]))/_xlfn.STDEV.P(Table2[Sharpe Ratio])</f>
        <v>-0.41219885057836869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580</v>
      </c>
      <c r="AT482">
        <f>_xlfn.RANK.AVG(Table2[[#This Row],[6M Return vs Nifty Z-Score]],Table2[6M Return vs Nifty Z-Score])</f>
        <v>361</v>
      </c>
      <c r="AU482">
        <f>_xlfn.RANK.AVG(Table2[[#This Row],[Sharpe Ratio Z-Score]],Table2[Sharpe Ratio Z-Score])</f>
        <v>444</v>
      </c>
      <c r="AV482">
        <f>(Table2[[#This Row],[Rank 1Y]]+Table2[[#This Row],[Rank 6M]]+Table2[[#This Row],[Rank Sharpe]])/3</f>
        <v>461.66666666666669</v>
      </c>
    </row>
    <row r="483" spans="1:48" x14ac:dyDescent="0.3">
      <c r="A483" t="s">
        <v>1478</v>
      </c>
      <c r="B483" t="s">
        <v>1479</v>
      </c>
      <c r="C483" t="s">
        <v>611</v>
      </c>
      <c r="D483" t="s">
        <v>611</v>
      </c>
      <c r="E483">
        <v>7108.1702625999997</v>
      </c>
      <c r="F483">
        <v>358.9</v>
      </c>
      <c r="G483">
        <v>19.296335088970501</v>
      </c>
      <c r="H483">
        <f>(Table2[[#This Row],[1Y Return vs Nifty]]-AVERAGE(Table2[1Y Return vs Nifty]))/_xlfn.STDEV.P(Table2[1Y Return vs Nifty])</f>
        <v>-7.9653606066782429E-2</v>
      </c>
      <c r="I483">
        <v>-11.6530799106626</v>
      </c>
      <c r="J483">
        <f>(Table2[[#This Row],[1M Return vs Nifty]]-AVERAGE(Table2[1M Return vs Nifty]))/_xlfn.STDEV.P(Table2[1M Return vs Nifty])</f>
        <v>-1.1906683255915635</v>
      </c>
      <c r="K483">
        <v>-16.156819740595399</v>
      </c>
      <c r="L483">
        <f>(Table2[[#This Row],[6M Return vs Nifty]]-AVERAGE(Table2[6M Return vs Nifty]))/_xlfn.STDEV.P(Table2[6M Return vs Nifty])</f>
        <v>-0.84811647863422068</v>
      </c>
      <c r="M483">
        <v>-1.50544580540331</v>
      </c>
      <c r="N483">
        <f>(Table2[[#This Row],[1W Return vs Nifty]]-AVERAGE(Table2[1W Return vs Nifty]))/_xlfn.STDEV.P(Table2[1W Return vs Nifty])</f>
        <v>-0.11644319778724338</v>
      </c>
      <c r="O483">
        <v>376.26</v>
      </c>
      <c r="P483">
        <v>386.53789760687602</v>
      </c>
      <c r="Q483">
        <v>355.068882330436</v>
      </c>
      <c r="R483">
        <v>35.755952634695397</v>
      </c>
      <c r="S483" s="1">
        <f>(Table2[[#This Row],[Close Price]]-Table2[[#This Row],[20D EMA]])/Table2[[#This Row],[20D EMA]]</f>
        <v>-4.6138308616382323E-2</v>
      </c>
      <c r="T483" s="1">
        <f>(Table2[[#This Row],[Close Price]]-Table2[[#This Row],[50D EMA]])/Table2[[#This Row],[50D EMA]]</f>
        <v>-7.1501132949672239E-2</v>
      </c>
      <c r="U483" s="1">
        <f>(Table2[[#This Row],[Close Price]]-Table2[[#This Row],[200D EMA]])/Table2[[#This Row],[200D EMA]]</f>
        <v>1.0789787165856584E-2</v>
      </c>
      <c r="V483">
        <v>0.87426717516524699</v>
      </c>
      <c r="W483">
        <v>357.1</v>
      </c>
      <c r="X483">
        <v>376.95</v>
      </c>
      <c r="Y483">
        <v>357.1</v>
      </c>
      <c r="Z483">
        <v>376.95</v>
      </c>
      <c r="AA483">
        <v>342</v>
      </c>
      <c r="AB483">
        <v>385.2</v>
      </c>
      <c r="AC483" s="1">
        <f>(Table2[[#This Row],[Close Price]]/Table2[[#This Row],[Day Low]])-1</f>
        <v>5.0406048725846198E-3</v>
      </c>
      <c r="AD483" s="1">
        <f>(Table2[[#This Row],[Day High]]/Table2[[#This Row],[Close Price]])-1</f>
        <v>5.0292560601838954E-2</v>
      </c>
      <c r="AE483" s="1">
        <f>(Table2[[#This Row],[Close Price]]/Table2[[#This Row],[Current Week Low]])-1</f>
        <v>5.0406048725846198E-3</v>
      </c>
      <c r="AF483" s="1">
        <f>(Table2[[#This Row],[Current Week High]]/Table2[[#This Row],[Close Price]])-1</f>
        <v>5.0292560601838954E-2</v>
      </c>
      <c r="AG483" s="1">
        <f>(Table2[[#This Row],[Close Price]]/Table2[[#This Row],[Current Month Low]])-1</f>
        <v>4.9415204678362468E-2</v>
      </c>
      <c r="AH483" s="1">
        <f>(Table2[[#This Row],[Current Month High]]/Table2[[#This Row],[Close Price]])-1</f>
        <v>7.3279465032042301E-2</v>
      </c>
      <c r="AI483">
        <v>25.564224017832199</v>
      </c>
      <c r="AJ483">
        <v>66.775092936802906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-0.18</v>
      </c>
      <c r="AM483" t="s">
        <v>3181</v>
      </c>
      <c r="AN483">
        <v>-7.97</v>
      </c>
      <c r="AO483" t="s">
        <v>3181</v>
      </c>
      <c r="AP483">
        <v>2.3293486899089E-2</v>
      </c>
      <c r="AQ483">
        <f>(Table2[[#This Row],[Sharpe Ratio]]-AVERAGE(Table2[Sharpe Ratio]))/_xlfn.STDEV.P(Table2[Sharpe Ratio])</f>
        <v>-0.49995591821018448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310</v>
      </c>
      <c r="AT483">
        <f>_xlfn.RANK.AVG(Table2[[#This Row],[6M Return vs Nifty Z-Score]],Table2[6M Return vs Nifty Z-Score])</f>
        <v>617</v>
      </c>
      <c r="AU483">
        <f>_xlfn.RANK.AVG(Table2[[#This Row],[Sharpe Ratio Z-Score]],Table2[Sharpe Ratio Z-Score])</f>
        <v>465</v>
      </c>
      <c r="AV483">
        <f>(Table2[[#This Row],[Rank 1Y]]+Table2[[#This Row],[Rank 6M]]+Table2[[#This Row],[Rank Sharpe]])/3</f>
        <v>464</v>
      </c>
    </row>
    <row r="484" spans="1:48" x14ac:dyDescent="0.3">
      <c r="A484" t="s">
        <v>1763</v>
      </c>
      <c r="B484" t="s">
        <v>1764</v>
      </c>
      <c r="C484" t="s">
        <v>3147</v>
      </c>
      <c r="D484" t="s">
        <v>274</v>
      </c>
      <c r="E484">
        <v>4637.7867087000004</v>
      </c>
      <c r="F484">
        <v>509.4</v>
      </c>
      <c r="G484">
        <v>-2.6452263448764999</v>
      </c>
      <c r="H484">
        <f>(Table2[[#This Row],[1Y Return vs Nifty]]-AVERAGE(Table2[1Y Return vs Nifty]))/_xlfn.STDEV.P(Table2[1Y Return vs Nifty])</f>
        <v>-0.45406464047881029</v>
      </c>
      <c r="I484">
        <v>-1.28418016012497</v>
      </c>
      <c r="J484">
        <f>(Table2[[#This Row],[1M Return vs Nifty]]-AVERAGE(Table2[1M Return vs Nifty]))/_xlfn.STDEV.P(Table2[1M Return vs Nifty])</f>
        <v>-1.7009675282966361E-2</v>
      </c>
      <c r="K484">
        <v>15.195924338858701</v>
      </c>
      <c r="L484">
        <f>(Table2[[#This Row],[6M Return vs Nifty]]-AVERAGE(Table2[6M Return vs Nifty]))/_xlfn.STDEV.P(Table2[6M Return vs Nifty])</f>
        <v>0.12741061034700746</v>
      </c>
      <c r="M484">
        <v>-1.2502913939576901</v>
      </c>
      <c r="N484">
        <f>(Table2[[#This Row],[1W Return vs Nifty]]-AVERAGE(Table2[1W Return vs Nifty]))/_xlfn.STDEV.P(Table2[1W Return vs Nifty])</f>
        <v>-5.9548426823982474E-2</v>
      </c>
      <c r="O484">
        <v>505.51</v>
      </c>
      <c r="P484">
        <v>514.24507420694204</v>
      </c>
      <c r="Q484">
        <v>483.02341124897703</v>
      </c>
      <c r="R484">
        <v>54.941812306598102</v>
      </c>
      <c r="S484" s="1">
        <f>(Table2[[#This Row],[Close Price]]-Table2[[#This Row],[20D EMA]])/Table2[[#This Row],[20D EMA]]</f>
        <v>7.6951989080334439E-3</v>
      </c>
      <c r="T484" s="1">
        <f>(Table2[[#This Row],[Close Price]]-Table2[[#This Row],[50D EMA]])/Table2[[#This Row],[50D EMA]]</f>
        <v>-9.4217221514742364E-3</v>
      </c>
      <c r="U484" s="1">
        <f>(Table2[[#This Row],[Close Price]]-Table2[[#This Row],[200D EMA]])/Table2[[#This Row],[200D EMA]]</f>
        <v>5.4607267757104623E-2</v>
      </c>
      <c r="V484">
        <v>0.50049518058572295</v>
      </c>
      <c r="W484">
        <v>500</v>
      </c>
      <c r="X484">
        <v>510.25</v>
      </c>
      <c r="Y484">
        <v>500</v>
      </c>
      <c r="Z484">
        <v>510.25</v>
      </c>
      <c r="AA484">
        <v>473.55</v>
      </c>
      <c r="AB484">
        <v>528.95000000000005</v>
      </c>
      <c r="AC484" s="1">
        <f>(Table2[[#This Row],[Close Price]]/Table2[[#This Row],[Day Low]])-1</f>
        <v>1.8799999999999928E-2</v>
      </c>
      <c r="AD484" s="1">
        <f>(Table2[[#This Row],[Day High]]/Table2[[#This Row],[Close Price]])-1</f>
        <v>1.6686297605026379E-3</v>
      </c>
      <c r="AE484" s="1">
        <f>(Table2[[#This Row],[Close Price]]/Table2[[#This Row],[Current Week Low]])-1</f>
        <v>1.8799999999999928E-2</v>
      </c>
      <c r="AF484" s="1">
        <f>(Table2[[#This Row],[Current Week High]]/Table2[[#This Row],[Close Price]])-1</f>
        <v>1.6686297605026379E-3</v>
      </c>
      <c r="AG484" s="1">
        <f>(Table2[[#This Row],[Close Price]]/Table2[[#This Row],[Current Month Low]])-1</f>
        <v>7.5704783021856015E-2</v>
      </c>
      <c r="AH484" s="1">
        <f>(Table2[[#This Row],[Current Month High]]/Table2[[#This Row],[Close Price]])-1</f>
        <v>3.8378484491558895E-2</v>
      </c>
      <c r="AI484">
        <v>20.5045151158225</v>
      </c>
      <c r="AJ484">
        <v>41.460705359622303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-0.05</v>
      </c>
      <c r="AM484" t="s">
        <v>3181</v>
      </c>
      <c r="AN484">
        <v>1.84</v>
      </c>
      <c r="AO484" t="s">
        <v>3182</v>
      </c>
      <c r="AP484">
        <v>-4.0453842192369999E-2</v>
      </c>
      <c r="AQ484">
        <f>(Table2[[#This Row],[Sharpe Ratio]]-AVERAGE(Table2[Sharpe Ratio]))/_xlfn.STDEV.P(Table2[Sharpe Ratio])</f>
        <v>-1.2460730076428921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463</v>
      </c>
      <c r="AT484">
        <f>_xlfn.RANK.AVG(Table2[[#This Row],[6M Return vs Nifty Z-Score]],Table2[6M Return vs Nifty Z-Score])</f>
        <v>275</v>
      </c>
      <c r="AU484">
        <f>_xlfn.RANK.AVG(Table2[[#This Row],[Sharpe Ratio Z-Score]],Table2[Sharpe Ratio Z-Score])</f>
        <v>654</v>
      </c>
      <c r="AV484">
        <f>(Table2[[#This Row],[Rank 1Y]]+Table2[[#This Row],[Rank 6M]]+Table2[[#This Row],[Rank Sharpe]])/3</f>
        <v>464</v>
      </c>
    </row>
    <row r="485" spans="1:48" x14ac:dyDescent="0.3">
      <c r="A485" t="s">
        <v>172</v>
      </c>
      <c r="B485" t="s">
        <v>173</v>
      </c>
      <c r="C485" t="s">
        <v>3150</v>
      </c>
      <c r="D485" t="s">
        <v>174</v>
      </c>
      <c r="E485">
        <v>159269.77602322499</v>
      </c>
      <c r="F485">
        <v>3131.45</v>
      </c>
      <c r="G485">
        <v>1.3994088993185301</v>
      </c>
      <c r="H485">
        <f>(Table2[[#This Row],[1Y Return vs Nifty]]-AVERAGE(Table2[1Y Return vs Nifty]))/_xlfn.STDEV.P(Table2[1Y Return vs Nifty])</f>
        <v>-0.38504694225509301</v>
      </c>
      <c r="I485">
        <v>-5.41651943821772</v>
      </c>
      <c r="J485">
        <f>(Table2[[#This Row],[1M Return vs Nifty]]-AVERAGE(Table2[1M Return vs Nifty]))/_xlfn.STDEV.P(Table2[1M Return vs Nifty])</f>
        <v>-0.48475030894972237</v>
      </c>
      <c r="K485">
        <v>-2.9771100677342601</v>
      </c>
      <c r="L485">
        <f>(Table2[[#This Row],[6M Return vs Nifty]]-AVERAGE(Table2[6M Return vs Nifty]))/_xlfn.STDEV.P(Table2[6M Return vs Nifty])</f>
        <v>-0.43803550523676155</v>
      </c>
      <c r="M485">
        <v>-4.7631803357284399</v>
      </c>
      <c r="N485">
        <f>(Table2[[#This Row],[1W Return vs Nifty]]-AVERAGE(Table2[1W Return vs Nifty]))/_xlfn.STDEV.P(Table2[1W Return vs Nifty])</f>
        <v>-0.8428584649653974</v>
      </c>
      <c r="O485">
        <v>3210.69</v>
      </c>
      <c r="P485">
        <v>3191.4549822550298</v>
      </c>
      <c r="Q485">
        <v>2998.6634915588602</v>
      </c>
      <c r="R485">
        <v>33.835337618690602</v>
      </c>
      <c r="S485" s="1">
        <f>(Table2[[#This Row],[Close Price]]-Table2[[#This Row],[20D EMA]])/Table2[[#This Row],[20D EMA]]</f>
        <v>-2.4680053197287884E-2</v>
      </c>
      <c r="T485" s="1">
        <f>(Table2[[#This Row],[Close Price]]-Table2[[#This Row],[50D EMA]])/Table2[[#This Row],[50D EMA]]</f>
        <v>-1.8801763643437462E-2</v>
      </c>
      <c r="U485" s="1">
        <f>(Table2[[#This Row],[Close Price]]-Table2[[#This Row],[200D EMA]])/Table2[[#This Row],[200D EMA]]</f>
        <v>4.4281897190174661E-2</v>
      </c>
      <c r="V485">
        <v>1.03459795128839</v>
      </c>
      <c r="W485">
        <v>3100.3</v>
      </c>
      <c r="X485">
        <v>3147.95</v>
      </c>
      <c r="Y485">
        <v>3100.3</v>
      </c>
      <c r="Z485">
        <v>3147.95</v>
      </c>
      <c r="AA485">
        <v>3100.3</v>
      </c>
      <c r="AB485">
        <v>3396.4</v>
      </c>
      <c r="AC485" s="1">
        <f>(Table2[[#This Row],[Close Price]]/Table2[[#This Row],[Day Low]])-1</f>
        <v>1.0047414766312768E-2</v>
      </c>
      <c r="AD485" s="1">
        <f>(Table2[[#This Row],[Day High]]/Table2[[#This Row],[Close Price]])-1</f>
        <v>5.2691245269762543E-3</v>
      </c>
      <c r="AE485" s="1">
        <f>(Table2[[#This Row],[Close Price]]/Table2[[#This Row],[Current Week Low]])-1</f>
        <v>1.0047414766312768E-2</v>
      </c>
      <c r="AF485" s="1">
        <f>(Table2[[#This Row],[Current Week High]]/Table2[[#This Row],[Close Price]])-1</f>
        <v>5.2691245269762543E-3</v>
      </c>
      <c r="AG485" s="1">
        <f>(Table2[[#This Row],[Close Price]]/Table2[[#This Row],[Current Month Low]])-1</f>
        <v>1.0047414766312768E-2</v>
      </c>
      <c r="AH485" s="1">
        <f>(Table2[[#This Row],[Current Month High]]/Table2[[#This Row],[Close Price]])-1</f>
        <v>8.4609366268022956E-2</v>
      </c>
      <c r="AI485">
        <v>9.0549106643887001</v>
      </c>
      <c r="AJ485">
        <v>36.592440731936001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</v>
      </c>
      <c r="AM485" t="s">
        <v>3183</v>
      </c>
      <c r="AN485">
        <v>-3.85</v>
      </c>
      <c r="AO485" t="s">
        <v>3181</v>
      </c>
      <c r="AP485">
        <v>1.2471772165035E-2</v>
      </c>
      <c r="AQ485">
        <f>(Table2[[#This Row],[Sharpe Ratio]]-AVERAGE(Table2[Sharpe Ratio]))/_xlfn.STDEV.P(Table2[Sharpe Ratio])</f>
        <v>-0.6266163825013108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-2.7773076039082851</v>
      </c>
      <c r="AS485">
        <f>_xlfn.RANK.AVG(Table2[[#This Row],[1Y Return vs Nifty Z-Score]],Table2[1Y Return vs Nifty Z-Score])</f>
        <v>433</v>
      </c>
      <c r="AT485">
        <f>_xlfn.RANK.AVG(Table2[[#This Row],[6M Return vs Nifty Z-Score]],Table2[6M Return vs Nifty Z-Score])</f>
        <v>466</v>
      </c>
      <c r="AU485">
        <f>_xlfn.RANK.AVG(Table2[[#This Row],[Sharpe Ratio Z-Score]],Table2[Sharpe Ratio Z-Score])</f>
        <v>495</v>
      </c>
      <c r="AV485">
        <f>(Table2[[#This Row],[Rank 1Y]]+Table2[[#This Row],[Rank 6M]]+Table2[[#This Row],[Rank Sharpe]])/3</f>
        <v>464.66666666666669</v>
      </c>
    </row>
    <row r="486" spans="1:48" x14ac:dyDescent="0.3">
      <c r="A486" t="s">
        <v>1295</v>
      </c>
      <c r="B486" t="s">
        <v>1296</v>
      </c>
      <c r="C486" t="s">
        <v>3140</v>
      </c>
      <c r="D486" t="s">
        <v>268</v>
      </c>
      <c r="E486">
        <v>8967.4648289399993</v>
      </c>
      <c r="F486">
        <v>1367.7</v>
      </c>
      <c r="G486">
        <v>2.77996402951849</v>
      </c>
      <c r="H486">
        <f>(Table2[[#This Row],[1Y Return vs Nifty]]-AVERAGE(Table2[1Y Return vs Nifty]))/_xlfn.STDEV.P(Table2[1Y Return vs Nifty])</f>
        <v>-0.36148913503524599</v>
      </c>
      <c r="I486">
        <v>0.65408305884332796</v>
      </c>
      <c r="J486">
        <f>(Table2[[#This Row],[1M Return vs Nifty]]-AVERAGE(Table2[1M Return vs Nifty]))/_xlfn.STDEV.P(Table2[1M Return vs Nifty])</f>
        <v>0.20238287824222109</v>
      </c>
      <c r="K486">
        <v>0.48165389854164398</v>
      </c>
      <c r="L486">
        <f>(Table2[[#This Row],[6M Return vs Nifty]]-AVERAGE(Table2[6M Return vs Nifty]))/_xlfn.STDEV.P(Table2[6M Return vs Nifty])</f>
        <v>-0.330417558464906</v>
      </c>
      <c r="M486">
        <v>-6.5175826448857004</v>
      </c>
      <c r="N486">
        <f>(Table2[[#This Row],[1W Return vs Nifty]]-AVERAGE(Table2[1W Return vs Nifty]))/_xlfn.STDEV.P(Table2[1W Return vs Nifty])</f>
        <v>-1.2340581192899782</v>
      </c>
      <c r="O486">
        <v>1383.04</v>
      </c>
      <c r="P486">
        <v>1357.54951494226</v>
      </c>
      <c r="Q486">
        <v>1254.36790213581</v>
      </c>
      <c r="R486">
        <v>38.2125845955523</v>
      </c>
      <c r="S486" s="1">
        <f>(Table2[[#This Row],[Close Price]]-Table2[[#This Row],[20D EMA]])/Table2[[#This Row],[20D EMA]]</f>
        <v>-1.1091508560851398E-2</v>
      </c>
      <c r="T486" s="1">
        <f>(Table2[[#This Row],[Close Price]]-Table2[[#This Row],[50D EMA]])/Table2[[#This Row],[50D EMA]]</f>
        <v>7.4770643324724665E-3</v>
      </c>
      <c r="U486" s="1">
        <f>(Table2[[#This Row],[Close Price]]-Table2[[#This Row],[200D EMA]])/Table2[[#This Row],[200D EMA]]</f>
        <v>9.0349966442237278E-2</v>
      </c>
      <c r="V486">
        <v>0.55225097939549195</v>
      </c>
      <c r="W486">
        <v>1350.5</v>
      </c>
      <c r="X486">
        <v>1388</v>
      </c>
      <c r="Y486">
        <v>1350.5</v>
      </c>
      <c r="Z486">
        <v>1388</v>
      </c>
      <c r="AA486">
        <v>1350.5</v>
      </c>
      <c r="AB486">
        <v>1450</v>
      </c>
      <c r="AC486" s="1">
        <f>(Table2[[#This Row],[Close Price]]/Table2[[#This Row],[Day Low]])-1</f>
        <v>1.2736023694927878E-2</v>
      </c>
      <c r="AD486" s="1">
        <f>(Table2[[#This Row],[Day High]]/Table2[[#This Row],[Close Price]])-1</f>
        <v>1.4842436206770504E-2</v>
      </c>
      <c r="AE486" s="1">
        <f>(Table2[[#This Row],[Close Price]]/Table2[[#This Row],[Current Week Low]])-1</f>
        <v>1.2736023694927878E-2</v>
      </c>
      <c r="AF486" s="1">
        <f>(Table2[[#This Row],[Current Week High]]/Table2[[#This Row],[Close Price]])-1</f>
        <v>1.4842436206770504E-2</v>
      </c>
      <c r="AG486" s="1">
        <f>(Table2[[#This Row],[Close Price]]/Table2[[#This Row],[Current Month Low]])-1</f>
        <v>1.2736023694927878E-2</v>
      </c>
      <c r="AH486" s="1">
        <f>(Table2[[#This Row],[Current Month High]]/Table2[[#This Row],[Close Price]])-1</f>
        <v>6.0174014769320827E-2</v>
      </c>
      <c r="AI486">
        <v>20.9292973605322</v>
      </c>
      <c r="AJ486">
        <v>40.0040945849114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-7.0000000000000007E-2</v>
      </c>
      <c r="AM486" t="s">
        <v>3181</v>
      </c>
      <c r="AN486">
        <v>-0.55000000000000004</v>
      </c>
      <c r="AO486" t="s">
        <v>3181</v>
      </c>
      <c r="AQ486">
        <f>(Table2[[#This Row],[Sharpe Ratio]]-AVERAGE(Table2[Sharpe Ratio]))/_xlfn.STDEV.P(Table2[Sharpe Ratio])</f>
        <v>-0.77258959393567861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-2.4961715284835879</v>
      </c>
      <c r="AS486">
        <f>_xlfn.RANK.AVG(Table2[[#This Row],[1Y Return vs Nifty Z-Score]],Table2[1Y Return vs Nifty Z-Score])</f>
        <v>422</v>
      </c>
      <c r="AT486">
        <f>_xlfn.RANK.AVG(Table2[[#This Row],[6M Return vs Nifty Z-Score]],Table2[6M Return vs Nifty Z-Score])</f>
        <v>426</v>
      </c>
      <c r="AU486">
        <f>_xlfn.RANK.AVG(Table2[[#This Row],[Sharpe Ratio Z-Score]],Table2[Sharpe Ratio Z-Score])</f>
        <v>547.5</v>
      </c>
      <c r="AV486">
        <f>(Table2[[#This Row],[Rank 1Y]]+Table2[[#This Row],[Rank 6M]]+Table2[[#This Row],[Rank Sharpe]])/3</f>
        <v>465.16666666666669</v>
      </c>
    </row>
    <row r="487" spans="1:48" x14ac:dyDescent="0.3">
      <c r="A487" t="s">
        <v>1254</v>
      </c>
      <c r="B487" t="s">
        <v>1255</v>
      </c>
      <c r="C487" t="s">
        <v>3147</v>
      </c>
      <c r="D487" t="s">
        <v>215</v>
      </c>
      <c r="E487">
        <v>9556.4402631299999</v>
      </c>
      <c r="F487">
        <v>2476.0500000000002</v>
      </c>
      <c r="G487">
        <v>11.3666965220125</v>
      </c>
      <c r="H487">
        <f>(Table2[[#This Row],[1Y Return vs Nifty]]-AVERAGE(Table2[1Y Return vs Nifty]))/_xlfn.STDEV.P(Table2[1Y Return vs Nifty])</f>
        <v>-0.21496504173281344</v>
      </c>
      <c r="I487">
        <v>19.1266569206811</v>
      </c>
      <c r="J487">
        <f>(Table2[[#This Row],[1M Return vs Nifty]]-AVERAGE(Table2[1M Return vs Nifty]))/_xlfn.STDEV.P(Table2[1M Return vs Nifty])</f>
        <v>2.2932986579310213</v>
      </c>
      <c r="K487">
        <v>-10.1185841323944</v>
      </c>
      <c r="L487">
        <f>(Table2[[#This Row],[6M Return vs Nifty]]-AVERAGE(Table2[6M Return vs Nifty]))/_xlfn.STDEV.P(Table2[6M Return vs Nifty])</f>
        <v>-0.66023938594582599</v>
      </c>
      <c r="M487">
        <v>2.40919942512605</v>
      </c>
      <c r="N487">
        <f>(Table2[[#This Row],[1W Return vs Nifty]]-AVERAGE(Table2[1W Return vs Nifty]))/_xlfn.STDEV.P(Table2[1W Return vs Nifty])</f>
        <v>0.75645115089956239</v>
      </c>
      <c r="O487">
        <v>2347</v>
      </c>
      <c r="P487">
        <v>2236.67049581532</v>
      </c>
      <c r="Q487">
        <v>2063.4575122183901</v>
      </c>
      <c r="R487">
        <v>62.993597841326398</v>
      </c>
      <c r="S487" s="1">
        <f>(Table2[[#This Row],[Close Price]]-Table2[[#This Row],[20D EMA]])/Table2[[#This Row],[20D EMA]]</f>
        <v>5.4985087345547586E-2</v>
      </c>
      <c r="T487" s="1">
        <f>(Table2[[#This Row],[Close Price]]-Table2[[#This Row],[50D EMA]])/Table2[[#This Row],[50D EMA]]</f>
        <v>0.10702493041891743</v>
      </c>
      <c r="U487" s="1">
        <f>(Table2[[#This Row],[Close Price]]-Table2[[#This Row],[200D EMA]])/Table2[[#This Row],[200D EMA]]</f>
        <v>0.19995201516799757</v>
      </c>
      <c r="V487">
        <v>0.95205501470561504</v>
      </c>
      <c r="W487">
        <v>2450.0500000000002</v>
      </c>
      <c r="X487">
        <v>2509.9499999999998</v>
      </c>
      <c r="Y487">
        <v>2450.0500000000002</v>
      </c>
      <c r="Z487">
        <v>2509.9499999999998</v>
      </c>
      <c r="AA487">
        <v>2187.3000000000002</v>
      </c>
      <c r="AB487">
        <v>2574</v>
      </c>
      <c r="AC487" s="1">
        <f>(Table2[[#This Row],[Close Price]]/Table2[[#This Row],[Day Low]])-1</f>
        <v>1.0612028325952538E-2</v>
      </c>
      <c r="AD487" s="1">
        <f>(Table2[[#This Row],[Day High]]/Table2[[#This Row],[Close Price]])-1</f>
        <v>1.3691161325498191E-2</v>
      </c>
      <c r="AE487" s="1">
        <f>(Table2[[#This Row],[Close Price]]/Table2[[#This Row],[Current Week Low]])-1</f>
        <v>1.0612028325952538E-2</v>
      </c>
      <c r="AF487" s="1">
        <f>(Table2[[#This Row],[Current Week High]]/Table2[[#This Row],[Close Price]])-1</f>
        <v>1.3691161325498191E-2</v>
      </c>
      <c r="AG487" s="1">
        <f>(Table2[[#This Row],[Close Price]]/Table2[[#This Row],[Current Month Low]])-1</f>
        <v>0.13201206967494161</v>
      </c>
      <c r="AH487" s="1">
        <f>(Table2[[#This Row],[Current Month High]]/Table2[[#This Row],[Close Price]])-1</f>
        <v>3.9558974980311357E-2</v>
      </c>
      <c r="AI487">
        <v>10.7812847074978</v>
      </c>
      <c r="AJ487">
        <v>69.372050071824304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0.16</v>
      </c>
      <c r="AM487" t="s">
        <v>3182</v>
      </c>
      <c r="AN487">
        <v>1.73</v>
      </c>
      <c r="AO487" t="s">
        <v>3182</v>
      </c>
      <c r="AP487">
        <v>1.5044097023624E-2</v>
      </c>
      <c r="AQ487">
        <f>(Table2[[#This Row],[Sharpe Ratio]]-AVERAGE(Table2[Sharpe Ratio]))/_xlfn.STDEV.P(Table2[Sharpe Ratio])</f>
        <v>-0.59650915190954357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1.5780362292424006</v>
      </c>
      <c r="AS487">
        <f>_xlfn.RANK.AVG(Table2[[#This Row],[1Y Return vs Nifty Z-Score]],Table2[1Y Return vs Nifty Z-Score])</f>
        <v>370</v>
      </c>
      <c r="AT487">
        <f>_xlfn.RANK.AVG(Table2[[#This Row],[6M Return vs Nifty Z-Score]],Table2[6M Return vs Nifty Z-Score])</f>
        <v>538</v>
      </c>
      <c r="AU487">
        <f>_xlfn.RANK.AVG(Table2[[#This Row],[Sharpe Ratio Z-Score]],Table2[Sharpe Ratio Z-Score])</f>
        <v>488</v>
      </c>
      <c r="AV487">
        <f>(Table2[[#This Row],[Rank 1Y]]+Table2[[#This Row],[Rank 6M]]+Table2[[#This Row],[Rank Sharpe]])/3</f>
        <v>465.33333333333331</v>
      </c>
    </row>
    <row r="488" spans="1:48" x14ac:dyDescent="0.3">
      <c r="A488" t="s">
        <v>536</v>
      </c>
      <c r="B488" t="s">
        <v>537</v>
      </c>
      <c r="C488" t="s">
        <v>3148</v>
      </c>
      <c r="D488" t="s">
        <v>538</v>
      </c>
      <c r="E488">
        <v>40657.60240371</v>
      </c>
      <c r="F488">
        <v>618.35</v>
      </c>
      <c r="G488">
        <v>-11.0030827596919</v>
      </c>
      <c r="H488">
        <f>(Table2[[#This Row],[1Y Return vs Nifty]]-AVERAGE(Table2[1Y Return vs Nifty]))/_xlfn.STDEV.P(Table2[1Y Return vs Nifty])</f>
        <v>-0.59668318999147285</v>
      </c>
      <c r="I488">
        <v>-6.6045286459505599</v>
      </c>
      <c r="J488">
        <f>(Table2[[#This Row],[1M Return vs Nifty]]-AVERAGE(Table2[1M Return vs Nifty]))/_xlfn.STDEV.P(Table2[1M Return vs Nifty])</f>
        <v>-0.6192214020114154</v>
      </c>
      <c r="K488">
        <v>25.340701318976102</v>
      </c>
      <c r="L488">
        <f>(Table2[[#This Row],[6M Return vs Nifty]]-AVERAGE(Table2[6M Return vs Nifty]))/_xlfn.STDEV.P(Table2[6M Return vs Nifty])</f>
        <v>0.44306096397149364</v>
      </c>
      <c r="M488">
        <v>-1.1009682631454301</v>
      </c>
      <c r="N488">
        <f>(Table2[[#This Row],[1W Return vs Nifty]]-AVERAGE(Table2[1W Return vs Nifty]))/_xlfn.STDEV.P(Table2[1W Return vs Nifty])</f>
        <v>-2.6252097440740595E-2</v>
      </c>
      <c r="O488">
        <v>647.49</v>
      </c>
      <c r="P488">
        <v>639.08736067599796</v>
      </c>
      <c r="Q488">
        <v>568.57985718357804</v>
      </c>
      <c r="R488">
        <v>30.275253630437099</v>
      </c>
      <c r="S488" s="1">
        <f>(Table2[[#This Row],[Close Price]]-Table2[[#This Row],[20D EMA]])/Table2[[#This Row],[20D EMA]]</f>
        <v>-4.5004556054919743E-2</v>
      </c>
      <c r="T488" s="1">
        <f>(Table2[[#This Row],[Close Price]]-Table2[[#This Row],[50D EMA]])/Table2[[#This Row],[50D EMA]]</f>
        <v>-3.2448397436718013E-2</v>
      </c>
      <c r="U488" s="1">
        <f>(Table2[[#This Row],[Close Price]]-Table2[[#This Row],[200D EMA]])/Table2[[#This Row],[200D EMA]]</f>
        <v>8.7534129441297875E-2</v>
      </c>
      <c r="V488">
        <v>0.86646382871707694</v>
      </c>
      <c r="W488">
        <v>611.35</v>
      </c>
      <c r="X488">
        <v>632.70000000000005</v>
      </c>
      <c r="Y488">
        <v>611.35</v>
      </c>
      <c r="Z488">
        <v>632.70000000000005</v>
      </c>
      <c r="AA488">
        <v>611.1</v>
      </c>
      <c r="AB488">
        <v>685.95</v>
      </c>
      <c r="AC488" s="1">
        <f>(Table2[[#This Row],[Close Price]]/Table2[[#This Row],[Day Low]])-1</f>
        <v>1.1450069518279316E-2</v>
      </c>
      <c r="AD488" s="1">
        <f>(Table2[[#This Row],[Day High]]/Table2[[#This Row],[Close Price]])-1</f>
        <v>2.320692164631688E-2</v>
      </c>
      <c r="AE488" s="1">
        <f>(Table2[[#This Row],[Close Price]]/Table2[[#This Row],[Current Week Low]])-1</f>
        <v>1.1450069518279316E-2</v>
      </c>
      <c r="AF488" s="1">
        <f>(Table2[[#This Row],[Current Week High]]/Table2[[#This Row],[Close Price]])-1</f>
        <v>2.320692164631688E-2</v>
      </c>
      <c r="AG488" s="1">
        <f>(Table2[[#This Row],[Close Price]]/Table2[[#This Row],[Current Month Low]])-1</f>
        <v>1.1863852070037595E-2</v>
      </c>
      <c r="AH488" s="1">
        <f>(Table2[[#This Row],[Current Month High]]/Table2[[#This Row],[Close Price]])-1</f>
        <v>0.10932319883561092</v>
      </c>
      <c r="AI488">
        <v>15.703080779493799</v>
      </c>
      <c r="AJ488">
        <v>46.859042869017898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7.0000000000000007E-2</v>
      </c>
      <c r="AM488" t="s">
        <v>3182</v>
      </c>
      <c r="AN488">
        <v>-12.26</v>
      </c>
      <c r="AO488" t="s">
        <v>3181</v>
      </c>
      <c r="AP488">
        <v>-6.8055273553946E-2</v>
      </c>
      <c r="AQ488">
        <f>(Table2[[#This Row],[Sharpe Ratio]]-AVERAGE(Table2[Sharpe Ratio]))/_xlfn.STDEV.P(Table2[Sharpe Ratio])</f>
        <v>-1.5691281054043913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-2.3682238308765262</v>
      </c>
      <c r="AS488">
        <f>_xlfn.RANK.AVG(Table2[[#This Row],[1Y Return vs Nifty Z-Score]],Table2[1Y Return vs Nifty Z-Score])</f>
        <v>524</v>
      </c>
      <c r="AT488">
        <f>_xlfn.RANK.AVG(Table2[[#This Row],[6M Return vs Nifty Z-Score]],Table2[6M Return vs Nifty Z-Score])</f>
        <v>183</v>
      </c>
      <c r="AU488">
        <f>_xlfn.RANK.AVG(Table2[[#This Row],[Sharpe Ratio Z-Score]],Table2[Sharpe Ratio Z-Score])</f>
        <v>690</v>
      </c>
      <c r="AV488">
        <f>(Table2[[#This Row],[Rank 1Y]]+Table2[[#This Row],[Rank 6M]]+Table2[[#This Row],[Rank Sharpe]])/3</f>
        <v>465.66666666666669</v>
      </c>
    </row>
    <row r="489" spans="1:48" x14ac:dyDescent="0.3">
      <c r="A489" t="s">
        <v>187</v>
      </c>
      <c r="B489" t="s">
        <v>188</v>
      </c>
      <c r="C489" t="s">
        <v>3144</v>
      </c>
      <c r="D489" t="s">
        <v>80</v>
      </c>
      <c r="E489">
        <v>145053.34161941899</v>
      </c>
      <c r="F489">
        <v>588.9</v>
      </c>
      <c r="G489">
        <v>5.6361972591223299</v>
      </c>
      <c r="H489">
        <f>(Table2[[#This Row],[1Y Return vs Nifty]]-AVERAGE(Table2[1Y Return vs Nifty]))/_xlfn.STDEV.P(Table2[1Y Return vs Nifty])</f>
        <v>-0.31275034125148549</v>
      </c>
      <c r="I489">
        <v>-6.3569733320754001</v>
      </c>
      <c r="J489">
        <f>(Table2[[#This Row],[1M Return vs Nifty]]-AVERAGE(Table2[1M Return vs Nifty]))/_xlfn.STDEV.P(Table2[1M Return vs Nifty])</f>
        <v>-0.59120054709434711</v>
      </c>
      <c r="K489">
        <v>-14.541465284576301</v>
      </c>
      <c r="L489">
        <f>(Table2[[#This Row],[6M Return vs Nifty]]-AVERAGE(Table2[6M Return vs Nifty]))/_xlfn.STDEV.P(Table2[6M Return vs Nifty])</f>
        <v>-0.79785542249955765</v>
      </c>
      <c r="M489">
        <v>-5.9992439304385501</v>
      </c>
      <c r="N489">
        <f>(Table2[[#This Row],[1W Return vs Nifty]]-AVERAGE(Table2[1W Return vs Nifty]))/_xlfn.STDEV.P(Table2[1W Return vs Nifty])</f>
        <v>-1.1184780582877918</v>
      </c>
      <c r="O489">
        <v>609.91999999999996</v>
      </c>
      <c r="P489">
        <v>623.023892062698</v>
      </c>
      <c r="Q489">
        <v>600.304213138347</v>
      </c>
      <c r="R489">
        <v>34.149145599726701</v>
      </c>
      <c r="S489" s="1">
        <f>(Table2[[#This Row],[Close Price]]-Table2[[#This Row],[20D EMA]])/Table2[[#This Row],[20D EMA]]</f>
        <v>-3.4463536201469018E-2</v>
      </c>
      <c r="T489" s="1">
        <f>(Table2[[#This Row],[Close Price]]-Table2[[#This Row],[50D EMA]])/Table2[[#This Row],[50D EMA]]</f>
        <v>-5.477140202395956E-2</v>
      </c>
      <c r="U489" s="1">
        <f>(Table2[[#This Row],[Close Price]]-Table2[[#This Row],[200D EMA]])/Table2[[#This Row],[200D EMA]]</f>
        <v>-1.8997389804623586E-2</v>
      </c>
      <c r="V489">
        <v>1.06418396498673</v>
      </c>
      <c r="W489">
        <v>583.4</v>
      </c>
      <c r="X489">
        <v>590.79999999999995</v>
      </c>
      <c r="Y489">
        <v>583.4</v>
      </c>
      <c r="Z489">
        <v>590.79999999999995</v>
      </c>
      <c r="AA489">
        <v>582</v>
      </c>
      <c r="AB489">
        <v>634.75</v>
      </c>
      <c r="AC489" s="1">
        <f>(Table2[[#This Row],[Close Price]]/Table2[[#This Row],[Day Low]])-1</f>
        <v>9.4274940006855434E-3</v>
      </c>
      <c r="AD489" s="1">
        <f>(Table2[[#This Row],[Day High]]/Table2[[#This Row],[Close Price]])-1</f>
        <v>3.2263542197317197E-3</v>
      </c>
      <c r="AE489" s="1">
        <f>(Table2[[#This Row],[Close Price]]/Table2[[#This Row],[Current Week Low]])-1</f>
        <v>9.4274940006855434E-3</v>
      </c>
      <c r="AF489" s="1">
        <f>(Table2[[#This Row],[Current Week High]]/Table2[[#This Row],[Close Price]])-1</f>
        <v>3.2263542197317197E-3</v>
      </c>
      <c r="AG489" s="1">
        <f>(Table2[[#This Row],[Close Price]]/Table2[[#This Row],[Current Month Low]])-1</f>
        <v>1.1855670103092741E-2</v>
      </c>
      <c r="AH489" s="1">
        <f>(Table2[[#This Row],[Current Month High]]/Table2[[#This Row],[Close Price]])-1</f>
        <v>7.7857021565630902E-2</v>
      </c>
      <c r="AI489">
        <v>20.045848191543499</v>
      </c>
      <c r="AJ489">
        <v>45.749288454399199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-0.13</v>
      </c>
      <c r="AM489" t="s">
        <v>3181</v>
      </c>
      <c r="AN489">
        <v>-4.41</v>
      </c>
      <c r="AO489" t="s">
        <v>3181</v>
      </c>
      <c r="AP489">
        <v>4.5081571693988E-2</v>
      </c>
      <c r="AQ489">
        <f>(Table2[[#This Row],[Sharpe Ratio]]-AVERAGE(Table2[Sharpe Ratio]))/_xlfn.STDEV.P(Table2[Sharpe Ratio])</f>
        <v>-0.2449419020439581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400</v>
      </c>
      <c r="AT489">
        <f>_xlfn.RANK.AVG(Table2[[#This Row],[6M Return vs Nifty Z-Score]],Table2[6M Return vs Nifty Z-Score])</f>
        <v>597</v>
      </c>
      <c r="AU489">
        <f>_xlfn.RANK.AVG(Table2[[#This Row],[Sharpe Ratio Z-Score]],Table2[Sharpe Ratio Z-Score])</f>
        <v>401</v>
      </c>
      <c r="AV489">
        <f>(Table2[[#This Row],[Rank 1Y]]+Table2[[#This Row],[Rank 6M]]+Table2[[#This Row],[Rank Sharpe]])/3</f>
        <v>466</v>
      </c>
    </row>
    <row r="490" spans="1:48" x14ac:dyDescent="0.3">
      <c r="A490" t="s">
        <v>410</v>
      </c>
      <c r="B490" t="s">
        <v>411</v>
      </c>
      <c r="C490" t="s">
        <v>3142</v>
      </c>
      <c r="D490" t="s">
        <v>412</v>
      </c>
      <c r="E490">
        <v>57581.458213400001</v>
      </c>
      <c r="F490">
        <v>2978.6</v>
      </c>
      <c r="G490">
        <v>-12.4278180442322</v>
      </c>
      <c r="H490">
        <f>(Table2[[#This Row],[1Y Return vs Nifty]]-AVERAGE(Table2[1Y Return vs Nifty]))/_xlfn.STDEV.P(Table2[1Y Return vs Nifty])</f>
        <v>-0.62099488782830836</v>
      </c>
      <c r="I490">
        <v>-1.85195008531826</v>
      </c>
      <c r="J490">
        <f>(Table2[[#This Row],[1M Return vs Nifty]]-AVERAGE(Table2[1M Return vs Nifty]))/_xlfn.STDEV.P(Table2[1M Return vs Nifty])</f>
        <v>-8.1275711228932429E-2</v>
      </c>
      <c r="K490">
        <v>13.1771600275006</v>
      </c>
      <c r="L490">
        <f>(Table2[[#This Row],[6M Return vs Nifty]]-AVERAGE(Table2[6M Return vs Nifty]))/_xlfn.STDEV.P(Table2[6M Return vs Nifty])</f>
        <v>6.4597630819358681E-2</v>
      </c>
      <c r="M490">
        <v>4.3901768177065597</v>
      </c>
      <c r="N490">
        <f>(Table2[[#This Row],[1W Return vs Nifty]]-AVERAGE(Table2[1W Return vs Nifty]))/_xlfn.STDEV.P(Table2[1W Return vs Nifty])</f>
        <v>1.1981729083079653</v>
      </c>
      <c r="O490">
        <v>3005.88</v>
      </c>
      <c r="P490">
        <v>3009.2092729044398</v>
      </c>
      <c r="Q490">
        <v>2822.3018141806601</v>
      </c>
      <c r="R490">
        <v>46.3179407278528</v>
      </c>
      <c r="S490" s="1">
        <f>(Table2[[#This Row],[Close Price]]-Table2[[#This Row],[20D EMA]])/Table2[[#This Row],[20D EMA]]</f>
        <v>-9.0755452646147546E-3</v>
      </c>
      <c r="T490" s="1">
        <f>(Table2[[#This Row],[Close Price]]-Table2[[#This Row],[50D EMA]])/Table2[[#This Row],[50D EMA]]</f>
        <v>-1.017186580543011E-2</v>
      </c>
      <c r="U490" s="1">
        <f>(Table2[[#This Row],[Close Price]]-Table2[[#This Row],[200D EMA]])/Table2[[#This Row],[200D EMA]]</f>
        <v>5.5379685132900841E-2</v>
      </c>
      <c r="V490">
        <v>0.983733290835342</v>
      </c>
      <c r="W490">
        <v>2967.35</v>
      </c>
      <c r="X490">
        <v>3048.8</v>
      </c>
      <c r="Y490">
        <v>2967.35</v>
      </c>
      <c r="Z490">
        <v>3048.8</v>
      </c>
      <c r="AA490">
        <v>2779</v>
      </c>
      <c r="AB490">
        <v>3105.45</v>
      </c>
      <c r="AC490" s="1">
        <f>(Table2[[#This Row],[Close Price]]/Table2[[#This Row],[Day Low]])-1</f>
        <v>3.7912615633477476E-3</v>
      </c>
      <c r="AD490" s="1">
        <f>(Table2[[#This Row],[Day High]]/Table2[[#This Row],[Close Price]])-1</f>
        <v>2.3568119250654718E-2</v>
      </c>
      <c r="AE490" s="1">
        <f>(Table2[[#This Row],[Close Price]]/Table2[[#This Row],[Current Week Low]])-1</f>
        <v>3.7912615633477476E-3</v>
      </c>
      <c r="AF490" s="1">
        <f>(Table2[[#This Row],[Current Week High]]/Table2[[#This Row],[Close Price]])-1</f>
        <v>2.3568119250654718E-2</v>
      </c>
      <c r="AG490" s="1">
        <f>(Table2[[#This Row],[Close Price]]/Table2[[#This Row],[Current Month Low]])-1</f>
        <v>7.1824397265203288E-2</v>
      </c>
      <c r="AH490" s="1">
        <f>(Table2[[#This Row],[Current Month High]]/Table2[[#This Row],[Close Price]])-1</f>
        <v>4.258712146646082E-2</v>
      </c>
      <c r="AI490">
        <v>13.308265628147399</v>
      </c>
      <c r="AJ490">
        <v>35.773543622937297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-0.09</v>
      </c>
      <c r="AM490" t="s">
        <v>3181</v>
      </c>
      <c r="AN490">
        <v>-1.75</v>
      </c>
      <c r="AO490" t="s">
        <v>3181</v>
      </c>
      <c r="AP490">
        <v>-1.6725228279980001E-3</v>
      </c>
      <c r="AQ490">
        <f>(Table2[[#This Row],[Sharpe Ratio]]-AVERAGE(Table2[Sharpe Ratio]))/_xlfn.STDEV.P(Table2[Sharpe Ratio])</f>
        <v>-0.79216528255229901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529</v>
      </c>
      <c r="AT490">
        <f>_xlfn.RANK.AVG(Table2[[#This Row],[6M Return vs Nifty Z-Score]],Table2[6M Return vs Nifty Z-Score])</f>
        <v>294</v>
      </c>
      <c r="AU490">
        <f>_xlfn.RANK.AVG(Table2[[#This Row],[Sharpe Ratio Z-Score]],Table2[Sharpe Ratio Z-Score])</f>
        <v>576</v>
      </c>
      <c r="AV490">
        <f>(Table2[[#This Row],[Rank 1Y]]+Table2[[#This Row],[Rank 6M]]+Table2[[#This Row],[Rank Sharpe]])/3</f>
        <v>466.33333333333331</v>
      </c>
    </row>
    <row r="491" spans="1:48" x14ac:dyDescent="0.3">
      <c r="A491" t="s">
        <v>239</v>
      </c>
      <c r="B491" t="s">
        <v>240</v>
      </c>
      <c r="C491" t="s">
        <v>3140</v>
      </c>
      <c r="D491" t="s">
        <v>51</v>
      </c>
      <c r="E491">
        <v>110949.02698568</v>
      </c>
      <c r="F491">
        <v>6659.9</v>
      </c>
      <c r="G491">
        <v>-5.9821693112629601</v>
      </c>
      <c r="H491">
        <f>(Table2[[#This Row],[1Y Return vs Nifty]]-AVERAGE(Table2[1Y Return vs Nifty]))/_xlfn.STDEV.P(Table2[1Y Return vs Nifty])</f>
        <v>-0.51100627025231371</v>
      </c>
      <c r="I491">
        <v>-0.42640440146478198</v>
      </c>
      <c r="J491">
        <f>(Table2[[#This Row],[1M Return vs Nifty]]-AVERAGE(Table2[1M Return vs Nifty]))/_xlfn.STDEV.P(Table2[1M Return vs Nifty])</f>
        <v>8.0082201714335097E-2</v>
      </c>
      <c r="K491">
        <v>-0.78559428156961497</v>
      </c>
      <c r="L491">
        <f>(Table2[[#This Row],[6M Return vs Nifty]]-AVERAGE(Table2[6M Return vs Nifty]))/_xlfn.STDEV.P(Table2[6M Return vs Nifty])</f>
        <v>-0.3698474381917915</v>
      </c>
      <c r="M491">
        <v>-2.10514774658298</v>
      </c>
      <c r="N491">
        <f>(Table2[[#This Row],[1W Return vs Nifty]]-AVERAGE(Table2[1W Return vs Nifty]))/_xlfn.STDEV.P(Table2[1W Return vs Nifty])</f>
        <v>-0.25016577148811842</v>
      </c>
      <c r="O491">
        <v>6669.92</v>
      </c>
      <c r="P491">
        <v>6679.5890111768804</v>
      </c>
      <c r="Q491">
        <v>6303.4336274781999</v>
      </c>
      <c r="R491">
        <v>50.558658241463597</v>
      </c>
      <c r="S491" s="1">
        <f>(Table2[[#This Row],[Close Price]]-Table2[[#This Row],[20D EMA]])/Table2[[#This Row],[20D EMA]]</f>
        <v>-1.5022668937559125E-3</v>
      </c>
      <c r="T491" s="1">
        <f>(Table2[[#This Row],[Close Price]]-Table2[[#This Row],[50D EMA]])/Table2[[#This Row],[50D EMA]]</f>
        <v>-2.9476381172457381E-3</v>
      </c>
      <c r="U491" s="1">
        <f>(Table2[[#This Row],[Close Price]]-Table2[[#This Row],[200D EMA]])/Table2[[#This Row],[200D EMA]]</f>
        <v>5.6551142375462812E-2</v>
      </c>
      <c r="V491">
        <v>0.870320971761258</v>
      </c>
      <c r="W491">
        <v>6600</v>
      </c>
      <c r="X491">
        <v>6690.95</v>
      </c>
      <c r="Y491">
        <v>6600</v>
      </c>
      <c r="Z491">
        <v>6690.95</v>
      </c>
      <c r="AA491">
        <v>6545.05</v>
      </c>
      <c r="AB491">
        <v>6795</v>
      </c>
      <c r="AC491" s="1">
        <f>(Table2[[#This Row],[Close Price]]/Table2[[#This Row],[Day Low]])-1</f>
        <v>9.0757575757576259E-3</v>
      </c>
      <c r="AD491" s="1">
        <f>(Table2[[#This Row],[Day High]]/Table2[[#This Row],[Close Price]])-1</f>
        <v>4.6622321656482058E-3</v>
      </c>
      <c r="AE491" s="1">
        <f>(Table2[[#This Row],[Close Price]]/Table2[[#This Row],[Current Week Low]])-1</f>
        <v>9.0757575757576259E-3</v>
      </c>
      <c r="AF491" s="1">
        <f>(Table2[[#This Row],[Current Week High]]/Table2[[#This Row],[Close Price]])-1</f>
        <v>4.6622321656482058E-3</v>
      </c>
      <c r="AG491" s="1">
        <f>(Table2[[#This Row],[Close Price]]/Table2[[#This Row],[Current Month Low]])-1</f>
        <v>1.754761231770563E-2</v>
      </c>
      <c r="AH491" s="1">
        <f>(Table2[[#This Row],[Current Month High]]/Table2[[#This Row],[Close Price]])-1</f>
        <v>2.0285589873721976E-2</v>
      </c>
      <c r="AI491">
        <v>6.72007087193502</v>
      </c>
      <c r="AJ491">
        <v>27.938450307844398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-0.13</v>
      </c>
      <c r="AM491" t="s">
        <v>3181</v>
      </c>
      <c r="AN491">
        <v>-0.47</v>
      </c>
      <c r="AO491" t="s">
        <v>3181</v>
      </c>
      <c r="AP491">
        <v>2.3360190089464002E-2</v>
      </c>
      <c r="AQ491">
        <f>(Table2[[#This Row],[Sharpe Ratio]]-AVERAGE(Table2[Sharpe Ratio]))/_xlfn.STDEV.P(Table2[Sharpe Ratio])</f>
        <v>-0.49917520486944089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491</v>
      </c>
      <c r="AT491">
        <f>_xlfn.RANK.AVG(Table2[[#This Row],[6M Return vs Nifty Z-Score]],Table2[6M Return vs Nifty Z-Score])</f>
        <v>445</v>
      </c>
      <c r="AU491">
        <f>_xlfn.RANK.AVG(Table2[[#This Row],[Sharpe Ratio Z-Score]],Table2[Sharpe Ratio Z-Score])</f>
        <v>464</v>
      </c>
      <c r="AV491">
        <f>(Table2[[#This Row],[Rank 1Y]]+Table2[[#This Row],[Rank 6M]]+Table2[[#This Row],[Rank Sharpe]])/3</f>
        <v>466.66666666666669</v>
      </c>
    </row>
    <row r="492" spans="1:48" x14ac:dyDescent="0.3">
      <c r="A492" t="s">
        <v>1492</v>
      </c>
      <c r="B492" t="s">
        <v>1493</v>
      </c>
      <c r="C492" t="s">
        <v>3139</v>
      </c>
      <c r="D492" t="s">
        <v>48</v>
      </c>
      <c r="E492">
        <v>6959.9186854999998</v>
      </c>
      <c r="F492">
        <v>187</v>
      </c>
      <c r="G492">
        <v>-9.3177673099662304</v>
      </c>
      <c r="H492">
        <f>(Table2[[#This Row],[1Y Return vs Nifty]]-AVERAGE(Table2[1Y Return vs Nifty]))/_xlfn.STDEV.P(Table2[1Y Return vs Nifty])</f>
        <v>-0.56792494948316607</v>
      </c>
      <c r="I492">
        <v>-1.0279303763793699</v>
      </c>
      <c r="J492">
        <f>(Table2[[#This Row],[1M Return vs Nifty]]-AVERAGE(Table2[1M Return vs Nifty]))/_xlfn.STDEV.P(Table2[1M Return vs Nifty])</f>
        <v>1.1995309099984882E-2</v>
      </c>
      <c r="K492">
        <v>-22.4085560240669</v>
      </c>
      <c r="L492">
        <f>(Table2[[#This Row],[6M Return vs Nifty]]-AVERAGE(Table2[6M Return vs Nifty]))/_xlfn.STDEV.P(Table2[6M Return vs Nifty])</f>
        <v>-1.0426365526104524</v>
      </c>
      <c r="M492">
        <v>-3.6247198158175098</v>
      </c>
      <c r="N492">
        <f>(Table2[[#This Row],[1W Return vs Nifty]]-AVERAGE(Table2[1W Return vs Nifty]))/_xlfn.STDEV.P(Table2[1W Return vs Nifty])</f>
        <v>-0.58900257368737419</v>
      </c>
      <c r="O492">
        <v>190.18</v>
      </c>
      <c r="P492">
        <v>192.175605504733</v>
      </c>
      <c r="Q492">
        <v>190.36106068581199</v>
      </c>
      <c r="R492">
        <v>40.726743955098698</v>
      </c>
      <c r="S492" s="1">
        <f>(Table2[[#This Row],[Close Price]]-Table2[[#This Row],[20D EMA]])/Table2[[#This Row],[20D EMA]]</f>
        <v>-1.6721001156798858E-2</v>
      </c>
      <c r="T492" s="1">
        <f>(Table2[[#This Row],[Close Price]]-Table2[[#This Row],[50D EMA]])/Table2[[#This Row],[50D EMA]]</f>
        <v>-2.6931646663163666E-2</v>
      </c>
      <c r="U492" s="1">
        <f>(Table2[[#This Row],[Close Price]]-Table2[[#This Row],[200D EMA]])/Table2[[#This Row],[200D EMA]]</f>
        <v>-1.7656240586720471E-2</v>
      </c>
      <c r="V492">
        <v>0.96264741546148402</v>
      </c>
      <c r="W492">
        <v>186.48</v>
      </c>
      <c r="X492">
        <v>190.44</v>
      </c>
      <c r="Y492">
        <v>186.48</v>
      </c>
      <c r="Z492">
        <v>190.44</v>
      </c>
      <c r="AA492">
        <v>181.91</v>
      </c>
      <c r="AB492">
        <v>198.4</v>
      </c>
      <c r="AC492" s="1">
        <f>(Table2[[#This Row],[Close Price]]/Table2[[#This Row],[Day Low]])-1</f>
        <v>2.7885027885028446E-3</v>
      </c>
      <c r="AD492" s="1">
        <f>(Table2[[#This Row],[Day High]]/Table2[[#This Row],[Close Price]])-1</f>
        <v>1.8395721925133612E-2</v>
      </c>
      <c r="AE492" s="1">
        <f>(Table2[[#This Row],[Close Price]]/Table2[[#This Row],[Current Week Low]])-1</f>
        <v>2.7885027885028446E-3</v>
      </c>
      <c r="AF492" s="1">
        <f>(Table2[[#This Row],[Current Week High]]/Table2[[#This Row],[Close Price]])-1</f>
        <v>1.8395721925133612E-2</v>
      </c>
      <c r="AG492" s="1">
        <f>(Table2[[#This Row],[Close Price]]/Table2[[#This Row],[Current Month Low]])-1</f>
        <v>2.798086966082125E-2</v>
      </c>
      <c r="AH492" s="1">
        <f>(Table2[[#This Row],[Current Month High]]/Table2[[#This Row],[Close Price]])-1</f>
        <v>6.0962566844919852E-2</v>
      </c>
      <c r="AI492">
        <v>33.315508021390301</v>
      </c>
      <c r="AJ492">
        <v>36.297376093294403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-0.09</v>
      </c>
      <c r="AM492" t="s">
        <v>3181</v>
      </c>
      <c r="AN492">
        <v>-2.9</v>
      </c>
      <c r="AO492" t="s">
        <v>3181</v>
      </c>
      <c r="AP492">
        <v>0.102525485805279</v>
      </c>
      <c r="AQ492">
        <f>(Table2[[#This Row],[Sharpe Ratio]]-AVERAGE(Table2[Sharpe Ratio]))/_xlfn.STDEV.P(Table2[Sharpe Ratio])</f>
        <v>0.4273982040151888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508</v>
      </c>
      <c r="AT492">
        <f>_xlfn.RANK.AVG(Table2[[#This Row],[6M Return vs Nifty Z-Score]],Table2[6M Return vs Nifty Z-Score])</f>
        <v>663</v>
      </c>
      <c r="AU492">
        <f>_xlfn.RANK.AVG(Table2[[#This Row],[Sharpe Ratio Z-Score]],Table2[Sharpe Ratio Z-Score])</f>
        <v>229</v>
      </c>
      <c r="AV492">
        <f>(Table2[[#This Row],[Rank 1Y]]+Table2[[#This Row],[Rank 6M]]+Table2[[#This Row],[Rank Sharpe]])/3</f>
        <v>466.66666666666669</v>
      </c>
    </row>
    <row r="493" spans="1:48" x14ac:dyDescent="0.3">
      <c r="A493" t="s">
        <v>58</v>
      </c>
      <c r="B493" t="s">
        <v>59</v>
      </c>
      <c r="C493" t="s">
        <v>3142</v>
      </c>
      <c r="D493" t="s">
        <v>60</v>
      </c>
      <c r="E493">
        <v>394193.23124259</v>
      </c>
      <c r="F493">
        <v>12537.85</v>
      </c>
      <c r="G493">
        <v>-7.8656160665351704</v>
      </c>
      <c r="H493">
        <f>(Table2[[#This Row],[1Y Return vs Nifty]]-AVERAGE(Table2[1Y Return vs Nifty]))/_xlfn.STDEV.P(Table2[1Y Return vs Nifty])</f>
        <v>-0.54314542543630306</v>
      </c>
      <c r="I493">
        <v>4.7740165669894399</v>
      </c>
      <c r="J493">
        <f>(Table2[[#This Row],[1M Return vs Nifty]]-AVERAGE(Table2[1M Return vs Nifty]))/_xlfn.STDEV.P(Table2[1M Return vs Nifty])</f>
        <v>0.66871929935394159</v>
      </c>
      <c r="K493">
        <v>-10.6578544421148</v>
      </c>
      <c r="L493">
        <f>(Table2[[#This Row],[6M Return vs Nifty]]-AVERAGE(Table2[6M Return vs Nifty]))/_xlfn.STDEV.P(Table2[6M Return vs Nifty])</f>
        <v>-0.67701854869095524</v>
      </c>
      <c r="M493">
        <v>0.106520504768184</v>
      </c>
      <c r="N493">
        <f>(Table2[[#This Row],[1W Return vs Nifty]]-AVERAGE(Table2[1W Return vs Nifty]))/_xlfn.STDEV.P(Table2[1W Return vs Nifty])</f>
        <v>0.24299583169332778</v>
      </c>
      <c r="O493">
        <v>12698.45</v>
      </c>
      <c r="P493">
        <v>12578.4082239203</v>
      </c>
      <c r="Q493">
        <v>11975.709065610001</v>
      </c>
      <c r="R493">
        <v>41.382708360658398</v>
      </c>
      <c r="S493" s="1">
        <f>(Table2[[#This Row],[Close Price]]-Table2[[#This Row],[20D EMA]])/Table2[[#This Row],[20D EMA]]</f>
        <v>-1.2647212848812284E-2</v>
      </c>
      <c r="T493" s="1">
        <f>(Table2[[#This Row],[Close Price]]-Table2[[#This Row],[50D EMA]])/Table2[[#This Row],[50D EMA]]</f>
        <v>-3.2244321537577476E-3</v>
      </c>
      <c r="U493" s="1">
        <f>(Table2[[#This Row],[Close Price]]-Table2[[#This Row],[200D EMA]])/Table2[[#This Row],[200D EMA]]</f>
        <v>4.694009609871614E-2</v>
      </c>
      <c r="V493">
        <v>0.893867432945884</v>
      </c>
      <c r="W493">
        <v>12462.3</v>
      </c>
      <c r="X493">
        <v>12799</v>
      </c>
      <c r="Y493">
        <v>12462.3</v>
      </c>
      <c r="Z493">
        <v>12799</v>
      </c>
      <c r="AA493">
        <v>12378</v>
      </c>
      <c r="AB493">
        <v>13300.45</v>
      </c>
      <c r="AC493" s="1">
        <f>(Table2[[#This Row],[Close Price]]/Table2[[#This Row],[Day Low]])-1</f>
        <v>6.0622838480859365E-3</v>
      </c>
      <c r="AD493" s="1">
        <f>(Table2[[#This Row],[Day High]]/Table2[[#This Row],[Close Price]])-1</f>
        <v>2.082892999996E-2</v>
      </c>
      <c r="AE493" s="1">
        <f>(Table2[[#This Row],[Close Price]]/Table2[[#This Row],[Current Week Low]])-1</f>
        <v>6.0622838480859365E-3</v>
      </c>
      <c r="AF493" s="1">
        <f>(Table2[[#This Row],[Current Week High]]/Table2[[#This Row],[Close Price]])-1</f>
        <v>2.082892999996E-2</v>
      </c>
      <c r="AG493" s="1">
        <f>(Table2[[#This Row],[Close Price]]/Table2[[#This Row],[Current Month Low]])-1</f>
        <v>1.2914041040555935E-2</v>
      </c>
      <c r="AH493" s="1">
        <f>(Table2[[#This Row],[Current Month High]]/Table2[[#This Row],[Close Price]])-1</f>
        <v>6.0823825456517655E-2</v>
      </c>
      <c r="AI493">
        <v>9.1096160825021801</v>
      </c>
      <c r="AJ493">
        <v>28.756424804752601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-0.03</v>
      </c>
      <c r="AM493" t="s">
        <v>3181</v>
      </c>
      <c r="AN493">
        <v>-1.94</v>
      </c>
      <c r="AO493" t="s">
        <v>3181</v>
      </c>
      <c r="AP493">
        <v>6.0159033492363997E-2</v>
      </c>
      <c r="AQ493">
        <f>(Table2[[#This Row],[Sharpe Ratio]]-AVERAGE(Table2[Sharpe Ratio]))/_xlfn.STDEV.P(Table2[Sharpe Ratio])</f>
        <v>-6.8470949090034636E-2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-0.37691979217002353</v>
      </c>
      <c r="AS493">
        <f>_xlfn.RANK.AVG(Table2[[#This Row],[1Y Return vs Nifty Z-Score]],Table2[1Y Return vs Nifty Z-Score])</f>
        <v>500</v>
      </c>
      <c r="AT493">
        <f>_xlfn.RANK.AVG(Table2[[#This Row],[6M Return vs Nifty Z-Score]],Table2[6M Return vs Nifty Z-Score])</f>
        <v>544</v>
      </c>
      <c r="AU493">
        <f>_xlfn.RANK.AVG(Table2[[#This Row],[Sharpe Ratio Z-Score]],Table2[Sharpe Ratio Z-Score])</f>
        <v>357</v>
      </c>
      <c r="AV493">
        <f>(Table2[[#This Row],[Rank 1Y]]+Table2[[#This Row],[Rank 6M]]+Table2[[#This Row],[Rank Sharpe]])/3</f>
        <v>467</v>
      </c>
    </row>
    <row r="494" spans="1:48" x14ac:dyDescent="0.3">
      <c r="A494" t="s">
        <v>548</v>
      </c>
      <c r="B494" t="s">
        <v>549</v>
      </c>
      <c r="C494" t="s">
        <v>3152</v>
      </c>
      <c r="D494" t="s">
        <v>550</v>
      </c>
      <c r="E494">
        <v>38327.710914499999</v>
      </c>
      <c r="F494">
        <v>34023.5</v>
      </c>
      <c r="G494">
        <v>-16.107171461471399</v>
      </c>
      <c r="H494">
        <f>(Table2[[#This Row],[1Y Return vs Nifty]]-AVERAGE(Table2[1Y Return vs Nifty]))/_xlfn.STDEV.P(Table2[1Y Return vs Nifty])</f>
        <v>-0.68377941312607904</v>
      </c>
      <c r="I494">
        <v>-4.0053432944275098</v>
      </c>
      <c r="J494">
        <f>(Table2[[#This Row],[1M Return vs Nifty]]-AVERAGE(Table2[1M Return vs Nifty]))/_xlfn.STDEV.P(Table2[1M Return vs Nifty])</f>
        <v>-0.32501888824786518</v>
      </c>
      <c r="K494">
        <v>4.9899614155184402</v>
      </c>
      <c r="L494">
        <f>(Table2[[#This Row],[6M Return vs Nifty]]-AVERAGE(Table2[6M Return vs Nifty]))/_xlfn.STDEV.P(Table2[6M Return vs Nifty])</f>
        <v>-0.19014351747113478</v>
      </c>
      <c r="M494">
        <v>-1.9391600508948801</v>
      </c>
      <c r="N494">
        <f>(Table2[[#This Row],[1W Return vs Nifty]]-AVERAGE(Table2[1W Return vs Nifty]))/_xlfn.STDEV.P(Table2[1W Return vs Nifty])</f>
        <v>-0.21315354867218397</v>
      </c>
      <c r="O494">
        <v>34645.67</v>
      </c>
      <c r="P494">
        <v>35274.387551028703</v>
      </c>
      <c r="Q494">
        <v>33832.787955210202</v>
      </c>
      <c r="R494">
        <v>41.413072219399098</v>
      </c>
      <c r="S494" s="1">
        <f>(Table2[[#This Row],[Close Price]]-Table2[[#This Row],[20D EMA]])/Table2[[#This Row],[20D EMA]]</f>
        <v>-1.7958088269039055E-2</v>
      </c>
      <c r="T494" s="1">
        <f>(Table2[[#This Row],[Close Price]]-Table2[[#This Row],[50D EMA]])/Table2[[#This Row],[50D EMA]]</f>
        <v>-3.5461637688794512E-2</v>
      </c>
      <c r="U494" s="1">
        <f>(Table2[[#This Row],[Close Price]]-Table2[[#This Row],[200D EMA]])/Table2[[#This Row],[200D EMA]]</f>
        <v>5.6369000699047749E-3</v>
      </c>
      <c r="V494">
        <v>1.0353474494929</v>
      </c>
      <c r="W494">
        <v>33890</v>
      </c>
      <c r="X494">
        <v>34479.65</v>
      </c>
      <c r="Y494">
        <v>33890</v>
      </c>
      <c r="Z494">
        <v>34479.65</v>
      </c>
      <c r="AA494">
        <v>33555</v>
      </c>
      <c r="AB494">
        <v>35254</v>
      </c>
      <c r="AC494" s="1">
        <f>(Table2[[#This Row],[Close Price]]/Table2[[#This Row],[Day Low]])-1</f>
        <v>3.9392151077013438E-3</v>
      </c>
      <c r="AD494" s="1">
        <f>(Table2[[#This Row],[Day High]]/Table2[[#This Row],[Close Price]])-1</f>
        <v>1.3406909929901456E-2</v>
      </c>
      <c r="AE494" s="1">
        <f>(Table2[[#This Row],[Close Price]]/Table2[[#This Row],[Current Week Low]])-1</f>
        <v>3.9392151077013438E-3</v>
      </c>
      <c r="AF494" s="1">
        <f>(Table2[[#This Row],[Current Week High]]/Table2[[#This Row],[Close Price]])-1</f>
        <v>1.3406909929901456E-2</v>
      </c>
      <c r="AG494" s="1">
        <f>(Table2[[#This Row],[Close Price]]/Table2[[#This Row],[Current Month Low]])-1</f>
        <v>1.3962151691253144E-2</v>
      </c>
      <c r="AH494" s="1">
        <f>(Table2[[#This Row],[Current Month High]]/Table2[[#This Row],[Close Price]])-1</f>
        <v>3.6166179258453779E-2</v>
      </c>
      <c r="AI494">
        <v>20.083177803576898</v>
      </c>
      <c r="AJ494">
        <v>19.385100152812601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0</v>
      </c>
      <c r="AM494">
        <v>0</v>
      </c>
      <c r="AN494">
        <v>-3.39</v>
      </c>
      <c r="AO494" t="s">
        <v>3181</v>
      </c>
      <c r="AP494">
        <v>1.7666366052144E-2</v>
      </c>
      <c r="AQ494">
        <f>(Table2[[#This Row],[Sharpe Ratio]]-AVERAGE(Table2[Sharpe Ratio]))/_xlfn.STDEV.P(Table2[Sharpe Ratio])</f>
        <v>-0.56581736037641384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547</v>
      </c>
      <c r="AT494">
        <f>_xlfn.RANK.AVG(Table2[[#This Row],[6M Return vs Nifty Z-Score]],Table2[6M Return vs Nifty Z-Score])</f>
        <v>374</v>
      </c>
      <c r="AU494">
        <f>_xlfn.RANK.AVG(Table2[[#This Row],[Sharpe Ratio Z-Score]],Table2[Sharpe Ratio Z-Score])</f>
        <v>481</v>
      </c>
      <c r="AV494">
        <f>(Table2[[#This Row],[Rank 1Y]]+Table2[[#This Row],[Rank 6M]]+Table2[[#This Row],[Rank Sharpe]])/3</f>
        <v>467.33333333333331</v>
      </c>
    </row>
    <row r="495" spans="1:48" x14ac:dyDescent="0.3">
      <c r="A495" t="s">
        <v>1110</v>
      </c>
      <c r="B495" t="s">
        <v>1111</v>
      </c>
      <c r="C495" t="s">
        <v>3136</v>
      </c>
      <c r="D495" t="s">
        <v>591</v>
      </c>
      <c r="E495">
        <v>11609.70815875</v>
      </c>
      <c r="F495">
        <v>871.9</v>
      </c>
      <c r="G495">
        <v>-9.2316177649165496</v>
      </c>
      <c r="H495">
        <f>(Table2[[#This Row],[1Y Return vs Nifty]]-AVERAGE(Table2[1Y Return vs Nifty]))/_xlfn.STDEV.P(Table2[1Y Return vs Nifty])</f>
        <v>-0.56645489274297356</v>
      </c>
      <c r="I495">
        <v>-6.9514725745183998</v>
      </c>
      <c r="J495">
        <f>(Table2[[#This Row],[1M Return vs Nifty]]-AVERAGE(Table2[1M Return vs Nifty]))/_xlfn.STDEV.P(Table2[1M Return vs Nifty])</f>
        <v>-0.65849208190342434</v>
      </c>
      <c r="K495">
        <v>0.80364525341815696</v>
      </c>
      <c r="L495">
        <f>(Table2[[#This Row],[6M Return vs Nifty]]-AVERAGE(Table2[6M Return vs Nifty]))/_xlfn.STDEV.P(Table2[6M Return vs Nifty])</f>
        <v>-0.32039893654448381</v>
      </c>
      <c r="M495">
        <v>0.35367980188129</v>
      </c>
      <c r="N495">
        <f>(Table2[[#This Row],[1W Return vs Nifty]]-AVERAGE(Table2[1W Return vs Nifty]))/_xlfn.STDEV.P(Table2[1W Return vs Nifty])</f>
        <v>0.29810783826620924</v>
      </c>
      <c r="O495">
        <v>868.48</v>
      </c>
      <c r="P495">
        <v>862.17654057110406</v>
      </c>
      <c r="Q495">
        <v>814.59922357777396</v>
      </c>
      <c r="R495">
        <v>52.178376900866297</v>
      </c>
      <c r="S495" s="1">
        <f>(Table2[[#This Row],[Close Price]]-Table2[[#This Row],[20D EMA]])/Table2[[#This Row],[20D EMA]]</f>
        <v>3.9379145173175653E-3</v>
      </c>
      <c r="T495" s="1">
        <f>(Table2[[#This Row],[Close Price]]-Table2[[#This Row],[50D EMA]])/Table2[[#This Row],[50D EMA]]</f>
        <v>1.1277805613285558E-2</v>
      </c>
      <c r="U495" s="1">
        <f>(Table2[[#This Row],[Close Price]]-Table2[[#This Row],[200D EMA]])/Table2[[#This Row],[200D EMA]]</f>
        <v>7.0342291968505943E-2</v>
      </c>
      <c r="V495">
        <v>0.77179195784291799</v>
      </c>
      <c r="W495">
        <v>858.35</v>
      </c>
      <c r="X495">
        <v>876.2</v>
      </c>
      <c r="Y495">
        <v>858.35</v>
      </c>
      <c r="Z495">
        <v>876.2</v>
      </c>
      <c r="AA495">
        <v>821</v>
      </c>
      <c r="AB495">
        <v>925.45</v>
      </c>
      <c r="AC495" s="1">
        <f>(Table2[[#This Row],[Close Price]]/Table2[[#This Row],[Day Low]])-1</f>
        <v>1.5786101240752526E-2</v>
      </c>
      <c r="AD495" s="1">
        <f>(Table2[[#This Row],[Day High]]/Table2[[#This Row],[Close Price]])-1</f>
        <v>4.9317582291548145E-3</v>
      </c>
      <c r="AE495" s="1">
        <f>(Table2[[#This Row],[Close Price]]/Table2[[#This Row],[Current Week Low]])-1</f>
        <v>1.5786101240752526E-2</v>
      </c>
      <c r="AF495" s="1">
        <f>(Table2[[#This Row],[Current Week High]]/Table2[[#This Row],[Close Price]])-1</f>
        <v>4.9317582291548145E-3</v>
      </c>
      <c r="AG495" s="1">
        <f>(Table2[[#This Row],[Close Price]]/Table2[[#This Row],[Current Month Low]])-1</f>
        <v>6.1997563946406764E-2</v>
      </c>
      <c r="AH495" s="1">
        <f>(Table2[[#This Row],[Current Month High]]/Table2[[#This Row],[Close Price]])-1</f>
        <v>6.1417593760752398E-2</v>
      </c>
      <c r="AI495">
        <v>9.1581603394884805</v>
      </c>
      <c r="AJ495">
        <v>28.220588235294102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0.02</v>
      </c>
      <c r="AM495" t="s">
        <v>3182</v>
      </c>
      <c r="AN495">
        <v>0.44</v>
      </c>
      <c r="AO495" t="s">
        <v>3182</v>
      </c>
      <c r="AP495">
        <v>2.0116910848884999E-2</v>
      </c>
      <c r="AQ495">
        <f>(Table2[[#This Row],[Sharpe Ratio]]-AVERAGE(Table2[Sharpe Ratio]))/_xlfn.STDEV.P(Table2[Sharpe Ratio])</f>
        <v>-0.53713547868305467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-1.784373551607727</v>
      </c>
      <c r="AS495">
        <f>_xlfn.RANK.AVG(Table2[[#This Row],[1Y Return vs Nifty Z-Score]],Table2[1Y Return vs Nifty Z-Score])</f>
        <v>506</v>
      </c>
      <c r="AT495">
        <f>_xlfn.RANK.AVG(Table2[[#This Row],[6M Return vs Nifty Z-Score]],Table2[6M Return vs Nifty Z-Score])</f>
        <v>423</v>
      </c>
      <c r="AU495">
        <f>_xlfn.RANK.AVG(Table2[[#This Row],[Sharpe Ratio Z-Score]],Table2[Sharpe Ratio Z-Score])</f>
        <v>474</v>
      </c>
      <c r="AV495">
        <f>(Table2[[#This Row],[Rank 1Y]]+Table2[[#This Row],[Rank 6M]]+Table2[[#This Row],[Rank Sharpe]])/3</f>
        <v>467.66666666666669</v>
      </c>
    </row>
    <row r="496" spans="1:48" x14ac:dyDescent="0.3">
      <c r="A496" t="s">
        <v>1676</v>
      </c>
      <c r="B496" t="s">
        <v>1677</v>
      </c>
      <c r="C496" t="s">
        <v>3146</v>
      </c>
      <c r="D496" t="s">
        <v>135</v>
      </c>
      <c r="E496">
        <v>5296.44</v>
      </c>
      <c r="F496">
        <v>185.84</v>
      </c>
      <c r="G496">
        <v>21.270444622523101</v>
      </c>
      <c r="H496">
        <f>(Table2[[#This Row],[1Y Return vs Nifty]]-AVERAGE(Table2[1Y Return vs Nifty]))/_xlfn.STDEV.P(Table2[1Y Return vs Nifty])</f>
        <v>-4.5967380283420588E-2</v>
      </c>
      <c r="I496">
        <v>-4.3151533333991097</v>
      </c>
      <c r="J496">
        <f>(Table2[[#This Row],[1M Return vs Nifty]]-AVERAGE(Table2[1M Return vs Nifty]))/_xlfn.STDEV.P(Table2[1M Return vs Nifty])</f>
        <v>-0.36008637283537975</v>
      </c>
      <c r="K496">
        <v>-18.5239785617838</v>
      </c>
      <c r="L496">
        <f>(Table2[[#This Row],[6M Return vs Nifty]]-AVERAGE(Table2[6M Return vs Nifty]))/_xlfn.STDEV.P(Table2[6M Return vs Nifty])</f>
        <v>-0.92176960284363962</v>
      </c>
      <c r="M496">
        <v>-4.7446232618503501</v>
      </c>
      <c r="N496">
        <f>(Table2[[#This Row],[1W Return vs Nifty]]-AVERAGE(Table2[1W Return vs Nifty]))/_xlfn.STDEV.P(Table2[1W Return vs Nifty])</f>
        <v>-0.83872057660963506</v>
      </c>
      <c r="O496">
        <v>190.68</v>
      </c>
      <c r="P496">
        <v>195.63521612618101</v>
      </c>
      <c r="Q496">
        <v>188.98547113443499</v>
      </c>
      <c r="R496">
        <v>41.903165790701102</v>
      </c>
      <c r="S496" s="1">
        <f>(Table2[[#This Row],[Close Price]]-Table2[[#This Row],[20D EMA]])/Table2[[#This Row],[20D EMA]]</f>
        <v>-2.5382840360813945E-2</v>
      </c>
      <c r="T496" s="1">
        <f>(Table2[[#This Row],[Close Price]]-Table2[[#This Row],[50D EMA]])/Table2[[#This Row],[50D EMA]]</f>
        <v>-5.0068777596070813E-2</v>
      </c>
      <c r="U496" s="1">
        <f>(Table2[[#This Row],[Close Price]]-Table2[[#This Row],[200D EMA]])/Table2[[#This Row],[200D EMA]]</f>
        <v>-1.6643983876397837E-2</v>
      </c>
      <c r="V496">
        <v>0.55782370218141197</v>
      </c>
      <c r="W496">
        <v>184.51</v>
      </c>
      <c r="X496">
        <v>189</v>
      </c>
      <c r="Y496">
        <v>184.51</v>
      </c>
      <c r="Z496">
        <v>189</v>
      </c>
      <c r="AA496">
        <v>179</v>
      </c>
      <c r="AB496">
        <v>201.61</v>
      </c>
      <c r="AC496" s="1">
        <f>(Table2[[#This Row],[Close Price]]/Table2[[#This Row],[Day Low]])-1</f>
        <v>7.2082813939624568E-3</v>
      </c>
      <c r="AD496" s="1">
        <f>(Table2[[#This Row],[Day High]]/Table2[[#This Row],[Close Price]])-1</f>
        <v>1.7003874300473454E-2</v>
      </c>
      <c r="AE496" s="1">
        <f>(Table2[[#This Row],[Close Price]]/Table2[[#This Row],[Current Week Low]])-1</f>
        <v>7.2082813939624568E-3</v>
      </c>
      <c r="AF496" s="1">
        <f>(Table2[[#This Row],[Current Week High]]/Table2[[#This Row],[Close Price]])-1</f>
        <v>1.7003874300473454E-2</v>
      </c>
      <c r="AG496" s="1">
        <f>(Table2[[#This Row],[Close Price]]/Table2[[#This Row],[Current Month Low]])-1</f>
        <v>3.8212290502793289E-2</v>
      </c>
      <c r="AH496" s="1">
        <f>(Table2[[#This Row],[Current Month High]]/Table2[[#This Row],[Close Price]])-1</f>
        <v>8.4857942315970769E-2</v>
      </c>
      <c r="AI496">
        <v>42.568876452862597</v>
      </c>
      <c r="AJ496">
        <v>50.905399918798203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-0.14000000000000001</v>
      </c>
      <c r="AM496" t="s">
        <v>3181</v>
      </c>
      <c r="AN496">
        <v>-4.51</v>
      </c>
      <c r="AO496" t="s">
        <v>3181</v>
      </c>
      <c r="AP496">
        <v>2.2702123224531998E-2</v>
      </c>
      <c r="AQ496">
        <f>(Table2[[#This Row],[Sharpe Ratio]]-AVERAGE(Table2[Sharpe Ratio]))/_xlfn.STDEV.P(Table2[Sharpe Ratio])</f>
        <v>-0.50687740888195321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304</v>
      </c>
      <c r="AT496">
        <f>_xlfn.RANK.AVG(Table2[[#This Row],[6M Return vs Nifty Z-Score]],Table2[6M Return vs Nifty Z-Score])</f>
        <v>633</v>
      </c>
      <c r="AU496">
        <f>_xlfn.RANK.AVG(Table2[[#This Row],[Sharpe Ratio Z-Score]],Table2[Sharpe Ratio Z-Score])</f>
        <v>467</v>
      </c>
      <c r="AV496">
        <f>(Table2[[#This Row],[Rank 1Y]]+Table2[[#This Row],[Rank 6M]]+Table2[[#This Row],[Rank Sharpe]])/3</f>
        <v>468</v>
      </c>
    </row>
    <row r="497" spans="1:48" x14ac:dyDescent="0.3">
      <c r="A497" t="s">
        <v>592</v>
      </c>
      <c r="B497" t="s">
        <v>593</v>
      </c>
      <c r="C497" t="s">
        <v>3144</v>
      </c>
      <c r="D497" t="s">
        <v>80</v>
      </c>
      <c r="E497">
        <v>33176.668931870001</v>
      </c>
      <c r="F497">
        <v>4293.7</v>
      </c>
      <c r="G497">
        <v>5.8671630504364503</v>
      </c>
      <c r="H497">
        <f>(Table2[[#This Row],[1Y Return vs Nifty]]-AVERAGE(Table2[1Y Return vs Nifty]))/_xlfn.STDEV.P(Table2[1Y Return vs Nifty])</f>
        <v>-0.30880913856632403</v>
      </c>
      <c r="I497">
        <v>-10.050218840107201</v>
      </c>
      <c r="J497">
        <f>(Table2[[#This Row],[1M Return vs Nifty]]-AVERAGE(Table2[1M Return vs Nifty]))/_xlfn.STDEV.P(Table2[1M Return vs Nifty])</f>
        <v>-1.0092400346484767</v>
      </c>
      <c r="K497">
        <v>-10.326611055000599</v>
      </c>
      <c r="L497">
        <f>(Table2[[#This Row],[6M Return vs Nifty]]-AVERAGE(Table2[6M Return vs Nifty]))/_xlfn.STDEV.P(Table2[6M Return vs Nifty])</f>
        <v>-0.66671205378394149</v>
      </c>
      <c r="M497">
        <v>-8.1804050632126</v>
      </c>
      <c r="N497">
        <f>(Table2[[#This Row],[1W Return vs Nifty]]-AVERAGE(Table2[1W Return vs Nifty]))/_xlfn.STDEV.P(Table2[1W Return vs Nifty])</f>
        <v>-1.6048371315252719</v>
      </c>
      <c r="O497">
        <v>4482.83</v>
      </c>
      <c r="P497">
        <v>4483.0747642937504</v>
      </c>
      <c r="Q497">
        <v>4189.7060154599103</v>
      </c>
      <c r="R497">
        <v>32.035448919820503</v>
      </c>
      <c r="S497" s="1">
        <f>(Table2[[#This Row],[Close Price]]-Table2[[#This Row],[20D EMA]])/Table2[[#This Row],[20D EMA]]</f>
        <v>-4.2189866669046144E-2</v>
      </c>
      <c r="T497" s="1">
        <f>(Table2[[#This Row],[Close Price]]-Table2[[#This Row],[50D EMA]])/Table2[[#This Row],[50D EMA]]</f>
        <v>-4.2242160626465498E-2</v>
      </c>
      <c r="U497" s="1">
        <f>(Table2[[#This Row],[Close Price]]-Table2[[#This Row],[200D EMA]])/Table2[[#This Row],[200D EMA]]</f>
        <v>2.4821308262764574E-2</v>
      </c>
      <c r="V497">
        <v>0.71597043745951106</v>
      </c>
      <c r="W497">
        <v>4163.1499999999996</v>
      </c>
      <c r="X497">
        <v>4330.6499999999996</v>
      </c>
      <c r="Y497">
        <v>4163.1499999999996</v>
      </c>
      <c r="Z497">
        <v>4330.6499999999996</v>
      </c>
      <c r="AA497">
        <v>4163.1499999999996</v>
      </c>
      <c r="AB497">
        <v>4658.6499999999996</v>
      </c>
      <c r="AC497" s="1">
        <f>(Table2[[#This Row],[Close Price]]/Table2[[#This Row],[Day Low]])-1</f>
        <v>3.1358466545764685E-2</v>
      </c>
      <c r="AD497" s="1">
        <f>(Table2[[#This Row],[Day High]]/Table2[[#This Row],[Close Price]])-1</f>
        <v>8.6056315066258549E-3</v>
      </c>
      <c r="AE497" s="1">
        <f>(Table2[[#This Row],[Close Price]]/Table2[[#This Row],[Current Week Low]])-1</f>
        <v>3.1358466545764685E-2</v>
      </c>
      <c r="AF497" s="1">
        <f>(Table2[[#This Row],[Current Week High]]/Table2[[#This Row],[Close Price]])-1</f>
        <v>8.6056315066258549E-3</v>
      </c>
      <c r="AG497" s="1">
        <f>(Table2[[#This Row],[Close Price]]/Table2[[#This Row],[Current Month Low]])-1</f>
        <v>3.1358466545764685E-2</v>
      </c>
      <c r="AH497" s="1">
        <f>(Table2[[#This Row],[Current Month High]]/Table2[[#This Row],[Close Price]])-1</f>
        <v>8.4996622959219392E-2</v>
      </c>
      <c r="AI497">
        <v>14.015883736637401</v>
      </c>
      <c r="AJ497">
        <v>40.654840875960197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-0.03</v>
      </c>
      <c r="AM497" t="s">
        <v>3181</v>
      </c>
      <c r="AN497">
        <v>-7.6</v>
      </c>
      <c r="AO497" t="s">
        <v>3181</v>
      </c>
      <c r="AP497">
        <v>2.1050170858123999E-2</v>
      </c>
      <c r="AQ497">
        <f>(Table2[[#This Row],[Sharpe Ratio]]-AVERAGE(Table2[Sharpe Ratio]))/_xlfn.STDEV.P(Table2[Sharpe Ratio])</f>
        <v>-0.52621233489489183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397</v>
      </c>
      <c r="AT497">
        <f>_xlfn.RANK.AVG(Table2[[#This Row],[6M Return vs Nifty Z-Score]],Table2[6M Return vs Nifty Z-Score])</f>
        <v>540</v>
      </c>
      <c r="AU497">
        <f>_xlfn.RANK.AVG(Table2[[#This Row],[Sharpe Ratio Z-Score]],Table2[Sharpe Ratio Z-Score])</f>
        <v>471</v>
      </c>
      <c r="AV497">
        <f>(Table2[[#This Row],[Rank 1Y]]+Table2[[#This Row],[Rank 6M]]+Table2[[#This Row],[Rank Sharpe]])/3</f>
        <v>469.33333333333331</v>
      </c>
    </row>
    <row r="498" spans="1:48" x14ac:dyDescent="0.3">
      <c r="A498" t="s">
        <v>1346</v>
      </c>
      <c r="B498" t="s">
        <v>1347</v>
      </c>
      <c r="C498" t="s">
        <v>3144</v>
      </c>
      <c r="D498" t="s">
        <v>80</v>
      </c>
      <c r="E498">
        <v>8430.7993182030004</v>
      </c>
      <c r="F498">
        <v>208.59</v>
      </c>
      <c r="G498">
        <v>-7.5160457353888104</v>
      </c>
      <c r="H498">
        <f>(Table2[[#This Row],[1Y Return vs Nifty]]-AVERAGE(Table2[1Y Return vs Nifty]))/_xlfn.STDEV.P(Table2[1Y Return vs Nifty])</f>
        <v>-0.53718035363961847</v>
      </c>
      <c r="I498">
        <v>0.685994574186786</v>
      </c>
      <c r="J498">
        <f>(Table2[[#This Row],[1M Return vs Nifty]]-AVERAGE(Table2[1M Return vs Nifty]))/_xlfn.STDEV.P(Table2[1M Return vs Nifty])</f>
        <v>0.20599495155070913</v>
      </c>
      <c r="K498">
        <v>-18.108327076489601</v>
      </c>
      <c r="L498">
        <f>(Table2[[#This Row],[6M Return vs Nifty]]-AVERAGE(Table2[6M Return vs Nifty]))/_xlfn.STDEV.P(Table2[6M Return vs Nifty])</f>
        <v>-0.90883678642246102</v>
      </c>
      <c r="M498">
        <v>-3.9279260542514698</v>
      </c>
      <c r="N498">
        <f>(Table2[[#This Row],[1W Return vs Nifty]]-AVERAGE(Table2[1W Return vs Nifty]))/_xlfn.STDEV.P(Table2[1W Return vs Nifty])</f>
        <v>-0.65661202395160612</v>
      </c>
      <c r="O498">
        <v>210.2</v>
      </c>
      <c r="P498">
        <v>211.94178834538599</v>
      </c>
      <c r="Q498">
        <v>203.60586897481201</v>
      </c>
      <c r="R498">
        <v>46.562903228932299</v>
      </c>
      <c r="S498" s="1">
        <f>(Table2[[#This Row],[Close Price]]-Table2[[#This Row],[20D EMA]])/Table2[[#This Row],[20D EMA]]</f>
        <v>-7.6593720266412242E-3</v>
      </c>
      <c r="T498" s="1">
        <f>(Table2[[#This Row],[Close Price]]-Table2[[#This Row],[50D EMA]])/Table2[[#This Row],[50D EMA]]</f>
        <v>-1.581466482638063E-2</v>
      </c>
      <c r="U498" s="1">
        <f>(Table2[[#This Row],[Close Price]]-Table2[[#This Row],[200D EMA]])/Table2[[#This Row],[200D EMA]]</f>
        <v>2.4479309217773956E-2</v>
      </c>
      <c r="V498">
        <v>0.83254469928547403</v>
      </c>
      <c r="W498">
        <v>206.35</v>
      </c>
      <c r="X498">
        <v>210.7</v>
      </c>
      <c r="Y498">
        <v>206.35</v>
      </c>
      <c r="Z498">
        <v>210.7</v>
      </c>
      <c r="AA498">
        <v>201.01</v>
      </c>
      <c r="AB498">
        <v>217.24</v>
      </c>
      <c r="AC498" s="1">
        <f>(Table2[[#This Row],[Close Price]]/Table2[[#This Row],[Day Low]])-1</f>
        <v>1.0855342864065864E-2</v>
      </c>
      <c r="AD498" s="1">
        <f>(Table2[[#This Row],[Day High]]/Table2[[#This Row],[Close Price]])-1</f>
        <v>1.0115537657605866E-2</v>
      </c>
      <c r="AE498" s="1">
        <f>(Table2[[#This Row],[Close Price]]/Table2[[#This Row],[Current Week Low]])-1</f>
        <v>1.0855342864065864E-2</v>
      </c>
      <c r="AF498" s="1">
        <f>(Table2[[#This Row],[Current Week High]]/Table2[[#This Row],[Close Price]])-1</f>
        <v>1.0115537657605866E-2</v>
      </c>
      <c r="AG498" s="1">
        <f>(Table2[[#This Row],[Close Price]]/Table2[[#This Row],[Current Month Low]])-1</f>
        <v>3.7709566688224561E-2</v>
      </c>
      <c r="AH498" s="1">
        <f>(Table2[[#This Row],[Current Month High]]/Table2[[#This Row],[Close Price]])-1</f>
        <v>4.1468910302507433E-2</v>
      </c>
      <c r="AI498">
        <v>22.728798120715201</v>
      </c>
      <c r="AJ498">
        <v>41.8979591836734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-0.01</v>
      </c>
      <c r="AM498" t="s">
        <v>3181</v>
      </c>
      <c r="AN498">
        <v>0.77</v>
      </c>
      <c r="AO498" t="s">
        <v>3182</v>
      </c>
      <c r="AP498">
        <v>8.6923635149601997E-2</v>
      </c>
      <c r="AQ498">
        <f>(Table2[[#This Row],[Sharpe Ratio]]-AVERAGE(Table2[Sharpe Ratio]))/_xlfn.STDEV.P(Table2[Sharpe Ratio])</f>
        <v>0.24478965292944355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498</v>
      </c>
      <c r="AT498">
        <f>_xlfn.RANK.AVG(Table2[[#This Row],[6M Return vs Nifty Z-Score]],Table2[6M Return vs Nifty Z-Score])</f>
        <v>630</v>
      </c>
      <c r="AU498">
        <f>_xlfn.RANK.AVG(Table2[[#This Row],[Sharpe Ratio Z-Score]],Table2[Sharpe Ratio Z-Score])</f>
        <v>281</v>
      </c>
      <c r="AV498">
        <f>(Table2[[#This Row],[Rank 1Y]]+Table2[[#This Row],[Rank 6M]]+Table2[[#This Row],[Rank Sharpe]])/3</f>
        <v>469.66666666666669</v>
      </c>
    </row>
    <row r="499" spans="1:48" x14ac:dyDescent="0.3">
      <c r="A499" t="s">
        <v>516</v>
      </c>
      <c r="B499" t="s">
        <v>517</v>
      </c>
      <c r="C499" t="s">
        <v>3136</v>
      </c>
      <c r="D499" t="s">
        <v>34</v>
      </c>
      <c r="E499">
        <v>41688.227829000003</v>
      </c>
      <c r="F499">
        <v>54.2</v>
      </c>
      <c r="G499">
        <v>-12.9978622816891</v>
      </c>
      <c r="H499">
        <f>(Table2[[#This Row],[1Y Return vs Nifty]]-AVERAGE(Table2[1Y Return vs Nifty]))/_xlfn.STDEV.P(Table2[1Y Return vs Nifty])</f>
        <v>-0.63072212867442312</v>
      </c>
      <c r="I499">
        <v>-10.543551164476201</v>
      </c>
      <c r="J499">
        <f>(Table2[[#This Row],[1M Return vs Nifty]]-AVERAGE(Table2[1M Return vs Nifty]))/_xlfn.STDEV.P(Table2[1M Return vs Nifty])</f>
        <v>-1.0650804578276576</v>
      </c>
      <c r="K499">
        <v>-23.667915066703401</v>
      </c>
      <c r="L499">
        <f>(Table2[[#This Row],[6M Return vs Nifty]]-AVERAGE(Table2[6M Return vs Nifty]))/_xlfn.STDEV.P(Table2[6M Return vs Nifty])</f>
        <v>-1.0818209652325823</v>
      </c>
      <c r="M499">
        <v>-8.6693202996931795</v>
      </c>
      <c r="N499">
        <f>(Table2[[#This Row],[1W Return vs Nifty]]-AVERAGE(Table2[1W Return vs Nifty]))/_xlfn.STDEV.P(Table2[1W Return vs Nifty])</f>
        <v>-1.7138562946367808</v>
      </c>
      <c r="O499">
        <v>57.69</v>
      </c>
      <c r="P499">
        <v>60.028898994846003</v>
      </c>
      <c r="Q499">
        <v>58.6311424360822</v>
      </c>
      <c r="R499">
        <v>26.6064933153434</v>
      </c>
      <c r="S499" s="1">
        <f>(Table2[[#This Row],[Close Price]]-Table2[[#This Row],[20D EMA]])/Table2[[#This Row],[20D EMA]]</f>
        <v>-6.0495753163459787E-2</v>
      </c>
      <c r="T499" s="1">
        <f>(Table2[[#This Row],[Close Price]]-Table2[[#This Row],[50D EMA]])/Table2[[#This Row],[50D EMA]]</f>
        <v>-9.7101547628692331E-2</v>
      </c>
      <c r="U499" s="1">
        <f>(Table2[[#This Row],[Close Price]]-Table2[[#This Row],[200D EMA]])/Table2[[#This Row],[200D EMA]]</f>
        <v>-7.5576600625049867E-2</v>
      </c>
      <c r="V499">
        <v>0.92502870241373603</v>
      </c>
      <c r="W499">
        <v>53.8</v>
      </c>
      <c r="X499">
        <v>54.95</v>
      </c>
      <c r="Y499">
        <v>53.8</v>
      </c>
      <c r="Z499">
        <v>54.95</v>
      </c>
      <c r="AA499">
        <v>53.8</v>
      </c>
      <c r="AB499">
        <v>60.61</v>
      </c>
      <c r="AC499" s="1">
        <f>(Table2[[#This Row],[Close Price]]/Table2[[#This Row],[Day Low]])-1</f>
        <v>7.4349442379182396E-3</v>
      </c>
      <c r="AD499" s="1">
        <f>(Table2[[#This Row],[Day High]]/Table2[[#This Row],[Close Price]])-1</f>
        <v>1.3837638376383854E-2</v>
      </c>
      <c r="AE499" s="1">
        <f>(Table2[[#This Row],[Close Price]]/Table2[[#This Row],[Current Week Low]])-1</f>
        <v>7.4349442379182396E-3</v>
      </c>
      <c r="AF499" s="1">
        <f>(Table2[[#This Row],[Current Week High]]/Table2[[#This Row],[Close Price]])-1</f>
        <v>1.3837638376383854E-2</v>
      </c>
      <c r="AG499" s="1">
        <f>(Table2[[#This Row],[Close Price]]/Table2[[#This Row],[Current Month Low]])-1</f>
        <v>7.4349442379182396E-3</v>
      </c>
      <c r="AH499" s="1">
        <f>(Table2[[#This Row],[Current Month High]]/Table2[[#This Row],[Close Price]])-1</f>
        <v>0.11826568265682647</v>
      </c>
      <c r="AI499">
        <v>35.608856088560799</v>
      </c>
      <c r="AJ499">
        <v>40.232858990944301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-0.2</v>
      </c>
      <c r="AM499" t="s">
        <v>3181</v>
      </c>
      <c r="AN499">
        <v>-9.94</v>
      </c>
      <c r="AO499" t="s">
        <v>3181</v>
      </c>
      <c r="AP499">
        <v>0.11036694039987301</v>
      </c>
      <c r="AQ499">
        <f>(Table2[[#This Row],[Sharpe Ratio]]-AVERAGE(Table2[Sharpe Ratio]))/_xlfn.STDEV.P(Table2[Sharpe Ratio])</f>
        <v>0.51917684576256673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534</v>
      </c>
      <c r="AT499">
        <f>_xlfn.RANK.AVG(Table2[[#This Row],[6M Return vs Nifty Z-Score]],Table2[6M Return vs Nifty Z-Score])</f>
        <v>673</v>
      </c>
      <c r="AU499">
        <f>_xlfn.RANK.AVG(Table2[[#This Row],[Sharpe Ratio Z-Score]],Table2[Sharpe Ratio Z-Score])</f>
        <v>204</v>
      </c>
      <c r="AV499">
        <f>(Table2[[#This Row],[Rank 1Y]]+Table2[[#This Row],[Rank 6M]]+Table2[[#This Row],[Rank Sharpe]])/3</f>
        <v>470.33333333333331</v>
      </c>
    </row>
    <row r="500" spans="1:48" x14ac:dyDescent="0.3">
      <c r="A500" t="s">
        <v>417</v>
      </c>
      <c r="B500" t="s">
        <v>418</v>
      </c>
      <c r="C500" t="s">
        <v>3142</v>
      </c>
      <c r="D500" t="s">
        <v>412</v>
      </c>
      <c r="E500">
        <v>55946.316890189999</v>
      </c>
      <c r="F500">
        <v>131913.29999999999</v>
      </c>
      <c r="G500">
        <v>-6.8078754146256397</v>
      </c>
      <c r="H500">
        <f>(Table2[[#This Row],[1Y Return vs Nifty]]-AVERAGE(Table2[1Y Return vs Nifty]))/_xlfn.STDEV.P(Table2[1Y Return vs Nifty])</f>
        <v>-0.52509612785941384</v>
      </c>
      <c r="I500">
        <v>-3.1990521896958599</v>
      </c>
      <c r="J500">
        <f>(Table2[[#This Row],[1M Return vs Nifty]]-AVERAGE(Table2[1M Return vs Nifty]))/_xlfn.STDEV.P(Table2[1M Return vs Nifty])</f>
        <v>-0.23375457356625109</v>
      </c>
      <c r="K500">
        <v>-9.6757902075674203</v>
      </c>
      <c r="L500">
        <f>(Table2[[#This Row],[6M Return vs Nifty]]-AVERAGE(Table2[6M Return vs Nifty]))/_xlfn.STDEV.P(Table2[6M Return vs Nifty])</f>
        <v>-0.6464620442429635</v>
      </c>
      <c r="M500">
        <v>-3.41534369632577</v>
      </c>
      <c r="N500">
        <f>(Table2[[#This Row],[1W Return vs Nifty]]-AVERAGE(Table2[1W Return vs Nifty]))/_xlfn.STDEV.P(Table2[1W Return vs Nifty])</f>
        <v>-0.54231552525984683</v>
      </c>
      <c r="O500">
        <v>134759.9</v>
      </c>
      <c r="P500">
        <v>135085.23677888501</v>
      </c>
      <c r="Q500">
        <v>130129.002010467</v>
      </c>
      <c r="R500">
        <v>34.113361173431699</v>
      </c>
      <c r="S500" s="1">
        <f>(Table2[[#This Row],[Close Price]]-Table2[[#This Row],[20D EMA]])/Table2[[#This Row],[20D EMA]]</f>
        <v>-2.1123494451984647E-2</v>
      </c>
      <c r="T500" s="1">
        <f>(Table2[[#This Row],[Close Price]]-Table2[[#This Row],[50D EMA]])/Table2[[#This Row],[50D EMA]]</f>
        <v>-2.3481002473105354E-2</v>
      </c>
      <c r="U500" s="1">
        <f>(Table2[[#This Row],[Close Price]]-Table2[[#This Row],[200D EMA]])/Table2[[#This Row],[200D EMA]]</f>
        <v>1.3711762650646248E-2</v>
      </c>
      <c r="V500">
        <v>0.66281467995841703</v>
      </c>
      <c r="W500">
        <v>131251.20000000001</v>
      </c>
      <c r="X500">
        <v>132900</v>
      </c>
      <c r="Y500">
        <v>131251.20000000001</v>
      </c>
      <c r="Z500">
        <v>132900</v>
      </c>
      <c r="AA500">
        <v>130555</v>
      </c>
      <c r="AB500">
        <v>140447.1</v>
      </c>
      <c r="AC500" s="1">
        <f>(Table2[[#This Row],[Close Price]]/Table2[[#This Row],[Day Low]])-1</f>
        <v>5.044525307197123E-3</v>
      </c>
      <c r="AD500" s="1">
        <f>(Table2[[#This Row],[Day High]]/Table2[[#This Row],[Close Price]])-1</f>
        <v>7.4799129428193556E-3</v>
      </c>
      <c r="AE500" s="1">
        <f>(Table2[[#This Row],[Close Price]]/Table2[[#This Row],[Current Week Low]])-1</f>
        <v>5.044525307197123E-3</v>
      </c>
      <c r="AF500" s="1">
        <f>(Table2[[#This Row],[Current Week High]]/Table2[[#This Row],[Close Price]])-1</f>
        <v>7.4799129428193556E-3</v>
      </c>
      <c r="AG500" s="1">
        <f>(Table2[[#This Row],[Close Price]]/Table2[[#This Row],[Current Month Low]])-1</f>
        <v>1.0404044272528834E-2</v>
      </c>
      <c r="AH500" s="1">
        <f>(Table2[[#This Row],[Current Month High]]/Table2[[#This Row],[Close Price]])-1</f>
        <v>6.469249120445042E-2</v>
      </c>
      <c r="AI500">
        <v>14.8064675813583</v>
      </c>
      <c r="AJ500">
        <v>23.274183577777499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-7.0000000000000007E-2</v>
      </c>
      <c r="AM500" t="s">
        <v>3181</v>
      </c>
      <c r="AN500">
        <v>-5.2</v>
      </c>
      <c r="AO500" t="s">
        <v>3181</v>
      </c>
      <c r="AP500">
        <v>5.2624977076739E-2</v>
      </c>
      <c r="AQ500">
        <f>(Table2[[#This Row],[Sharpe Ratio]]-AVERAGE(Table2[Sharpe Ratio]))/_xlfn.STDEV.P(Table2[Sharpe Ratio])</f>
        <v>-0.15665171406581921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495</v>
      </c>
      <c r="AT500">
        <f>_xlfn.RANK.AVG(Table2[[#This Row],[6M Return vs Nifty Z-Score]],Table2[6M Return vs Nifty Z-Score])</f>
        <v>533</v>
      </c>
      <c r="AU500">
        <f>_xlfn.RANK.AVG(Table2[[#This Row],[Sharpe Ratio Z-Score]],Table2[Sharpe Ratio Z-Score])</f>
        <v>384</v>
      </c>
      <c r="AV500">
        <f>(Table2[[#This Row],[Rank 1Y]]+Table2[[#This Row],[Rank 6M]]+Table2[[#This Row],[Rank Sharpe]])/3</f>
        <v>470.66666666666669</v>
      </c>
    </row>
    <row r="501" spans="1:48" x14ac:dyDescent="0.3">
      <c r="A501" t="s">
        <v>258</v>
      </c>
      <c r="B501" t="s">
        <v>259</v>
      </c>
      <c r="C501" t="s">
        <v>3136</v>
      </c>
      <c r="D501" t="s">
        <v>34</v>
      </c>
      <c r="E501">
        <v>102243.147892704</v>
      </c>
      <c r="F501">
        <v>54.09</v>
      </c>
      <c r="G501">
        <v>-4.9860746729663203</v>
      </c>
      <c r="H501">
        <f>(Table2[[#This Row],[1Y Return vs Nifty]]-AVERAGE(Table2[1Y Return vs Nifty]))/_xlfn.STDEV.P(Table2[1Y Return vs Nifty])</f>
        <v>-0.49400890089820704</v>
      </c>
      <c r="I501">
        <v>-8.3885446004470801</v>
      </c>
      <c r="J501">
        <f>(Table2[[#This Row],[1M Return vs Nifty]]-AVERAGE(Table2[1M Return vs Nifty]))/_xlfn.STDEV.P(Table2[1M Return vs Nifty])</f>
        <v>-0.82115466471605536</v>
      </c>
      <c r="K501">
        <v>-23.988426245455098</v>
      </c>
      <c r="L501">
        <f>(Table2[[#This Row],[6M Return vs Nifty]]-AVERAGE(Table2[6M Return vs Nifty]))/_xlfn.STDEV.P(Table2[6M Return vs Nifty])</f>
        <v>-1.0917935321122541</v>
      </c>
      <c r="M501">
        <v>-4.4970771531633202</v>
      </c>
      <c r="N501">
        <f>(Table2[[#This Row],[1W Return vs Nifty]]-AVERAGE(Table2[1W Return vs Nifty]))/_xlfn.STDEV.P(Table2[1W Return vs Nifty])</f>
        <v>-0.7835223181245109</v>
      </c>
      <c r="O501">
        <v>56.51</v>
      </c>
      <c r="P501">
        <v>58.9196158808764</v>
      </c>
      <c r="Q501">
        <v>57.6248331387688</v>
      </c>
      <c r="R501">
        <v>33.6780229124426</v>
      </c>
      <c r="S501" s="1">
        <f>(Table2[[#This Row],[Close Price]]-Table2[[#This Row],[20D EMA]])/Table2[[#This Row],[20D EMA]]</f>
        <v>-4.2824278888692176E-2</v>
      </c>
      <c r="T501" s="1">
        <f>(Table2[[#This Row],[Close Price]]-Table2[[#This Row],[50D EMA]])/Table2[[#This Row],[50D EMA]]</f>
        <v>-8.196957513506041E-2</v>
      </c>
      <c r="U501" s="1">
        <f>(Table2[[#This Row],[Close Price]]-Table2[[#This Row],[200D EMA]])/Table2[[#This Row],[200D EMA]]</f>
        <v>-6.1342184371387505E-2</v>
      </c>
      <c r="V501">
        <v>0.42796764627814998</v>
      </c>
      <c r="W501">
        <v>54</v>
      </c>
      <c r="X501">
        <v>55.11</v>
      </c>
      <c r="Y501">
        <v>54</v>
      </c>
      <c r="Z501">
        <v>55.11</v>
      </c>
      <c r="AA501">
        <v>52.11</v>
      </c>
      <c r="AB501">
        <v>58.08</v>
      </c>
      <c r="AC501" s="1">
        <f>(Table2[[#This Row],[Close Price]]/Table2[[#This Row],[Day Low]])-1</f>
        <v>1.6666666666667052E-3</v>
      </c>
      <c r="AD501" s="1">
        <f>(Table2[[#This Row],[Day High]]/Table2[[#This Row],[Close Price]])-1</f>
        <v>1.8857459789240139E-2</v>
      </c>
      <c r="AE501" s="1">
        <f>(Table2[[#This Row],[Close Price]]/Table2[[#This Row],[Current Week Low]])-1</f>
        <v>1.6666666666667052E-3</v>
      </c>
      <c r="AF501" s="1">
        <f>(Table2[[#This Row],[Current Week High]]/Table2[[#This Row],[Close Price]])-1</f>
        <v>1.8857459789240139E-2</v>
      </c>
      <c r="AG501" s="1">
        <f>(Table2[[#This Row],[Close Price]]/Table2[[#This Row],[Current Month Low]])-1</f>
        <v>3.7996545768566481E-2</v>
      </c>
      <c r="AH501" s="1">
        <f>(Table2[[#This Row],[Current Month High]]/Table2[[#This Row],[Close Price]])-1</f>
        <v>7.3765945646145248E-2</v>
      </c>
      <c r="AI501">
        <v>54.834535034202197</v>
      </c>
      <c r="AJ501">
        <v>47.585266030013599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-0.19</v>
      </c>
      <c r="AM501" t="s">
        <v>3181</v>
      </c>
      <c r="AN501">
        <v>-7.7</v>
      </c>
      <c r="AO501" t="s">
        <v>3181</v>
      </c>
      <c r="AP501">
        <v>9.3431059713927997E-2</v>
      </c>
      <c r="AQ501">
        <f>(Table2[[#This Row],[Sharpe Ratio]]-AVERAGE(Table2[Sharpe Ratio]))/_xlfn.STDEV.P(Table2[Sharpe Ratio])</f>
        <v>0.32095442320039669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478</v>
      </c>
      <c r="AT501">
        <f>_xlfn.RANK.AVG(Table2[[#This Row],[6M Return vs Nifty Z-Score]],Table2[6M Return vs Nifty Z-Score])</f>
        <v>677</v>
      </c>
      <c r="AU501">
        <f>_xlfn.RANK.AVG(Table2[[#This Row],[Sharpe Ratio Z-Score]],Table2[Sharpe Ratio Z-Score])</f>
        <v>259</v>
      </c>
      <c r="AV501">
        <f>(Table2[[#This Row],[Rank 1Y]]+Table2[[#This Row],[Rank 6M]]+Table2[[#This Row],[Rank Sharpe]])/3</f>
        <v>471.33333333333331</v>
      </c>
    </row>
    <row r="502" spans="1:48" x14ac:dyDescent="0.3">
      <c r="A502" t="s">
        <v>481</v>
      </c>
      <c r="B502" t="s">
        <v>482</v>
      </c>
      <c r="C502" t="s">
        <v>3136</v>
      </c>
      <c r="D502" t="s">
        <v>483</v>
      </c>
      <c r="E502">
        <v>45695.1178378349</v>
      </c>
      <c r="F502">
        <v>717.65</v>
      </c>
      <c r="G502">
        <v>-50.702597227709703</v>
      </c>
      <c r="H502">
        <f>(Table2[[#This Row],[1Y Return vs Nifty]]-AVERAGE(Table2[1Y Return vs Nifty]))/_xlfn.STDEV.P(Table2[1Y Return vs Nifty])</f>
        <v>-1.2741161212092456</v>
      </c>
      <c r="I502">
        <v>10.682390813193701</v>
      </c>
      <c r="J502">
        <f>(Table2[[#This Row],[1M Return vs Nifty]]-AVERAGE(Table2[1M Return vs Nifty]))/_xlfn.STDEV.P(Table2[1M Return vs Nifty])</f>
        <v>1.3374898256538623</v>
      </c>
      <c r="K502">
        <v>72.547285165108505</v>
      </c>
      <c r="L502">
        <f>(Table2[[#This Row],[6M Return vs Nifty]]-AVERAGE(Table2[6M Return vs Nifty]))/_xlfn.STDEV.P(Table2[6M Return vs Nifty])</f>
        <v>1.9118734291089197</v>
      </c>
      <c r="M502">
        <v>2.7027616372514198</v>
      </c>
      <c r="N502">
        <f>(Table2[[#This Row],[1W Return vs Nifty]]-AVERAGE(Table2[1W Return vs Nifty]))/_xlfn.STDEV.P(Table2[1W Return vs Nifty])</f>
        <v>0.82191015953559687</v>
      </c>
      <c r="O502">
        <v>692.6</v>
      </c>
      <c r="P502">
        <v>628.66723750279903</v>
      </c>
      <c r="Q502">
        <v>560.10625294041097</v>
      </c>
      <c r="R502">
        <v>54.097871092170301</v>
      </c>
      <c r="S502" s="1">
        <f>(Table2[[#This Row],[Close Price]]-Table2[[#This Row],[20D EMA]])/Table2[[#This Row],[20D EMA]]</f>
        <v>3.6168062373664385E-2</v>
      </c>
      <c r="T502" s="1">
        <f>(Table2[[#This Row],[Close Price]]-Table2[[#This Row],[50D EMA]])/Table2[[#This Row],[50D EMA]]</f>
        <v>0.14154191150577458</v>
      </c>
      <c r="U502" s="1">
        <f>(Table2[[#This Row],[Close Price]]-Table2[[#This Row],[200D EMA]])/Table2[[#This Row],[200D EMA]]</f>
        <v>0.28127475141105041</v>
      </c>
      <c r="V502">
        <v>1.52894972341748</v>
      </c>
      <c r="W502">
        <v>712</v>
      </c>
      <c r="X502">
        <v>736.35</v>
      </c>
      <c r="Y502">
        <v>712</v>
      </c>
      <c r="Z502">
        <v>736.35</v>
      </c>
      <c r="AA502">
        <v>637.1</v>
      </c>
      <c r="AB502">
        <v>772.85</v>
      </c>
      <c r="AC502" s="1">
        <f>(Table2[[#This Row],[Close Price]]/Table2[[#This Row],[Day Low]])-1</f>
        <v>7.9353932584269593E-3</v>
      </c>
      <c r="AD502" s="1">
        <f>(Table2[[#This Row],[Day High]]/Table2[[#This Row],[Close Price]])-1</f>
        <v>2.6057270257089149E-2</v>
      </c>
      <c r="AE502" s="1">
        <f>(Table2[[#This Row],[Close Price]]/Table2[[#This Row],[Current Week Low]])-1</f>
        <v>7.9353932584269593E-3</v>
      </c>
      <c r="AF502" s="1">
        <f>(Table2[[#This Row],[Current Week High]]/Table2[[#This Row],[Close Price]])-1</f>
        <v>2.6057270257089149E-2</v>
      </c>
      <c r="AG502" s="1">
        <f>(Table2[[#This Row],[Close Price]]/Table2[[#This Row],[Current Month Low]])-1</f>
        <v>0.12643227122900647</v>
      </c>
      <c r="AH502" s="1">
        <f>(Table2[[#This Row],[Current Month High]]/Table2[[#This Row],[Close Price]])-1</f>
        <v>7.6917717550337938E-2</v>
      </c>
      <c r="AI502">
        <v>39.106806939315803</v>
      </c>
      <c r="AJ502">
        <v>131.5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0.45</v>
      </c>
      <c r="AM502" t="s">
        <v>3182</v>
      </c>
      <c r="AN502">
        <v>4.3899999999999997</v>
      </c>
      <c r="AO502" t="s">
        <v>3182</v>
      </c>
      <c r="AP502">
        <v>-5.0351816549333003E-2</v>
      </c>
      <c r="AQ502">
        <f>(Table2[[#This Row],[Sharpe Ratio]]-AVERAGE(Table2[Sharpe Ratio]))/_xlfn.STDEV.P(Table2[Sharpe Ratio])</f>
        <v>-1.3619217486607536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1.4352355444283798</v>
      </c>
      <c r="AS502">
        <f>_xlfn.RANK.AVG(Table2[[#This Row],[1Y Return vs Nifty Z-Score]],Table2[1Y Return vs Nifty Z-Score])</f>
        <v>710</v>
      </c>
      <c r="AT502">
        <f>_xlfn.RANK.AVG(Table2[[#This Row],[6M Return vs Nifty Z-Score]],Table2[6M Return vs Nifty Z-Score])</f>
        <v>38</v>
      </c>
      <c r="AU502">
        <f>_xlfn.RANK.AVG(Table2[[#This Row],[Sharpe Ratio Z-Score]],Table2[Sharpe Ratio Z-Score])</f>
        <v>670</v>
      </c>
      <c r="AV502">
        <f>(Table2[[#This Row],[Rank 1Y]]+Table2[[#This Row],[Rank 6M]]+Table2[[#This Row],[Rank Sharpe]])/3</f>
        <v>472.66666666666669</v>
      </c>
    </row>
    <row r="503" spans="1:48" x14ac:dyDescent="0.3">
      <c r="A503" t="s">
        <v>656</v>
      </c>
      <c r="B503" t="s">
        <v>657</v>
      </c>
      <c r="C503" t="s">
        <v>3142</v>
      </c>
      <c r="D503" t="s">
        <v>182</v>
      </c>
      <c r="E503">
        <v>28853.8681324799</v>
      </c>
      <c r="F503">
        <v>15212.2</v>
      </c>
      <c r="G503">
        <v>-30.7154786647131</v>
      </c>
      <c r="H503">
        <f>(Table2[[#This Row],[1Y Return vs Nifty]]-AVERAGE(Table2[1Y Return vs Nifty]))/_xlfn.STDEV.P(Table2[1Y Return vs Nifty])</f>
        <v>-0.9330557204419816</v>
      </c>
      <c r="I503">
        <v>-10.323711209932901</v>
      </c>
      <c r="J503">
        <f>(Table2[[#This Row],[1M Return vs Nifty]]-AVERAGE(Table2[1M Return vs Nifty]))/_xlfn.STDEV.P(Table2[1M Return vs Nifty])</f>
        <v>-1.0401967121515732</v>
      </c>
      <c r="K503">
        <v>-1.79297710385692</v>
      </c>
      <c r="L503">
        <f>(Table2[[#This Row],[6M Return vs Nifty]]-AVERAGE(Table2[6M Return vs Nifty]))/_xlfn.STDEV.P(Table2[6M Return vs Nifty])</f>
        <v>-0.40119171956075861</v>
      </c>
      <c r="M503">
        <v>-1.94566463462683</v>
      </c>
      <c r="N503">
        <f>(Table2[[#This Row],[1W Return vs Nifty]]-AVERAGE(Table2[1W Return vs Nifty]))/_xlfn.STDEV.P(Table2[1W Return vs Nifty])</f>
        <v>-0.21460395197716275</v>
      </c>
      <c r="O503">
        <v>15681.33</v>
      </c>
      <c r="P503">
        <v>15806.366221886899</v>
      </c>
      <c r="Q503">
        <v>15278.354429766499</v>
      </c>
      <c r="R503">
        <v>40.463912161859199</v>
      </c>
      <c r="S503" s="1">
        <f>(Table2[[#This Row],[Close Price]]-Table2[[#This Row],[20D EMA]])/Table2[[#This Row],[20D EMA]]</f>
        <v>-2.9916467544525829E-2</v>
      </c>
      <c r="T503" s="1">
        <f>(Table2[[#This Row],[Close Price]]-Table2[[#This Row],[50D EMA]])/Table2[[#This Row],[50D EMA]]</f>
        <v>-3.7590310989009182E-2</v>
      </c>
      <c r="U503" s="1">
        <f>(Table2[[#This Row],[Close Price]]-Table2[[#This Row],[200D EMA]])/Table2[[#This Row],[200D EMA]]</f>
        <v>-4.3299446985999588E-3</v>
      </c>
      <c r="V503">
        <v>1.5449215811811201</v>
      </c>
      <c r="W503">
        <v>15168.15</v>
      </c>
      <c r="X503">
        <v>15450.65</v>
      </c>
      <c r="Y503">
        <v>15168.15</v>
      </c>
      <c r="Z503">
        <v>15450.65</v>
      </c>
      <c r="AA503">
        <v>14770.05</v>
      </c>
      <c r="AB503">
        <v>16158</v>
      </c>
      <c r="AC503" s="1">
        <f>(Table2[[#This Row],[Close Price]]/Table2[[#This Row],[Day Low]])-1</f>
        <v>2.9041115759009806E-3</v>
      </c>
      <c r="AD503" s="1">
        <f>(Table2[[#This Row],[Day High]]/Table2[[#This Row],[Close Price]])-1</f>
        <v>1.5674918815161476E-2</v>
      </c>
      <c r="AE503" s="1">
        <f>(Table2[[#This Row],[Close Price]]/Table2[[#This Row],[Current Week Low]])-1</f>
        <v>2.9041115759009806E-3</v>
      </c>
      <c r="AF503" s="1">
        <f>(Table2[[#This Row],[Current Week High]]/Table2[[#This Row],[Close Price]])-1</f>
        <v>1.5674918815161476E-2</v>
      </c>
      <c r="AG503" s="1">
        <f>(Table2[[#This Row],[Close Price]]/Table2[[#This Row],[Current Month Low]])-1</f>
        <v>2.9935579094180653E-2</v>
      </c>
      <c r="AH503" s="1">
        <f>(Table2[[#This Row],[Current Month High]]/Table2[[#This Row],[Close Price]])-1</f>
        <v>6.2173781570055597E-2</v>
      </c>
      <c r="AI503">
        <v>19.969498165945701</v>
      </c>
      <c r="AJ503">
        <v>17.242389210019201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-0.04</v>
      </c>
      <c r="AM503" t="s">
        <v>3181</v>
      </c>
      <c r="AN503">
        <v>-5.0999999999999996</v>
      </c>
      <c r="AO503" t="s">
        <v>3181</v>
      </c>
      <c r="AP503">
        <v>7.0802557043882997E-2</v>
      </c>
      <c r="AQ503">
        <f>(Table2[[#This Row],[Sharpe Ratio]]-AVERAGE(Table2[Sharpe Ratio]))/_xlfn.STDEV.P(Table2[Sharpe Ratio])</f>
        <v>5.610391430815323E-2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643</v>
      </c>
      <c r="AT503">
        <f>_xlfn.RANK.AVG(Table2[[#This Row],[6M Return vs Nifty Z-Score]],Table2[6M Return vs Nifty Z-Score])</f>
        <v>456</v>
      </c>
      <c r="AU503">
        <f>_xlfn.RANK.AVG(Table2[[#This Row],[Sharpe Ratio Z-Score]],Table2[Sharpe Ratio Z-Score])</f>
        <v>324</v>
      </c>
      <c r="AV503">
        <f>(Table2[[#This Row],[Rank 1Y]]+Table2[[#This Row],[Rank 6M]]+Table2[[#This Row],[Rank Sharpe]])/3</f>
        <v>474.33333333333331</v>
      </c>
    </row>
    <row r="504" spans="1:48" x14ac:dyDescent="0.3">
      <c r="A504" t="s">
        <v>963</v>
      </c>
      <c r="B504" t="s">
        <v>964</v>
      </c>
      <c r="C504" t="s">
        <v>3139</v>
      </c>
      <c r="D504" t="s">
        <v>48</v>
      </c>
      <c r="E504">
        <v>15494.775168599999</v>
      </c>
      <c r="F504">
        <v>1602</v>
      </c>
      <c r="G504">
        <v>6.2710749232016196</v>
      </c>
      <c r="H504">
        <f>(Table2[[#This Row],[1Y Return vs Nifty]]-AVERAGE(Table2[1Y Return vs Nifty]))/_xlfn.STDEV.P(Table2[1Y Return vs Nifty])</f>
        <v>-0.3019167821335671</v>
      </c>
      <c r="I504">
        <v>1.9501341343460199</v>
      </c>
      <c r="J504">
        <f>(Table2[[#This Row],[1M Return vs Nifty]]-AVERAGE(Table2[1M Return vs Nifty]))/_xlfn.STDEV.P(Table2[1M Return vs Nifty])</f>
        <v>0.34908326040442927</v>
      </c>
      <c r="K504">
        <v>8.9717994770996903</v>
      </c>
      <c r="L504">
        <f>(Table2[[#This Row],[6M Return vs Nifty]]-AVERAGE(Table2[6M Return vs Nifty]))/_xlfn.STDEV.P(Table2[6M Return vs Nifty])</f>
        <v>-6.625034616959917E-2</v>
      </c>
      <c r="M504">
        <v>-6.5710103595555998</v>
      </c>
      <c r="N504">
        <f>(Table2[[#This Row],[1W Return vs Nifty]]-AVERAGE(Table2[1W Return vs Nifty]))/_xlfn.STDEV.P(Table2[1W Return vs Nifty])</f>
        <v>-1.2459715233029136</v>
      </c>
      <c r="O504">
        <v>1643.53</v>
      </c>
      <c r="P504">
        <v>1637.8005653154701</v>
      </c>
      <c r="Q504">
        <v>1506.3988558622</v>
      </c>
      <c r="R504">
        <v>38.656823615631701</v>
      </c>
      <c r="S504" s="1">
        <f>(Table2[[#This Row],[Close Price]]-Table2[[#This Row],[20D EMA]])/Table2[[#This Row],[20D EMA]]</f>
        <v>-2.5268781220908639E-2</v>
      </c>
      <c r="T504" s="1">
        <f>(Table2[[#This Row],[Close Price]]-Table2[[#This Row],[50D EMA]])/Table2[[#This Row],[50D EMA]]</f>
        <v>-2.1858928415117641E-2</v>
      </c>
      <c r="U504" s="1">
        <f>(Table2[[#This Row],[Close Price]]-Table2[[#This Row],[200D EMA]])/Table2[[#This Row],[200D EMA]]</f>
        <v>6.3463367464576245E-2</v>
      </c>
      <c r="V504">
        <v>0.67971292667669803</v>
      </c>
      <c r="W504">
        <v>1587.15</v>
      </c>
      <c r="X504">
        <v>1624.35</v>
      </c>
      <c r="Y504">
        <v>1587.15</v>
      </c>
      <c r="Z504">
        <v>1624.35</v>
      </c>
      <c r="AA504">
        <v>1567.4</v>
      </c>
      <c r="AB504">
        <v>1749</v>
      </c>
      <c r="AC504" s="1">
        <f>(Table2[[#This Row],[Close Price]]/Table2[[#This Row],[Day Low]])-1</f>
        <v>9.3563935355824857E-3</v>
      </c>
      <c r="AD504" s="1">
        <f>(Table2[[#This Row],[Day High]]/Table2[[#This Row],[Close Price]])-1</f>
        <v>1.3951310861423094E-2</v>
      </c>
      <c r="AE504" s="1">
        <f>(Table2[[#This Row],[Close Price]]/Table2[[#This Row],[Current Week Low]])-1</f>
        <v>9.3563935355824857E-3</v>
      </c>
      <c r="AF504" s="1">
        <f>(Table2[[#This Row],[Current Week High]]/Table2[[#This Row],[Close Price]])-1</f>
        <v>1.3951310861423094E-2</v>
      </c>
      <c r="AG504" s="1">
        <f>(Table2[[#This Row],[Close Price]]/Table2[[#This Row],[Current Month Low]])-1</f>
        <v>2.2074773510271761E-2</v>
      </c>
      <c r="AH504" s="1">
        <f>(Table2[[#This Row],[Current Month High]]/Table2[[#This Row],[Close Price]])-1</f>
        <v>9.1760299625468056E-2</v>
      </c>
      <c r="AI504">
        <v>16.104868913857601</v>
      </c>
      <c r="AJ504">
        <v>56.300307332064897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-0.06</v>
      </c>
      <c r="AM504" t="s">
        <v>3181</v>
      </c>
      <c r="AN504">
        <v>-3.73</v>
      </c>
      <c r="AO504" t="s">
        <v>3181</v>
      </c>
      <c r="AP504">
        <v>-7.1517417315886997E-2</v>
      </c>
      <c r="AQ504">
        <f>(Table2[[#This Row],[Sharpe Ratio]]-AVERAGE(Table2[Sharpe Ratio]))/_xlfn.STDEV.P(Table2[Sharpe Ratio])</f>
        <v>-1.6096500325764445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-2.8747054237780949</v>
      </c>
      <c r="AS504">
        <f>_xlfn.RANK.AVG(Table2[[#This Row],[1Y Return vs Nifty Z-Score]],Table2[1Y Return vs Nifty Z-Score])</f>
        <v>394</v>
      </c>
      <c r="AT504">
        <f>_xlfn.RANK.AVG(Table2[[#This Row],[6M Return vs Nifty Z-Score]],Table2[6M Return vs Nifty Z-Score])</f>
        <v>336</v>
      </c>
      <c r="AU504">
        <f>_xlfn.RANK.AVG(Table2[[#This Row],[Sharpe Ratio Z-Score]],Table2[Sharpe Ratio Z-Score])</f>
        <v>693</v>
      </c>
      <c r="AV504">
        <f>(Table2[[#This Row],[Rank 1Y]]+Table2[[#This Row],[Rank 6M]]+Table2[[#This Row],[Rank Sharpe]])/3</f>
        <v>474.33333333333331</v>
      </c>
    </row>
    <row r="505" spans="1:48" x14ac:dyDescent="0.3">
      <c r="A505" t="s">
        <v>986</v>
      </c>
      <c r="B505" t="s">
        <v>987</v>
      </c>
      <c r="C505" t="s">
        <v>3139</v>
      </c>
      <c r="D505" t="s">
        <v>483</v>
      </c>
      <c r="E505">
        <v>14838.64152225</v>
      </c>
      <c r="F505">
        <v>308.75</v>
      </c>
      <c r="G505">
        <v>-4.2643823226973403</v>
      </c>
      <c r="H505">
        <f>(Table2[[#This Row],[1Y Return vs Nifty]]-AVERAGE(Table2[1Y Return vs Nifty]))/_xlfn.STDEV.P(Table2[1Y Return vs Nifty])</f>
        <v>-0.48169393506470748</v>
      </c>
      <c r="I505">
        <v>-54.298653205292503</v>
      </c>
      <c r="J505">
        <f>(Table2[[#This Row],[1M Return vs Nifty]]-AVERAGE(Table2[1M Return vs Nifty]))/_xlfn.STDEV.P(Table2[1M Return vs Nifty])</f>
        <v>-6.0177326428077196</v>
      </c>
      <c r="K505">
        <v>-18.6635468789726</v>
      </c>
      <c r="L505">
        <f>(Table2[[#This Row],[6M Return vs Nifty]]-AVERAGE(Table2[6M Return vs Nifty]))/_xlfn.STDEV.P(Table2[6M Return vs Nifty])</f>
        <v>-0.92611221074539651</v>
      </c>
      <c r="M505">
        <v>-2.7078853671514498</v>
      </c>
      <c r="N505">
        <f>(Table2[[#This Row],[1W Return vs Nifty]]-AVERAGE(Table2[1W Return vs Nifty]))/_xlfn.STDEV.P(Table2[1W Return vs Nifty])</f>
        <v>-0.38456524621753185</v>
      </c>
      <c r="O505">
        <v>328.03</v>
      </c>
      <c r="P505">
        <v>336.249804032508</v>
      </c>
      <c r="Q505">
        <v>324.45160769329499</v>
      </c>
      <c r="R505">
        <v>37.623831410506</v>
      </c>
      <c r="S505" s="1">
        <f>(Table2[[#This Row],[Close Price]]-Table2[[#This Row],[20D EMA]])/Table2[[#This Row],[20D EMA]]</f>
        <v>-5.8775112032435982E-2</v>
      </c>
      <c r="T505" s="1">
        <f>(Table2[[#This Row],[Close Price]]-Table2[[#This Row],[50D EMA]])/Table2[[#This Row],[50D EMA]]</f>
        <v>-8.1783851478020086E-2</v>
      </c>
      <c r="U505" s="1">
        <f>(Table2[[#This Row],[Close Price]]-Table2[[#This Row],[200D EMA]])/Table2[[#This Row],[200D EMA]]</f>
        <v>-4.8394297704136398E-2</v>
      </c>
      <c r="V505">
        <v>1.00904693586318</v>
      </c>
      <c r="W505">
        <v>307.3</v>
      </c>
      <c r="X505">
        <v>314.64999999999998</v>
      </c>
      <c r="Y505">
        <v>307.3</v>
      </c>
      <c r="Z505">
        <v>314.64999999999998</v>
      </c>
      <c r="AA505">
        <v>292.2</v>
      </c>
      <c r="AB505">
        <v>349.9</v>
      </c>
      <c r="AC505" s="1">
        <f>(Table2[[#This Row],[Close Price]]/Table2[[#This Row],[Day Low]])-1</f>
        <v>4.7185161080376403E-3</v>
      </c>
      <c r="AD505" s="1">
        <f>(Table2[[#This Row],[Day High]]/Table2[[#This Row],[Close Price]])-1</f>
        <v>1.91093117408907E-2</v>
      </c>
      <c r="AE505" s="1">
        <f>(Table2[[#This Row],[Close Price]]/Table2[[#This Row],[Current Week Low]])-1</f>
        <v>4.7185161080376403E-3</v>
      </c>
      <c r="AF505" s="1">
        <f>(Table2[[#This Row],[Current Week High]]/Table2[[#This Row],[Close Price]])-1</f>
        <v>1.91093117408907E-2</v>
      </c>
      <c r="AG505" s="1">
        <f>(Table2[[#This Row],[Close Price]]/Table2[[#This Row],[Current Month Low]])-1</f>
        <v>5.6639288158795376E-2</v>
      </c>
      <c r="AH505" s="1">
        <f>(Table2[[#This Row],[Current Month High]]/Table2[[#This Row],[Close Price]])-1</f>
        <v>0.1332793522267206</v>
      </c>
      <c r="AI505">
        <v>33.757085020242897</v>
      </c>
      <c r="AJ505">
        <v>42.840619939856502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-0.09</v>
      </c>
      <c r="AM505" t="s">
        <v>3181</v>
      </c>
      <c r="AN505">
        <v>-12.79</v>
      </c>
      <c r="AO505" t="s">
        <v>3181</v>
      </c>
      <c r="AP505">
        <v>7.4111291403266999E-2</v>
      </c>
      <c r="AQ505">
        <f>(Table2[[#This Row],[Sharpe Ratio]]-AVERAGE(Table2[Sharpe Ratio]))/_xlfn.STDEV.P(Table2[Sharpe Ratio])</f>
        <v>9.48302936735963E-2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475</v>
      </c>
      <c r="AT505">
        <f>_xlfn.RANK.AVG(Table2[[#This Row],[6M Return vs Nifty Z-Score]],Table2[6M Return vs Nifty Z-Score])</f>
        <v>635</v>
      </c>
      <c r="AU505">
        <f>_xlfn.RANK.AVG(Table2[[#This Row],[Sharpe Ratio Z-Score]],Table2[Sharpe Ratio Z-Score])</f>
        <v>313</v>
      </c>
      <c r="AV505">
        <f>(Table2[[#This Row],[Rank 1Y]]+Table2[[#This Row],[Rank 6M]]+Table2[[#This Row],[Rank Sharpe]])/3</f>
        <v>474.33333333333331</v>
      </c>
    </row>
    <row r="506" spans="1:48" x14ac:dyDescent="0.3">
      <c r="A506" t="s">
        <v>957</v>
      </c>
      <c r="B506" t="s">
        <v>958</v>
      </c>
      <c r="C506" t="s">
        <v>611</v>
      </c>
      <c r="D506" t="s">
        <v>611</v>
      </c>
      <c r="E506">
        <v>15546.1621485</v>
      </c>
      <c r="F506">
        <v>163.75</v>
      </c>
      <c r="G506">
        <v>-1.11631621633775</v>
      </c>
      <c r="H506">
        <f>(Table2[[#This Row],[1Y Return vs Nifty]]-AVERAGE(Table2[1Y Return vs Nifty]))/_xlfn.STDEV.P(Table2[1Y Return vs Nifty])</f>
        <v>-0.4279753020114862</v>
      </c>
      <c r="I506">
        <v>-10.0087232106775</v>
      </c>
      <c r="J506">
        <f>(Table2[[#This Row],[1M Return vs Nifty]]-AVERAGE(Table2[1M Return vs Nifty]))/_xlfn.STDEV.P(Table2[1M Return vs Nifty])</f>
        <v>-1.0045431327975698</v>
      </c>
      <c r="K506">
        <v>-1.4625188537281899</v>
      </c>
      <c r="L506">
        <f>(Table2[[#This Row],[6M Return vs Nifty]]-AVERAGE(Table2[6M Return vs Nifty]))/_xlfn.STDEV.P(Table2[6M Return vs Nifty])</f>
        <v>-0.39090965385190207</v>
      </c>
      <c r="M506">
        <v>-2.1729292027426799</v>
      </c>
      <c r="N506">
        <f>(Table2[[#This Row],[1W Return vs Nifty]]-AVERAGE(Table2[1W Return vs Nifty]))/_xlfn.STDEV.P(Table2[1W Return vs Nifty])</f>
        <v>-0.26527979754752806</v>
      </c>
      <c r="O506">
        <v>170.1</v>
      </c>
      <c r="P506">
        <v>173.48872878395699</v>
      </c>
      <c r="Q506">
        <v>158.554316332583</v>
      </c>
      <c r="R506">
        <v>42.008073242861201</v>
      </c>
      <c r="S506" s="1">
        <f>(Table2[[#This Row],[Close Price]]-Table2[[#This Row],[20D EMA]])/Table2[[#This Row],[20D EMA]]</f>
        <v>-3.7330981775426188E-2</v>
      </c>
      <c r="T506" s="1">
        <f>(Table2[[#This Row],[Close Price]]-Table2[[#This Row],[50D EMA]])/Table2[[#This Row],[50D EMA]]</f>
        <v>-5.6134648355654765E-2</v>
      </c>
      <c r="U506" s="1">
        <f>(Table2[[#This Row],[Close Price]]-Table2[[#This Row],[200D EMA]])/Table2[[#This Row],[200D EMA]]</f>
        <v>3.276910895644463E-2</v>
      </c>
      <c r="V506">
        <v>0.83108606753972203</v>
      </c>
      <c r="W506">
        <v>162.21</v>
      </c>
      <c r="X506">
        <v>167.2</v>
      </c>
      <c r="Y506">
        <v>162.21</v>
      </c>
      <c r="Z506">
        <v>167.2</v>
      </c>
      <c r="AA506">
        <v>155.5</v>
      </c>
      <c r="AB506">
        <v>176.3</v>
      </c>
      <c r="AC506" s="1">
        <f>(Table2[[#This Row],[Close Price]]/Table2[[#This Row],[Day Low]])-1</f>
        <v>9.4938659762036082E-3</v>
      </c>
      <c r="AD506" s="1">
        <f>(Table2[[#This Row],[Day High]]/Table2[[#This Row],[Close Price]])-1</f>
        <v>2.106870229007618E-2</v>
      </c>
      <c r="AE506" s="1">
        <f>(Table2[[#This Row],[Close Price]]/Table2[[#This Row],[Current Week Low]])-1</f>
        <v>9.4938659762036082E-3</v>
      </c>
      <c r="AF506" s="1">
        <f>(Table2[[#This Row],[Current Week High]]/Table2[[#This Row],[Close Price]])-1</f>
        <v>2.106870229007618E-2</v>
      </c>
      <c r="AG506" s="1">
        <f>(Table2[[#This Row],[Close Price]]/Table2[[#This Row],[Current Month Low]])-1</f>
        <v>5.3054662379421247E-2</v>
      </c>
      <c r="AH506" s="1">
        <f>(Table2[[#This Row],[Current Month High]]/Table2[[#This Row],[Close Price]])-1</f>
        <v>7.6641221374045942E-2</v>
      </c>
      <c r="AI506">
        <v>30.045801526717501</v>
      </c>
      <c r="AJ506">
        <v>36.174636174636099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-0.15</v>
      </c>
      <c r="AM506" t="s">
        <v>3181</v>
      </c>
      <c r="AN506">
        <v>-2.85</v>
      </c>
      <c r="AO506" t="s">
        <v>3181</v>
      </c>
      <c r="AP506">
        <v>1.165524914712E-3</v>
      </c>
      <c r="AQ506">
        <f>(Table2[[#This Row],[Sharpe Ratio]]-AVERAGE(Table2[Sharpe Ratio]))/_xlfn.STDEV.P(Table2[Sharpe Ratio])</f>
        <v>-0.75894795483612398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453</v>
      </c>
      <c r="AT506">
        <f>_xlfn.RANK.AVG(Table2[[#This Row],[6M Return vs Nifty Z-Score]],Table2[6M Return vs Nifty Z-Score])</f>
        <v>452</v>
      </c>
      <c r="AU506">
        <f>_xlfn.RANK.AVG(Table2[[#This Row],[Sharpe Ratio Z-Score]],Table2[Sharpe Ratio Z-Score])</f>
        <v>520</v>
      </c>
      <c r="AV506">
        <f>(Table2[[#This Row],[Rank 1Y]]+Table2[[#This Row],[Rank 6M]]+Table2[[#This Row],[Rank Sharpe]])/3</f>
        <v>475</v>
      </c>
    </row>
    <row r="507" spans="1:48" x14ac:dyDescent="0.3">
      <c r="A507" t="s">
        <v>589</v>
      </c>
      <c r="B507" t="s">
        <v>590</v>
      </c>
      <c r="C507" t="s">
        <v>3136</v>
      </c>
      <c r="D507" t="s">
        <v>591</v>
      </c>
      <c r="E507">
        <v>33980.141824999999</v>
      </c>
      <c r="F507">
        <v>617.75</v>
      </c>
      <c r="G507">
        <v>3.73911334153585</v>
      </c>
      <c r="H507">
        <f>(Table2[[#This Row],[1Y Return vs Nifty]]-AVERAGE(Table2[1Y Return vs Nifty]))/_xlfn.STDEV.P(Table2[1Y Return vs Nifty])</f>
        <v>-0.34512220111622083</v>
      </c>
      <c r="I507">
        <v>-14.043391311972</v>
      </c>
      <c r="J507">
        <f>(Table2[[#This Row],[1M Return vs Nifty]]-AVERAGE(Table2[1M Return vs Nifty]))/_xlfn.STDEV.P(Table2[1M Return vs Nifty])</f>
        <v>-1.4612283387629303</v>
      </c>
      <c r="K507">
        <v>-14.825795215027499</v>
      </c>
      <c r="L507">
        <f>(Table2[[#This Row],[6M Return vs Nifty]]-AVERAGE(Table2[6M Return vs Nifty]))/_xlfn.STDEV.P(Table2[6M Return vs Nifty])</f>
        <v>-0.80670222546711867</v>
      </c>
      <c r="M507">
        <v>-4.1937523087223099</v>
      </c>
      <c r="N507">
        <f>(Table2[[#This Row],[1W Return vs Nifty]]-AVERAGE(Table2[1W Return vs Nifty]))/_xlfn.STDEV.P(Table2[1W Return vs Nifty])</f>
        <v>-0.71588642088815813</v>
      </c>
      <c r="O507">
        <v>644.83000000000004</v>
      </c>
      <c r="P507">
        <v>669.77468864618595</v>
      </c>
      <c r="Q507">
        <v>643.19235690667097</v>
      </c>
      <c r="R507">
        <v>29.804579597374602</v>
      </c>
      <c r="S507" s="1">
        <f>(Table2[[#This Row],[Close Price]]-Table2[[#This Row],[20D EMA]])/Table2[[#This Row],[20D EMA]]</f>
        <v>-4.1995564722485057E-2</v>
      </c>
      <c r="T507" s="1">
        <f>(Table2[[#This Row],[Close Price]]-Table2[[#This Row],[50D EMA]])/Table2[[#This Row],[50D EMA]]</f>
        <v>-7.7674909978075371E-2</v>
      </c>
      <c r="U507" s="1">
        <f>(Table2[[#This Row],[Close Price]]-Table2[[#This Row],[200D EMA]])/Table2[[#This Row],[200D EMA]]</f>
        <v>-3.9556373196086847E-2</v>
      </c>
      <c r="V507">
        <v>0.51372289079679001</v>
      </c>
      <c r="W507">
        <v>613.65</v>
      </c>
      <c r="X507">
        <v>623.6</v>
      </c>
      <c r="Y507">
        <v>613.65</v>
      </c>
      <c r="Z507">
        <v>623.6</v>
      </c>
      <c r="AA507">
        <v>601</v>
      </c>
      <c r="AB507">
        <v>668.75</v>
      </c>
      <c r="AC507" s="1">
        <f>(Table2[[#This Row],[Close Price]]/Table2[[#This Row],[Day Low]])-1</f>
        <v>6.6813330074146915E-3</v>
      </c>
      <c r="AD507" s="1">
        <f>(Table2[[#This Row],[Day High]]/Table2[[#This Row],[Close Price]])-1</f>
        <v>9.4698502630514714E-3</v>
      </c>
      <c r="AE507" s="1">
        <f>(Table2[[#This Row],[Close Price]]/Table2[[#This Row],[Current Week Low]])-1</f>
        <v>6.6813330074146915E-3</v>
      </c>
      <c r="AF507" s="1">
        <f>(Table2[[#This Row],[Current Week High]]/Table2[[#This Row],[Close Price]])-1</f>
        <v>9.4698502630514714E-3</v>
      </c>
      <c r="AG507" s="1">
        <f>(Table2[[#This Row],[Close Price]]/Table2[[#This Row],[Current Month Low]])-1</f>
        <v>2.7870216306156381E-2</v>
      </c>
      <c r="AH507" s="1">
        <f>(Table2[[#This Row],[Current Month High]]/Table2[[#This Row],[Close Price]])-1</f>
        <v>8.2557668959935215E-2</v>
      </c>
      <c r="AI507">
        <v>33.832456495346001</v>
      </c>
      <c r="AJ507">
        <v>42.997685185185098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-0.22</v>
      </c>
      <c r="AM507" t="s">
        <v>3181</v>
      </c>
      <c r="AN507">
        <v>-7.12</v>
      </c>
      <c r="AO507" t="s">
        <v>3181</v>
      </c>
      <c r="AP507">
        <v>4.1534633906138999E-2</v>
      </c>
      <c r="AQ507">
        <f>(Table2[[#This Row],[Sharpe Ratio]]-AVERAGE(Table2[Sharpe Ratio]))/_xlfn.STDEV.P(Table2[Sharpe Ratio])</f>
        <v>-0.28645628290330233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415</v>
      </c>
      <c r="AT507">
        <f>_xlfn.RANK.AVG(Table2[[#This Row],[6M Return vs Nifty Z-Score]],Table2[6M Return vs Nifty Z-Score])</f>
        <v>599</v>
      </c>
      <c r="AU507">
        <f>_xlfn.RANK.AVG(Table2[[#This Row],[Sharpe Ratio Z-Score]],Table2[Sharpe Ratio Z-Score])</f>
        <v>413</v>
      </c>
      <c r="AV507">
        <f>(Table2[[#This Row],[Rank 1Y]]+Table2[[#This Row],[Rank 6M]]+Table2[[#This Row],[Rank Sharpe]])/3</f>
        <v>475.66666666666669</v>
      </c>
    </row>
    <row r="508" spans="1:48" x14ac:dyDescent="0.3">
      <c r="A508" t="s">
        <v>1794</v>
      </c>
      <c r="B508" t="s">
        <v>1795</v>
      </c>
      <c r="C508" t="s">
        <v>3140</v>
      </c>
      <c r="D508" t="s">
        <v>51</v>
      </c>
      <c r="E508">
        <v>4491.22981875</v>
      </c>
      <c r="F508">
        <v>364.25</v>
      </c>
      <c r="G508">
        <v>-0.659776985071022</v>
      </c>
      <c r="H508">
        <f>(Table2[[#This Row],[1Y Return vs Nifty]]-AVERAGE(Table2[1Y Return vs Nifty]))/_xlfn.STDEV.P(Table2[1Y Return vs Nifty])</f>
        <v>-0.4201849117813467</v>
      </c>
      <c r="I508">
        <v>-13.542538459444501</v>
      </c>
      <c r="J508">
        <f>(Table2[[#This Row],[1M Return vs Nifty]]-AVERAGE(Table2[1M Return vs Nifty]))/_xlfn.STDEV.P(Table2[1M Return vs Nifty])</f>
        <v>-1.4045366649071622</v>
      </c>
      <c r="K508">
        <v>9.5303140159022401</v>
      </c>
      <c r="L508">
        <f>(Table2[[#This Row],[6M Return vs Nifty]]-AVERAGE(Table2[6M Return vs Nifty]))/_xlfn.STDEV.P(Table2[6M Return vs Nifty])</f>
        <v>-4.8872407549266729E-2</v>
      </c>
      <c r="M508">
        <v>-6.6454134568521104</v>
      </c>
      <c r="N508">
        <f>(Table2[[#This Row],[1W Return vs Nifty]]-AVERAGE(Table2[1W Return vs Nifty]))/_xlfn.STDEV.P(Table2[1W Return vs Nifty])</f>
        <v>-1.2625620543294342</v>
      </c>
      <c r="O508">
        <v>359.14</v>
      </c>
      <c r="P508">
        <v>353.60029410789798</v>
      </c>
      <c r="Q508">
        <v>324.88971684516503</v>
      </c>
      <c r="R508">
        <v>57.169749362190103</v>
      </c>
      <c r="S508" s="1">
        <f>(Table2[[#This Row],[Close Price]]-Table2[[#This Row],[20D EMA]])/Table2[[#This Row],[20D EMA]]</f>
        <v>1.4228434593751779E-2</v>
      </c>
      <c r="T508" s="1">
        <f>(Table2[[#This Row],[Close Price]]-Table2[[#This Row],[50D EMA]])/Table2[[#This Row],[50D EMA]]</f>
        <v>3.0117921476763131E-2</v>
      </c>
      <c r="U508" s="1">
        <f>(Table2[[#This Row],[Close Price]]-Table2[[#This Row],[200D EMA]])/Table2[[#This Row],[200D EMA]]</f>
        <v>0.12114967360937798</v>
      </c>
      <c r="V508">
        <v>0.65008026184067802</v>
      </c>
      <c r="W508">
        <v>338.9</v>
      </c>
      <c r="X508">
        <v>366.65</v>
      </c>
      <c r="Y508">
        <v>338.9</v>
      </c>
      <c r="Z508">
        <v>366.65</v>
      </c>
      <c r="AA508">
        <v>336.55</v>
      </c>
      <c r="AB508">
        <v>377.05</v>
      </c>
      <c r="AC508" s="1">
        <f>(Table2[[#This Row],[Close Price]]/Table2[[#This Row],[Day Low]])-1</f>
        <v>7.4800826202419568E-2</v>
      </c>
      <c r="AD508" s="1">
        <f>(Table2[[#This Row],[Day High]]/Table2[[#This Row],[Close Price]])-1</f>
        <v>6.5888812628689397E-3</v>
      </c>
      <c r="AE508" s="1">
        <f>(Table2[[#This Row],[Close Price]]/Table2[[#This Row],[Current Week Low]])-1</f>
        <v>7.4800826202419568E-2</v>
      </c>
      <c r="AF508" s="1">
        <f>(Table2[[#This Row],[Current Week High]]/Table2[[#This Row],[Close Price]])-1</f>
        <v>6.5888812628689397E-3</v>
      </c>
      <c r="AG508" s="1">
        <f>(Table2[[#This Row],[Close Price]]/Table2[[#This Row],[Current Month Low]])-1</f>
        <v>8.2305749517159299E-2</v>
      </c>
      <c r="AH508" s="1">
        <f>(Table2[[#This Row],[Current Month High]]/Table2[[#This Row],[Close Price]])-1</f>
        <v>3.5140700068634123E-2</v>
      </c>
      <c r="AI508">
        <v>12.8071379547014</v>
      </c>
      <c r="AJ508">
        <v>45.641743302678897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-0.08</v>
      </c>
      <c r="AM508" t="s">
        <v>3181</v>
      </c>
      <c r="AN508">
        <v>-2.75</v>
      </c>
      <c r="AO508" t="s">
        <v>3181</v>
      </c>
      <c r="AP508">
        <v>-3.7493869146047E-2</v>
      </c>
      <c r="AQ508">
        <f>(Table2[[#This Row],[Sharpe Ratio]]-AVERAGE(Table2[Sharpe Ratio]))/_xlfn.STDEV.P(Table2[Sharpe Ratio])</f>
        <v>-1.2114286310768836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-4.3475846696440934</v>
      </c>
      <c r="AS508">
        <f>_xlfn.RANK.AVG(Table2[[#This Row],[1Y Return vs Nifty Z-Score]],Table2[1Y Return vs Nifty Z-Score])</f>
        <v>449</v>
      </c>
      <c r="AT508">
        <f>_xlfn.RANK.AVG(Table2[[#This Row],[6M Return vs Nifty Z-Score]],Table2[6M Return vs Nifty Z-Score])</f>
        <v>331</v>
      </c>
      <c r="AU508">
        <f>_xlfn.RANK.AVG(Table2[[#This Row],[Sharpe Ratio Z-Score]],Table2[Sharpe Ratio Z-Score])</f>
        <v>647</v>
      </c>
      <c r="AV508">
        <f>(Table2[[#This Row],[Rank 1Y]]+Table2[[#This Row],[Rank 6M]]+Table2[[#This Row],[Rank Sharpe]])/3</f>
        <v>475.66666666666669</v>
      </c>
    </row>
    <row r="509" spans="1:48" x14ac:dyDescent="0.3">
      <c r="A509" t="s">
        <v>415</v>
      </c>
      <c r="B509" t="s">
        <v>416</v>
      </c>
      <c r="C509" t="s">
        <v>3135</v>
      </c>
      <c r="D509" t="s">
        <v>21</v>
      </c>
      <c r="E509">
        <v>56043.11550688</v>
      </c>
      <c r="F509">
        <v>2962.6</v>
      </c>
      <c r="G509">
        <v>-1.6628627026049001</v>
      </c>
      <c r="H509">
        <f>(Table2[[#This Row],[1Y Return vs Nifty]]-AVERAGE(Table2[1Y Return vs Nifty]))/_xlfn.STDEV.P(Table2[1Y Return vs Nifty])</f>
        <v>-0.43730157698487421</v>
      </c>
      <c r="I509">
        <v>-8.1526260765733891</v>
      </c>
      <c r="J509">
        <f>(Table2[[#This Row],[1M Return vs Nifty]]-AVERAGE(Table2[1M Return vs Nifty]))/_xlfn.STDEV.P(Table2[1M Return vs Nifty])</f>
        <v>-0.79445098129988223</v>
      </c>
      <c r="K509">
        <v>12.151970624912201</v>
      </c>
      <c r="L509">
        <f>(Table2[[#This Row],[6M Return vs Nifty]]-AVERAGE(Table2[6M Return vs Nifty]))/_xlfn.STDEV.P(Table2[6M Return vs Nifty])</f>
        <v>3.2699305396007773E-2</v>
      </c>
      <c r="M509">
        <v>-3.5778668563986802</v>
      </c>
      <c r="N509">
        <f>(Table2[[#This Row],[1W Return vs Nifty]]-AVERAGE(Table2[1W Return vs Nifty]))/_xlfn.STDEV.P(Table2[1W Return vs Nifty])</f>
        <v>-0.57855521994584025</v>
      </c>
      <c r="O509">
        <v>2960.34</v>
      </c>
      <c r="P509">
        <v>2932.6841424494</v>
      </c>
      <c r="Q509">
        <v>2663.8637417423201</v>
      </c>
      <c r="R509">
        <v>53.268876103917997</v>
      </c>
      <c r="S509" s="1">
        <f>(Table2[[#This Row],[Close Price]]-Table2[[#This Row],[20D EMA]])/Table2[[#This Row],[20D EMA]]</f>
        <v>7.6342582270947376E-4</v>
      </c>
      <c r="T509" s="1">
        <f>(Table2[[#This Row],[Close Price]]-Table2[[#This Row],[50D EMA]])/Table2[[#This Row],[50D EMA]]</f>
        <v>1.0200845402196609E-2</v>
      </c>
      <c r="U509" s="1">
        <f>(Table2[[#This Row],[Close Price]]-Table2[[#This Row],[200D EMA]])/Table2[[#This Row],[200D EMA]]</f>
        <v>0.11214397102093858</v>
      </c>
      <c r="V509">
        <v>0.94417945409772697</v>
      </c>
      <c r="W509">
        <v>2890.2</v>
      </c>
      <c r="X509">
        <v>2973.9</v>
      </c>
      <c r="Y509">
        <v>2890.2</v>
      </c>
      <c r="Z509">
        <v>2973.9</v>
      </c>
      <c r="AA509">
        <v>2836.6</v>
      </c>
      <c r="AB509">
        <v>3051.8</v>
      </c>
      <c r="AC509" s="1">
        <f>(Table2[[#This Row],[Close Price]]/Table2[[#This Row],[Day Low]])-1</f>
        <v>2.5050169538440192E-2</v>
      </c>
      <c r="AD509" s="1">
        <f>(Table2[[#This Row],[Day High]]/Table2[[#This Row],[Close Price]])-1</f>
        <v>3.8142172416122389E-3</v>
      </c>
      <c r="AE509" s="1">
        <f>(Table2[[#This Row],[Close Price]]/Table2[[#This Row],[Current Week Low]])-1</f>
        <v>2.5050169538440192E-2</v>
      </c>
      <c r="AF509" s="1">
        <f>(Table2[[#This Row],[Current Week High]]/Table2[[#This Row],[Close Price]])-1</f>
        <v>3.8142172416122389E-3</v>
      </c>
      <c r="AG509" s="1">
        <f>(Table2[[#This Row],[Close Price]]/Table2[[#This Row],[Current Month Low]])-1</f>
        <v>4.4419375308467846E-2</v>
      </c>
      <c r="AH509" s="1">
        <f>(Table2[[#This Row],[Current Month High]]/Table2[[#This Row],[Close Price]])-1</f>
        <v>3.0108688314318677E-2</v>
      </c>
      <c r="AI509">
        <v>7.6014311753189903</v>
      </c>
      <c r="AJ509">
        <v>43.183026436614902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-0.03</v>
      </c>
      <c r="AM509" t="s">
        <v>3181</v>
      </c>
      <c r="AN509">
        <v>-1.85</v>
      </c>
      <c r="AO509" t="s">
        <v>3181</v>
      </c>
      <c r="AP509">
        <v>-4.7365876307785999E-2</v>
      </c>
      <c r="AQ509">
        <f>(Table2[[#This Row],[Sharpe Ratio]]-AVERAGE(Table2[Sharpe Ratio]))/_xlfn.STDEV.P(Table2[Sharpe Ratio])</f>
        <v>-1.3269734445671544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-3.1045819174017435</v>
      </c>
      <c r="AS509">
        <f>_xlfn.RANK.AVG(Table2[[#This Row],[1Y Return vs Nifty Z-Score]],Table2[1Y Return vs Nifty Z-Score])</f>
        <v>456</v>
      </c>
      <c r="AT509">
        <f>_xlfn.RANK.AVG(Table2[[#This Row],[6M Return vs Nifty Z-Score]],Table2[6M Return vs Nifty Z-Score])</f>
        <v>309</v>
      </c>
      <c r="AU509">
        <f>_xlfn.RANK.AVG(Table2[[#This Row],[Sharpe Ratio Z-Score]],Table2[Sharpe Ratio Z-Score])</f>
        <v>664</v>
      </c>
      <c r="AV509">
        <f>(Table2[[#This Row],[Rank 1Y]]+Table2[[#This Row],[Rank 6M]]+Table2[[#This Row],[Rank Sharpe]])/3</f>
        <v>476.33333333333331</v>
      </c>
    </row>
    <row r="510" spans="1:48" x14ac:dyDescent="0.3">
      <c r="A510" t="s">
        <v>491</v>
      </c>
      <c r="B510" t="s">
        <v>492</v>
      </c>
      <c r="C510" t="s">
        <v>3147</v>
      </c>
      <c r="D510" t="s">
        <v>138</v>
      </c>
      <c r="E510">
        <v>44243.953659530001</v>
      </c>
      <c r="F510">
        <v>50041.1</v>
      </c>
      <c r="G510">
        <v>4.90393497827763</v>
      </c>
      <c r="H510">
        <f>(Table2[[#This Row],[1Y Return vs Nifty]]-AVERAGE(Table2[1Y Return vs Nifty]))/_xlfn.STDEV.P(Table2[1Y Return vs Nifty])</f>
        <v>-0.3252456724911777</v>
      </c>
      <c r="I510">
        <v>0.129572908182394</v>
      </c>
      <c r="J510">
        <f>(Table2[[#This Row],[1M Return vs Nifty]]-AVERAGE(Table2[1M Return vs Nifty]))/_xlfn.STDEV.P(Table2[1M Return vs Nifty])</f>
        <v>0.14301342822261298</v>
      </c>
      <c r="K510">
        <v>1.22044277524474</v>
      </c>
      <c r="L510">
        <f>(Table2[[#This Row],[6M Return vs Nifty]]-AVERAGE(Table2[6M Return vs Nifty]))/_xlfn.STDEV.P(Table2[6M Return vs Nifty])</f>
        <v>-0.30743046169163912</v>
      </c>
      <c r="M510">
        <v>2.2350765092089602</v>
      </c>
      <c r="N510">
        <f>(Table2[[#This Row],[1W Return vs Nifty]]-AVERAGE(Table2[1W Return vs Nifty]))/_xlfn.STDEV.P(Table2[1W Return vs Nifty])</f>
        <v>0.71762492263868305</v>
      </c>
      <c r="O510">
        <v>49517.77</v>
      </c>
      <c r="P510">
        <v>50423.378205651999</v>
      </c>
      <c r="Q510">
        <v>47718.194720112398</v>
      </c>
      <c r="R510">
        <v>59.745171045776402</v>
      </c>
      <c r="S510" s="1">
        <f>(Table2[[#This Row],[Close Price]]-Table2[[#This Row],[20D EMA]])/Table2[[#This Row],[20D EMA]]</f>
        <v>1.0568529237079977E-2</v>
      </c>
      <c r="T510" s="1">
        <f>(Table2[[#This Row],[Close Price]]-Table2[[#This Row],[50D EMA]])/Table2[[#This Row],[50D EMA]]</f>
        <v>-7.5813683901320003E-3</v>
      </c>
      <c r="U510" s="1">
        <f>(Table2[[#This Row],[Close Price]]-Table2[[#This Row],[200D EMA]])/Table2[[#This Row],[200D EMA]]</f>
        <v>4.8679655496450189E-2</v>
      </c>
      <c r="V510">
        <v>0.64988677200533596</v>
      </c>
      <c r="W510">
        <v>49650</v>
      </c>
      <c r="X510">
        <v>50580</v>
      </c>
      <c r="Y510">
        <v>49650</v>
      </c>
      <c r="Z510">
        <v>50580</v>
      </c>
      <c r="AA510">
        <v>46827.95</v>
      </c>
      <c r="AB510">
        <v>50580</v>
      </c>
      <c r="AC510" s="1">
        <f>(Table2[[#This Row],[Close Price]]/Table2[[#This Row],[Day Low]])-1</f>
        <v>7.8771399798589492E-3</v>
      </c>
      <c r="AD510" s="1">
        <f>(Table2[[#This Row],[Day High]]/Table2[[#This Row],[Close Price]])-1</f>
        <v>1.0769147760540942E-2</v>
      </c>
      <c r="AE510" s="1">
        <f>(Table2[[#This Row],[Close Price]]/Table2[[#This Row],[Current Week Low]])-1</f>
        <v>7.8771399798589492E-3</v>
      </c>
      <c r="AF510" s="1">
        <f>(Table2[[#This Row],[Current Week High]]/Table2[[#This Row],[Close Price]])-1</f>
        <v>1.0769147760540942E-2</v>
      </c>
      <c r="AG510" s="1">
        <f>(Table2[[#This Row],[Close Price]]/Table2[[#This Row],[Current Month Low]])-1</f>
        <v>6.8616072238908643E-2</v>
      </c>
      <c r="AH510" s="1">
        <f>(Table2[[#This Row],[Current Month High]]/Table2[[#This Row],[Close Price]])-1</f>
        <v>1.0769147760540942E-2</v>
      </c>
      <c r="AI510">
        <v>19.889450871383701</v>
      </c>
      <c r="AJ510">
        <v>43.065724733187103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-0.14000000000000001</v>
      </c>
      <c r="AM510" t="s">
        <v>3181</v>
      </c>
      <c r="AN510">
        <v>1.01</v>
      </c>
      <c r="AO510" t="s">
        <v>3182</v>
      </c>
      <c r="AP510">
        <v>-1.473308146924E-2</v>
      </c>
      <c r="AQ510">
        <f>(Table2[[#This Row],[Sharpe Ratio]]-AVERAGE(Table2[Sharpe Ratio]))/_xlfn.STDEV.P(Table2[Sharpe Ratio])</f>
        <v>-0.94502982038709749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407</v>
      </c>
      <c r="AT510">
        <f>_xlfn.RANK.AVG(Table2[[#This Row],[6M Return vs Nifty Z-Score]],Table2[6M Return vs Nifty Z-Score])</f>
        <v>417</v>
      </c>
      <c r="AU510">
        <f>_xlfn.RANK.AVG(Table2[[#This Row],[Sharpe Ratio Z-Score]],Table2[Sharpe Ratio Z-Score])</f>
        <v>606</v>
      </c>
      <c r="AV510">
        <f>(Table2[[#This Row],[Rank 1Y]]+Table2[[#This Row],[Rank 6M]]+Table2[[#This Row],[Rank Sharpe]])/3</f>
        <v>476.66666666666669</v>
      </c>
    </row>
    <row r="511" spans="1:48" x14ac:dyDescent="0.3">
      <c r="A511" t="s">
        <v>68</v>
      </c>
      <c r="B511" t="s">
        <v>69</v>
      </c>
      <c r="C511" t="s">
        <v>3136</v>
      </c>
      <c r="D511" t="s">
        <v>24</v>
      </c>
      <c r="E511">
        <v>360188.25571492501</v>
      </c>
      <c r="F511">
        <v>1164.3499999999999</v>
      </c>
      <c r="G511">
        <v>-11.3445809614257</v>
      </c>
      <c r="H511">
        <f>(Table2[[#This Row],[1Y Return vs Nifty]]-AVERAGE(Table2[1Y Return vs Nifty]))/_xlfn.STDEV.P(Table2[1Y Return vs Nifty])</f>
        <v>-0.60251051888720775</v>
      </c>
      <c r="I511">
        <v>-3.2632763865905501</v>
      </c>
      <c r="J511">
        <f>(Table2[[#This Row],[1M Return vs Nifty]]-AVERAGE(Table2[1M Return vs Nifty]))/_xlfn.STDEV.P(Table2[1M Return vs Nifty])</f>
        <v>-0.24102412829800238</v>
      </c>
      <c r="K511">
        <v>-1.5263818784655301</v>
      </c>
      <c r="L511">
        <f>(Table2[[#This Row],[6M Return vs Nifty]]-AVERAGE(Table2[6M Return vs Nifty]))/_xlfn.STDEV.P(Table2[6M Return vs Nifty])</f>
        <v>-0.39289672428049593</v>
      </c>
      <c r="M511">
        <v>-2.1183180578471301</v>
      </c>
      <c r="N511">
        <f>(Table2[[#This Row],[1W Return vs Nifty]]-AVERAGE(Table2[1W Return vs Nifty]))/_xlfn.STDEV.P(Table2[1W Return vs Nifty])</f>
        <v>-0.25310251022072844</v>
      </c>
      <c r="O511">
        <v>1195.1500000000001</v>
      </c>
      <c r="P511">
        <v>1198.2482807772401</v>
      </c>
      <c r="Q511">
        <v>1146.6672648543099</v>
      </c>
      <c r="R511">
        <v>36.449170323338898</v>
      </c>
      <c r="S511" s="1">
        <f>(Table2[[#This Row],[Close Price]]-Table2[[#This Row],[20D EMA]])/Table2[[#This Row],[20D EMA]]</f>
        <v>-2.5770823745973458E-2</v>
      </c>
      <c r="T511" s="1">
        <f>(Table2[[#This Row],[Close Price]]-Table2[[#This Row],[50D EMA]])/Table2[[#This Row],[50D EMA]]</f>
        <v>-2.8289863896363926E-2</v>
      </c>
      <c r="U511" s="1">
        <f>(Table2[[#This Row],[Close Price]]-Table2[[#This Row],[200D EMA]])/Table2[[#This Row],[200D EMA]]</f>
        <v>1.5420981907891726E-2</v>
      </c>
      <c r="V511">
        <v>1.1705546993520399</v>
      </c>
      <c r="W511">
        <v>1156.5999999999999</v>
      </c>
      <c r="X511">
        <v>1175</v>
      </c>
      <c r="Y511">
        <v>1156.5999999999999</v>
      </c>
      <c r="Z511">
        <v>1175</v>
      </c>
      <c r="AA511">
        <v>1130.9000000000001</v>
      </c>
      <c r="AB511">
        <v>1242.95</v>
      </c>
      <c r="AC511" s="1">
        <f>(Table2[[#This Row],[Close Price]]/Table2[[#This Row],[Day Low]])-1</f>
        <v>6.7006743904547417E-3</v>
      </c>
      <c r="AD511" s="1">
        <f>(Table2[[#This Row],[Day High]]/Table2[[#This Row],[Close Price]])-1</f>
        <v>9.1467342293984899E-3</v>
      </c>
      <c r="AE511" s="1">
        <f>(Table2[[#This Row],[Close Price]]/Table2[[#This Row],[Current Week Low]])-1</f>
        <v>6.7006743904547417E-3</v>
      </c>
      <c r="AF511" s="1">
        <f>(Table2[[#This Row],[Current Week High]]/Table2[[#This Row],[Close Price]])-1</f>
        <v>9.1467342293984899E-3</v>
      </c>
      <c r="AG511" s="1">
        <f>(Table2[[#This Row],[Close Price]]/Table2[[#This Row],[Current Month Low]])-1</f>
        <v>2.9578212043505081E-2</v>
      </c>
      <c r="AH511" s="1">
        <f>(Table2[[#This Row],[Current Month High]]/Table2[[#This Row],[Close Price]])-1</f>
        <v>6.7505475157813466E-2</v>
      </c>
      <c r="AI511">
        <v>15.055610426418101</v>
      </c>
      <c r="AJ511">
        <v>22.382804288416999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-0.03</v>
      </c>
      <c r="AM511" t="s">
        <v>3181</v>
      </c>
      <c r="AN511">
        <v>-8.18</v>
      </c>
      <c r="AO511" t="s">
        <v>3181</v>
      </c>
      <c r="AP511">
        <v>2.7767985533020002E-2</v>
      </c>
      <c r="AQ511">
        <f>(Table2[[#This Row],[Sharpe Ratio]]-AVERAGE(Table2[Sharpe Ratio]))/_xlfn.STDEV.P(Table2[Sharpe Ratio])</f>
        <v>-0.44758509820877795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525</v>
      </c>
      <c r="AT511">
        <f>_xlfn.RANK.AVG(Table2[[#This Row],[6M Return vs Nifty Z-Score]],Table2[6M Return vs Nifty Z-Score])</f>
        <v>453</v>
      </c>
      <c r="AU511">
        <f>_xlfn.RANK.AVG(Table2[[#This Row],[Sharpe Ratio Z-Score]],Table2[Sharpe Ratio Z-Score])</f>
        <v>453</v>
      </c>
      <c r="AV511">
        <f>(Table2[[#This Row],[Rank 1Y]]+Table2[[#This Row],[Rank 6M]]+Table2[[#This Row],[Rank Sharpe]])/3</f>
        <v>477</v>
      </c>
    </row>
    <row r="512" spans="1:48" x14ac:dyDescent="0.3">
      <c r="A512" t="s">
        <v>1252</v>
      </c>
      <c r="B512" t="s">
        <v>1253</v>
      </c>
      <c r="C512" t="s">
        <v>3145</v>
      </c>
      <c r="D512" t="s">
        <v>455</v>
      </c>
      <c r="E512">
        <v>9563.6781539250005</v>
      </c>
      <c r="F512">
        <v>313.25</v>
      </c>
      <c r="G512">
        <v>-19.243355914385099</v>
      </c>
      <c r="H512">
        <f>(Table2[[#This Row],[1Y Return vs Nifty]]-AVERAGE(Table2[1Y Return vs Nifty]))/_xlfn.STDEV.P(Table2[1Y Return vs Nifty])</f>
        <v>-0.73729529752029477</v>
      </c>
      <c r="I512">
        <v>-2.3195121009980499</v>
      </c>
      <c r="J512">
        <f>(Table2[[#This Row],[1M Return vs Nifty]]-AVERAGE(Table2[1M Return vs Nifty]))/_xlfn.STDEV.P(Table2[1M Return vs Nifty])</f>
        <v>-0.13419918599103109</v>
      </c>
      <c r="K512">
        <v>24.582482912648999</v>
      </c>
      <c r="L512">
        <f>(Table2[[#This Row],[6M Return vs Nifty]]-AVERAGE(Table2[6M Return vs Nifty]))/_xlfn.STDEV.P(Table2[6M Return vs Nifty])</f>
        <v>0.41946932577670559</v>
      </c>
      <c r="M512">
        <v>-6.1519345896523703</v>
      </c>
      <c r="N512">
        <f>(Table2[[#This Row],[1W Return vs Nifty]]-AVERAGE(Table2[1W Return vs Nifty]))/_xlfn.STDEV.P(Table2[1W Return vs Nifty])</f>
        <v>-1.1525252849650824</v>
      </c>
      <c r="O512">
        <v>322.58</v>
      </c>
      <c r="P512">
        <v>312.65844753314298</v>
      </c>
      <c r="Q512">
        <v>291.75264291200102</v>
      </c>
      <c r="R512">
        <v>35.677182008797899</v>
      </c>
      <c r="S512" s="1">
        <f>(Table2[[#This Row],[Close Price]]-Table2[[#This Row],[20D EMA]])/Table2[[#This Row],[20D EMA]]</f>
        <v>-2.8923057846115645E-2</v>
      </c>
      <c r="T512" s="1">
        <f>(Table2[[#This Row],[Close Price]]-Table2[[#This Row],[50D EMA]])/Table2[[#This Row],[50D EMA]]</f>
        <v>1.8920085848450246E-3</v>
      </c>
      <c r="U512" s="1">
        <f>(Table2[[#This Row],[Close Price]]-Table2[[#This Row],[200D EMA]])/Table2[[#This Row],[200D EMA]]</f>
        <v>7.368350419530921E-2</v>
      </c>
      <c r="V512">
        <v>0.72537336143382503</v>
      </c>
      <c r="W512">
        <v>311</v>
      </c>
      <c r="X512">
        <v>319.75</v>
      </c>
      <c r="Y512">
        <v>311</v>
      </c>
      <c r="Z512">
        <v>319.75</v>
      </c>
      <c r="AA512">
        <v>307.2</v>
      </c>
      <c r="AB512">
        <v>346.7</v>
      </c>
      <c r="AC512" s="1">
        <f>(Table2[[#This Row],[Close Price]]/Table2[[#This Row],[Day Low]])-1</f>
        <v>7.2347266881029881E-3</v>
      </c>
      <c r="AD512" s="1">
        <f>(Table2[[#This Row],[Day High]]/Table2[[#This Row],[Close Price]])-1</f>
        <v>2.0750199521149204E-2</v>
      </c>
      <c r="AE512" s="1">
        <f>(Table2[[#This Row],[Close Price]]/Table2[[#This Row],[Current Week Low]])-1</f>
        <v>7.2347266881029881E-3</v>
      </c>
      <c r="AF512" s="1">
        <f>(Table2[[#This Row],[Current Week High]]/Table2[[#This Row],[Close Price]])-1</f>
        <v>2.0750199521149204E-2</v>
      </c>
      <c r="AG512" s="1">
        <f>(Table2[[#This Row],[Close Price]]/Table2[[#This Row],[Current Month Low]])-1</f>
        <v>1.9694010416666741E-2</v>
      </c>
      <c r="AH512" s="1">
        <f>(Table2[[#This Row],[Current Month High]]/Table2[[#This Row],[Close Price]])-1</f>
        <v>0.10678371907422179</v>
      </c>
      <c r="AI512">
        <v>18.7230646448523</v>
      </c>
      <c r="AJ512">
        <v>47.065727699530498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-0.06</v>
      </c>
      <c r="AM512" t="s">
        <v>3181</v>
      </c>
      <c r="AN512">
        <v>-14.68</v>
      </c>
      <c r="AO512" t="s">
        <v>3181</v>
      </c>
      <c r="AP512">
        <v>-5.3574581273772001E-2</v>
      </c>
      <c r="AQ512">
        <f>(Table2[[#This Row],[Sharpe Ratio]]-AVERAGE(Table2[Sharpe Ratio]))/_xlfn.STDEV.P(Table2[Sharpe Ratio])</f>
        <v>-1.3996419146723362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-3.0041923573720393</v>
      </c>
      <c r="AS512">
        <f>_xlfn.RANK.AVG(Table2[[#This Row],[1Y Return vs Nifty Z-Score]],Table2[1Y Return vs Nifty Z-Score])</f>
        <v>569</v>
      </c>
      <c r="AT512">
        <f>_xlfn.RANK.AVG(Table2[[#This Row],[6M Return vs Nifty Z-Score]],Table2[6M Return vs Nifty Z-Score])</f>
        <v>187</v>
      </c>
      <c r="AU512">
        <f>_xlfn.RANK.AVG(Table2[[#This Row],[Sharpe Ratio Z-Score]],Table2[Sharpe Ratio Z-Score])</f>
        <v>676</v>
      </c>
      <c r="AV512">
        <f>(Table2[[#This Row],[Rank 1Y]]+Table2[[#This Row],[Rank 6M]]+Table2[[#This Row],[Rank Sharpe]])/3</f>
        <v>477.33333333333331</v>
      </c>
    </row>
    <row r="513" spans="1:48" x14ac:dyDescent="0.3">
      <c r="A513" t="s">
        <v>1299</v>
      </c>
      <c r="B513" t="s">
        <v>1300</v>
      </c>
      <c r="C513" t="s">
        <v>3139</v>
      </c>
      <c r="D513" t="s">
        <v>48</v>
      </c>
      <c r="E513">
        <v>8927.7923769999998</v>
      </c>
      <c r="F513">
        <v>317.45</v>
      </c>
      <c r="G513">
        <v>-12.537669166941001</v>
      </c>
      <c r="H513">
        <f>(Table2[[#This Row],[1Y Return vs Nifty]]-AVERAGE(Table2[1Y Return vs Nifty]))/_xlfn.STDEV.P(Table2[1Y Return vs Nifty])</f>
        <v>-0.62286938853823859</v>
      </c>
      <c r="I513">
        <v>-9.2439897369702599</v>
      </c>
      <c r="J513">
        <f>(Table2[[#This Row],[1M Return vs Nifty]]-AVERAGE(Table2[1M Return vs Nifty]))/_xlfn.STDEV.P(Table2[1M Return vs Nifty])</f>
        <v>-0.91798273794463403</v>
      </c>
      <c r="K513">
        <v>12.5415542437783</v>
      </c>
      <c r="L513">
        <f>(Table2[[#This Row],[6M Return vs Nifty]]-AVERAGE(Table2[6M Return vs Nifty]))/_xlfn.STDEV.P(Table2[6M Return vs Nifty])</f>
        <v>4.4821031413484834E-2</v>
      </c>
      <c r="M513">
        <v>-3.9250294918664101</v>
      </c>
      <c r="N513">
        <f>(Table2[[#This Row],[1W Return vs Nifty]]-AVERAGE(Table2[1W Return vs Nifty]))/_xlfn.STDEV.P(Table2[1W Return vs Nifty])</f>
        <v>-0.65596614347262461</v>
      </c>
      <c r="O513">
        <v>328.64</v>
      </c>
      <c r="P513">
        <v>336.188088450809</v>
      </c>
      <c r="Q513">
        <v>313.98315262541701</v>
      </c>
      <c r="R513">
        <v>37.983723673362299</v>
      </c>
      <c r="S513" s="1">
        <f>(Table2[[#This Row],[Close Price]]-Table2[[#This Row],[20D EMA]])/Table2[[#This Row],[20D EMA]]</f>
        <v>-3.4049415774099312E-2</v>
      </c>
      <c r="T513" s="1">
        <f>(Table2[[#This Row],[Close Price]]-Table2[[#This Row],[50D EMA]])/Table2[[#This Row],[50D EMA]]</f>
        <v>-5.5736919583189728E-2</v>
      </c>
      <c r="U513" s="1">
        <f>(Table2[[#This Row],[Close Price]]-Table2[[#This Row],[200D EMA]])/Table2[[#This Row],[200D EMA]]</f>
        <v>1.1041507627381982E-2</v>
      </c>
      <c r="V513">
        <v>0.368290564089369</v>
      </c>
      <c r="W513">
        <v>316</v>
      </c>
      <c r="X513">
        <v>322.95</v>
      </c>
      <c r="Y513">
        <v>316</v>
      </c>
      <c r="Z513">
        <v>322.95</v>
      </c>
      <c r="AA513">
        <v>305.3</v>
      </c>
      <c r="AB513">
        <v>346</v>
      </c>
      <c r="AC513" s="1">
        <f>(Table2[[#This Row],[Close Price]]/Table2[[#This Row],[Day Low]])-1</f>
        <v>4.5886075949366223E-3</v>
      </c>
      <c r="AD513" s="1">
        <f>(Table2[[#This Row],[Day High]]/Table2[[#This Row],[Close Price]])-1</f>
        <v>1.7325563080800022E-2</v>
      </c>
      <c r="AE513" s="1">
        <f>(Table2[[#This Row],[Close Price]]/Table2[[#This Row],[Current Week Low]])-1</f>
        <v>4.5886075949366223E-3</v>
      </c>
      <c r="AF513" s="1">
        <f>(Table2[[#This Row],[Current Week High]]/Table2[[#This Row],[Close Price]])-1</f>
        <v>1.7325563080800022E-2</v>
      </c>
      <c r="AG513" s="1">
        <f>(Table2[[#This Row],[Close Price]]/Table2[[#This Row],[Current Month Low]])-1</f>
        <v>3.9796921061251211E-2</v>
      </c>
      <c r="AH513" s="1">
        <f>(Table2[[#This Row],[Current Month High]]/Table2[[#This Row],[Close Price]])-1</f>
        <v>8.9935422901244344E-2</v>
      </c>
      <c r="AI513">
        <v>30.855252795715799</v>
      </c>
      <c r="AJ513">
        <v>34.0865892291446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-0.15</v>
      </c>
      <c r="AM513" t="s">
        <v>3181</v>
      </c>
      <c r="AN513">
        <v>-8.09</v>
      </c>
      <c r="AO513" t="s">
        <v>3181</v>
      </c>
      <c r="AP513">
        <v>-1.252282727377E-2</v>
      </c>
      <c r="AQ513">
        <f>(Table2[[#This Row],[Sharpe Ratio]]-AVERAGE(Table2[Sharpe Ratio]))/_xlfn.STDEV.P(Table2[Sharpe Ratio])</f>
        <v>-0.91916036905895604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530</v>
      </c>
      <c r="AT513">
        <f>_xlfn.RANK.AVG(Table2[[#This Row],[6M Return vs Nifty Z-Score]],Table2[6M Return vs Nifty Z-Score])</f>
        <v>301</v>
      </c>
      <c r="AU513">
        <f>_xlfn.RANK.AVG(Table2[[#This Row],[Sharpe Ratio Z-Score]],Table2[Sharpe Ratio Z-Score])</f>
        <v>602</v>
      </c>
      <c r="AV513">
        <f>(Table2[[#This Row],[Rank 1Y]]+Table2[[#This Row],[Rank 6M]]+Table2[[#This Row],[Rank Sharpe]])/3</f>
        <v>477.66666666666669</v>
      </c>
    </row>
    <row r="514" spans="1:48" x14ac:dyDescent="0.3">
      <c r="A514" t="s">
        <v>1380</v>
      </c>
      <c r="B514" t="s">
        <v>1381</v>
      </c>
      <c r="C514" t="s">
        <v>3149</v>
      </c>
      <c r="D514" t="s">
        <v>135</v>
      </c>
      <c r="E514">
        <v>8190.6535394969997</v>
      </c>
      <c r="F514">
        <v>128.81</v>
      </c>
      <c r="G514">
        <v>31.409642117548799</v>
      </c>
      <c r="H514">
        <f>(Table2[[#This Row],[1Y Return vs Nifty]]-AVERAGE(Table2[1Y Return vs Nifty]))/_xlfn.STDEV.P(Table2[1Y Return vs Nifty])</f>
        <v>0.12704799210317547</v>
      </c>
      <c r="I514">
        <v>5.0706898930003998E-2</v>
      </c>
      <c r="J514">
        <f>(Table2[[#This Row],[1M Return vs Nifty]]-AVERAGE(Table2[1M Return vs Nifty]))/_xlfn.STDEV.P(Table2[1M Return vs Nifty])</f>
        <v>0.1340865626726219</v>
      </c>
      <c r="K514">
        <v>-13.5546486155708</v>
      </c>
      <c r="L514">
        <f>(Table2[[#This Row],[6M Return vs Nifty]]-AVERAGE(Table2[6M Return vs Nifty]))/_xlfn.STDEV.P(Table2[6M Return vs Nifty])</f>
        <v>-0.76715104810625101</v>
      </c>
      <c r="M514">
        <v>3.42138788068559</v>
      </c>
      <c r="N514">
        <f>(Table2[[#This Row],[1W Return vs Nifty]]-AVERAGE(Table2[1W Return vs Nifty]))/_xlfn.STDEV.P(Table2[1W Return vs Nifty])</f>
        <v>0.98215067937113021</v>
      </c>
      <c r="O514">
        <v>125.83</v>
      </c>
      <c r="P514">
        <v>128.773389948074</v>
      </c>
      <c r="Q514">
        <v>121.65973505663101</v>
      </c>
      <c r="R514">
        <v>62.626901777700198</v>
      </c>
      <c r="S514" s="1">
        <f>(Table2[[#This Row],[Close Price]]-Table2[[#This Row],[20D EMA]])/Table2[[#This Row],[20D EMA]]</f>
        <v>2.3682746562822887E-2</v>
      </c>
      <c r="T514" s="1">
        <f>(Table2[[#This Row],[Close Price]]-Table2[[#This Row],[50D EMA]])/Table2[[#This Row],[50D EMA]]</f>
        <v>2.8429826954751202E-4</v>
      </c>
      <c r="U514" s="1">
        <f>(Table2[[#This Row],[Close Price]]-Table2[[#This Row],[200D EMA]])/Table2[[#This Row],[200D EMA]]</f>
        <v>5.8772649307847341E-2</v>
      </c>
      <c r="V514">
        <v>0.81149938604791405</v>
      </c>
      <c r="W514">
        <v>127.5</v>
      </c>
      <c r="X514">
        <v>130.88</v>
      </c>
      <c r="Y514">
        <v>127.5</v>
      </c>
      <c r="Z514">
        <v>130.88</v>
      </c>
      <c r="AA514">
        <v>117.15</v>
      </c>
      <c r="AB514">
        <v>131.4</v>
      </c>
      <c r="AC514" s="1">
        <f>(Table2[[#This Row],[Close Price]]/Table2[[#This Row],[Day Low]])-1</f>
        <v>1.0274509803921639E-2</v>
      </c>
      <c r="AD514" s="1">
        <f>(Table2[[#This Row],[Day High]]/Table2[[#This Row],[Close Price]])-1</f>
        <v>1.6070180886577079E-2</v>
      </c>
      <c r="AE514" s="1">
        <f>(Table2[[#This Row],[Close Price]]/Table2[[#This Row],[Current Week Low]])-1</f>
        <v>1.0274509803921639E-2</v>
      </c>
      <c r="AF514" s="1">
        <f>(Table2[[#This Row],[Current Week High]]/Table2[[#This Row],[Close Price]])-1</f>
        <v>1.6070180886577079E-2</v>
      </c>
      <c r="AG514" s="1">
        <f>(Table2[[#This Row],[Close Price]]/Table2[[#This Row],[Current Month Low]])-1</f>
        <v>9.9530516431924898E-2</v>
      </c>
      <c r="AH514" s="1">
        <f>(Table2[[#This Row],[Current Month High]]/Table2[[#This Row],[Close Price]])-1</f>
        <v>2.0107134539243843E-2</v>
      </c>
      <c r="AI514">
        <v>27.598788913904201</v>
      </c>
      <c r="AJ514">
        <v>86.681159420289802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-0.04</v>
      </c>
      <c r="AM514" t="s">
        <v>3181</v>
      </c>
      <c r="AN514">
        <v>-0.64</v>
      </c>
      <c r="AO514" t="s">
        <v>3181</v>
      </c>
      <c r="AP514">
        <v>-1.3906971611583999E-2</v>
      </c>
      <c r="AQ514">
        <f>(Table2[[#This Row],[Sharpe Ratio]]-AVERAGE(Table2[Sharpe Ratio]))/_xlfn.STDEV.P(Table2[Sharpe Ratio])</f>
        <v>-0.93536079281636353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248</v>
      </c>
      <c r="AT514">
        <f>_xlfn.RANK.AVG(Table2[[#This Row],[6M Return vs Nifty Z-Score]],Table2[6M Return vs Nifty Z-Score])</f>
        <v>580</v>
      </c>
      <c r="AU514">
        <f>_xlfn.RANK.AVG(Table2[[#This Row],[Sharpe Ratio Z-Score]],Table2[Sharpe Ratio Z-Score])</f>
        <v>605</v>
      </c>
      <c r="AV514">
        <f>(Table2[[#This Row],[Rank 1Y]]+Table2[[#This Row],[Rank 6M]]+Table2[[#This Row],[Rank Sharpe]])/3</f>
        <v>477.66666666666669</v>
      </c>
    </row>
    <row r="515" spans="1:48" x14ac:dyDescent="0.3">
      <c r="A515" t="s">
        <v>1713</v>
      </c>
      <c r="B515" t="s">
        <v>1714</v>
      </c>
      <c r="C515" t="s">
        <v>3146</v>
      </c>
      <c r="D515" t="s">
        <v>72</v>
      </c>
      <c r="E515">
        <v>5026.2079999999996</v>
      </c>
      <c r="F515">
        <v>713.95</v>
      </c>
      <c r="G515">
        <v>14.4896185332427</v>
      </c>
      <c r="H515">
        <f>(Table2[[#This Row],[1Y Return vs Nifty]]-AVERAGE(Table2[1Y Return vs Nifty]))/_xlfn.STDEV.P(Table2[1Y Return vs Nifty])</f>
        <v>-0.16167546778257044</v>
      </c>
      <c r="I515">
        <v>-6.4945638605324296</v>
      </c>
      <c r="J515">
        <f>(Table2[[#This Row],[1M Return vs Nifty]]-AVERAGE(Table2[1M Return vs Nifty]))/_xlfn.STDEV.P(Table2[1M Return vs Nifty])</f>
        <v>-0.60677445732679491</v>
      </c>
      <c r="K515">
        <v>-29.055536504408099</v>
      </c>
      <c r="L515">
        <f>(Table2[[#This Row],[6M Return vs Nifty]]-AVERAGE(Table2[6M Return vs Nifty]))/_xlfn.STDEV.P(Table2[6M Return vs Nifty])</f>
        <v>-1.2494544790436146</v>
      </c>
      <c r="M515">
        <v>4.4659597516178904</v>
      </c>
      <c r="N515">
        <f>(Table2[[#This Row],[1W Return vs Nifty]]-AVERAGE(Table2[1W Return vs Nifty]))/_xlfn.STDEV.P(Table2[1W Return vs Nifty])</f>
        <v>1.2150711176839299</v>
      </c>
      <c r="O515">
        <v>694.94</v>
      </c>
      <c r="P515">
        <v>746.85802513081899</v>
      </c>
      <c r="Q515">
        <v>767.36059853220502</v>
      </c>
      <c r="R515">
        <v>59.7390144295494</v>
      </c>
      <c r="S515" s="1">
        <f>(Table2[[#This Row],[Close Price]]-Table2[[#This Row],[20D EMA]])/Table2[[#This Row],[20D EMA]]</f>
        <v>2.7354879557947433E-2</v>
      </c>
      <c r="T515" s="1">
        <f>(Table2[[#This Row],[Close Price]]-Table2[[#This Row],[50D EMA]])/Table2[[#This Row],[50D EMA]]</f>
        <v>-4.4061955583934179E-2</v>
      </c>
      <c r="U515" s="1">
        <f>(Table2[[#This Row],[Close Price]]-Table2[[#This Row],[200D EMA]])/Table2[[#This Row],[200D EMA]]</f>
        <v>-6.9602998426512783E-2</v>
      </c>
      <c r="V515">
        <v>1.18429306141533</v>
      </c>
      <c r="W515">
        <v>685.5</v>
      </c>
      <c r="X515">
        <v>736</v>
      </c>
      <c r="Y515">
        <v>685.5</v>
      </c>
      <c r="Z515">
        <v>736</v>
      </c>
      <c r="AA515">
        <v>600.1</v>
      </c>
      <c r="AB515">
        <v>738.5</v>
      </c>
      <c r="AC515" s="1">
        <f>(Table2[[#This Row],[Close Price]]/Table2[[#This Row],[Day Low]])-1</f>
        <v>4.1502552881108823E-2</v>
      </c>
      <c r="AD515" s="1">
        <f>(Table2[[#This Row],[Day High]]/Table2[[#This Row],[Close Price]])-1</f>
        <v>3.0884515722389372E-2</v>
      </c>
      <c r="AE515" s="1">
        <f>(Table2[[#This Row],[Close Price]]/Table2[[#This Row],[Current Week Low]])-1</f>
        <v>4.1502552881108823E-2</v>
      </c>
      <c r="AF515" s="1">
        <f>(Table2[[#This Row],[Current Week High]]/Table2[[#This Row],[Close Price]])-1</f>
        <v>3.0884515722389372E-2</v>
      </c>
      <c r="AG515" s="1">
        <f>(Table2[[#This Row],[Close Price]]/Table2[[#This Row],[Current Month Low]])-1</f>
        <v>0.18971838026995513</v>
      </c>
      <c r="AH515" s="1">
        <f>(Table2[[#This Row],[Current Month High]]/Table2[[#This Row],[Close Price]])-1</f>
        <v>3.43861614959029E-2</v>
      </c>
      <c r="AI515">
        <v>63.176693045731398</v>
      </c>
      <c r="AJ515">
        <v>71.087946321591104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-0.3</v>
      </c>
      <c r="AM515" t="s">
        <v>3181</v>
      </c>
      <c r="AN515">
        <v>5.03</v>
      </c>
      <c r="AO515" t="s">
        <v>3182</v>
      </c>
      <c r="AP515">
        <v>4.8151983130316003E-2</v>
      </c>
      <c r="AQ515">
        <f>(Table2[[#This Row],[Sharpe Ratio]]-AVERAGE(Table2[Sharpe Ratio]))/_xlfn.STDEV.P(Table2[Sharpe Ratio])</f>
        <v>-0.20900492277150595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341</v>
      </c>
      <c r="AT515">
        <f>_xlfn.RANK.AVG(Table2[[#This Row],[6M Return vs Nifty Z-Score]],Table2[6M Return vs Nifty Z-Score])</f>
        <v>697</v>
      </c>
      <c r="AU515">
        <f>_xlfn.RANK.AVG(Table2[[#This Row],[Sharpe Ratio Z-Score]],Table2[Sharpe Ratio Z-Score])</f>
        <v>395</v>
      </c>
      <c r="AV515">
        <f>(Table2[[#This Row],[Rank 1Y]]+Table2[[#This Row],[Rank 6M]]+Table2[[#This Row],[Rank Sharpe]])/3</f>
        <v>477.66666666666669</v>
      </c>
    </row>
    <row r="516" spans="1:48" x14ac:dyDescent="0.3">
      <c r="A516" t="s">
        <v>735</v>
      </c>
      <c r="B516" t="s">
        <v>736</v>
      </c>
      <c r="C516" t="s">
        <v>3150</v>
      </c>
      <c r="D516" t="s">
        <v>174</v>
      </c>
      <c r="E516">
        <v>23348.636593974999</v>
      </c>
      <c r="F516">
        <v>7930.45</v>
      </c>
      <c r="G516">
        <v>-11.9158086294431</v>
      </c>
      <c r="H516">
        <f>(Table2[[#This Row],[1Y Return vs Nifty]]-AVERAGE(Table2[1Y Return vs Nifty]))/_xlfn.STDEV.P(Table2[1Y Return vs Nifty])</f>
        <v>-0.61225795380481784</v>
      </c>
      <c r="I516">
        <v>0.39183763867659899</v>
      </c>
      <c r="J516">
        <f>(Table2[[#This Row],[1M Return vs Nifty]]-AVERAGE(Table2[1M Return vs Nifty]))/_xlfn.STDEV.P(Table2[1M Return vs Nifty])</f>
        <v>0.17269924610308932</v>
      </c>
      <c r="K516">
        <v>22.720436389559101</v>
      </c>
      <c r="L516">
        <f>(Table2[[#This Row],[6M Return vs Nifty]]-AVERAGE(Table2[6M Return vs Nifty]))/_xlfn.STDEV.P(Table2[6M Return vs Nifty])</f>
        <v>0.36153255253560773</v>
      </c>
      <c r="M516">
        <v>1.1115370613247599</v>
      </c>
      <c r="N516">
        <f>(Table2[[#This Row],[1W Return vs Nifty]]-AVERAGE(Table2[1W Return vs Nifty]))/_xlfn.STDEV.P(Table2[1W Return vs Nifty])</f>
        <v>0.46709615774925467</v>
      </c>
      <c r="O516">
        <v>7801.99</v>
      </c>
      <c r="P516">
        <v>7673.7777152541903</v>
      </c>
      <c r="Q516">
        <v>7046.28052460038</v>
      </c>
      <c r="R516">
        <v>58.131486811070502</v>
      </c>
      <c r="S516" s="1">
        <f>(Table2[[#This Row],[Close Price]]-Table2[[#This Row],[20D EMA]])/Table2[[#This Row],[20D EMA]]</f>
        <v>1.6465030075660188E-2</v>
      </c>
      <c r="T516" s="1">
        <f>(Table2[[#This Row],[Close Price]]-Table2[[#This Row],[50D EMA]])/Table2[[#This Row],[50D EMA]]</f>
        <v>3.344796973146457E-2</v>
      </c>
      <c r="U516" s="1">
        <f>(Table2[[#This Row],[Close Price]]-Table2[[#This Row],[200D EMA]])/Table2[[#This Row],[200D EMA]]</f>
        <v>0.12548031153638525</v>
      </c>
      <c r="V516">
        <v>1.0049429143324899</v>
      </c>
      <c r="W516">
        <v>7832.05</v>
      </c>
      <c r="X516">
        <v>7947.1</v>
      </c>
      <c r="Y516">
        <v>7832.05</v>
      </c>
      <c r="Z516">
        <v>7947.1</v>
      </c>
      <c r="AA516">
        <v>7440.1</v>
      </c>
      <c r="AB516">
        <v>8180</v>
      </c>
      <c r="AC516" s="1">
        <f>(Table2[[#This Row],[Close Price]]/Table2[[#This Row],[Day Low]])-1</f>
        <v>1.2563760445860161E-2</v>
      </c>
      <c r="AD516" s="1">
        <f>(Table2[[#This Row],[Day High]]/Table2[[#This Row],[Close Price]])-1</f>
        <v>2.0995025502967835E-3</v>
      </c>
      <c r="AE516" s="1">
        <f>(Table2[[#This Row],[Close Price]]/Table2[[#This Row],[Current Week Low]])-1</f>
        <v>1.2563760445860161E-2</v>
      </c>
      <c r="AF516" s="1">
        <f>(Table2[[#This Row],[Current Week High]]/Table2[[#This Row],[Close Price]])-1</f>
        <v>2.0995025502967835E-3</v>
      </c>
      <c r="AG516" s="1">
        <f>(Table2[[#This Row],[Close Price]]/Table2[[#This Row],[Current Month Low]])-1</f>
        <v>6.5906372226179677E-2</v>
      </c>
      <c r="AH516" s="1">
        <f>(Table2[[#This Row],[Current Month High]]/Table2[[#This Row],[Close Price]])-1</f>
        <v>3.1467319004596206E-2</v>
      </c>
      <c r="AI516">
        <v>3.1467319004596201</v>
      </c>
      <c r="AJ516">
        <v>53.2498526527338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0.08</v>
      </c>
      <c r="AM516" t="s">
        <v>3182</v>
      </c>
      <c r="AN516">
        <v>5.61</v>
      </c>
      <c r="AO516" t="s">
        <v>3182</v>
      </c>
      <c r="AP516">
        <v>-8.5156105482835004E-2</v>
      </c>
      <c r="AQ516">
        <f>(Table2[[#This Row],[Sharpe Ratio]]-AVERAGE(Table2[Sharpe Ratio]))/_xlfn.STDEV.P(Table2[Sharpe Ratio])</f>
        <v>-1.7692811647953939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-1.3802111622122599</v>
      </c>
      <c r="AS516">
        <f>_xlfn.RANK.AVG(Table2[[#This Row],[1Y Return vs Nifty Z-Score]],Table2[1Y Return vs Nifty Z-Score])</f>
        <v>526</v>
      </c>
      <c r="AT516">
        <f>_xlfn.RANK.AVG(Table2[[#This Row],[6M Return vs Nifty Z-Score]],Table2[6M Return vs Nifty Z-Score])</f>
        <v>202</v>
      </c>
      <c r="AU516">
        <f>_xlfn.RANK.AVG(Table2[[#This Row],[Sharpe Ratio Z-Score]],Table2[Sharpe Ratio Z-Score])</f>
        <v>706</v>
      </c>
      <c r="AV516">
        <f>(Table2[[#This Row],[Rank 1Y]]+Table2[[#This Row],[Rank 6M]]+Table2[[#This Row],[Rank Sharpe]])/3</f>
        <v>478</v>
      </c>
    </row>
    <row r="517" spans="1:48" x14ac:dyDescent="0.3">
      <c r="A517" t="s">
        <v>682</v>
      </c>
      <c r="B517" t="s">
        <v>683</v>
      </c>
      <c r="C517" t="s">
        <v>3136</v>
      </c>
      <c r="D517" t="s">
        <v>543</v>
      </c>
      <c r="E517">
        <v>26969.539501169998</v>
      </c>
      <c r="F517">
        <v>832.3</v>
      </c>
      <c r="G517">
        <v>4.48009474346195</v>
      </c>
      <c r="H517">
        <f>(Table2[[#This Row],[1Y Return vs Nifty]]-AVERAGE(Table2[1Y Return vs Nifty]))/_xlfn.STDEV.P(Table2[1Y Return vs Nifty])</f>
        <v>-0.33247808670295664</v>
      </c>
      <c r="I517">
        <v>-1.11282922419388</v>
      </c>
      <c r="J517">
        <f>(Table2[[#This Row],[1M Return vs Nifty]]-AVERAGE(Table2[1M Return vs Nifty]))/_xlfn.STDEV.P(Table2[1M Return vs Nifty])</f>
        <v>2.3855848731143868E-3</v>
      </c>
      <c r="K517">
        <v>3.9254182452439998</v>
      </c>
      <c r="L517">
        <f>(Table2[[#This Row],[6M Return vs Nifty]]-AVERAGE(Table2[6M Return vs Nifty]))/_xlfn.STDEV.P(Table2[6M Return vs Nifty])</f>
        <v>-0.22326631837688421</v>
      </c>
      <c r="M517">
        <v>-6.4369997271299102</v>
      </c>
      <c r="N517">
        <f>(Table2[[#This Row],[1W Return vs Nifty]]-AVERAGE(Table2[1W Return vs Nifty]))/_xlfn.STDEV.P(Table2[1W Return vs Nifty])</f>
        <v>-1.2160896012334363</v>
      </c>
      <c r="O517">
        <v>858.96</v>
      </c>
      <c r="P517">
        <v>837.27852522217302</v>
      </c>
      <c r="Q517">
        <v>767.18048247149102</v>
      </c>
      <c r="R517">
        <v>26.932417810289099</v>
      </c>
      <c r="S517" s="1">
        <f>(Table2[[#This Row],[Close Price]]-Table2[[#This Row],[20D EMA]])/Table2[[#This Row],[20D EMA]]</f>
        <v>-3.1037533761758499E-2</v>
      </c>
      <c r="T517" s="1">
        <f>(Table2[[#This Row],[Close Price]]-Table2[[#This Row],[50D EMA]])/Table2[[#This Row],[50D EMA]]</f>
        <v>-5.94608015397505E-3</v>
      </c>
      <c r="U517" s="1">
        <f>(Table2[[#This Row],[Close Price]]-Table2[[#This Row],[200D EMA]])/Table2[[#This Row],[200D EMA]]</f>
        <v>8.4881613930955058E-2</v>
      </c>
      <c r="V517">
        <v>0.84985993063024901</v>
      </c>
      <c r="W517">
        <v>821.9</v>
      </c>
      <c r="X517">
        <v>838.75</v>
      </c>
      <c r="Y517">
        <v>821.9</v>
      </c>
      <c r="Z517">
        <v>838.75</v>
      </c>
      <c r="AA517">
        <v>821.9</v>
      </c>
      <c r="AB517">
        <v>898.7</v>
      </c>
      <c r="AC517" s="1">
        <f>(Table2[[#This Row],[Close Price]]/Table2[[#This Row],[Day Low]])-1</f>
        <v>1.2653607494829133E-2</v>
      </c>
      <c r="AD517" s="1">
        <f>(Table2[[#This Row],[Day High]]/Table2[[#This Row],[Close Price]])-1</f>
        <v>7.7496095157996159E-3</v>
      </c>
      <c r="AE517" s="1">
        <f>(Table2[[#This Row],[Close Price]]/Table2[[#This Row],[Current Week Low]])-1</f>
        <v>1.2653607494829133E-2</v>
      </c>
      <c r="AF517" s="1">
        <f>(Table2[[#This Row],[Current Week High]]/Table2[[#This Row],[Close Price]])-1</f>
        <v>7.7496095157996159E-3</v>
      </c>
      <c r="AG517" s="1">
        <f>(Table2[[#This Row],[Close Price]]/Table2[[#This Row],[Current Month Low]])-1</f>
        <v>1.2653607494829133E-2</v>
      </c>
      <c r="AH517" s="1">
        <f>(Table2[[#This Row],[Current Month High]]/Table2[[#This Row],[Close Price]])-1</f>
        <v>7.9778925868076556E-2</v>
      </c>
      <c r="AI517">
        <v>10.8314309744082</v>
      </c>
      <c r="AJ517">
        <v>33.907167564958499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0.06</v>
      </c>
      <c r="AM517" t="s">
        <v>3182</v>
      </c>
      <c r="AN517">
        <v>-7.19</v>
      </c>
      <c r="AO517" t="s">
        <v>3181</v>
      </c>
      <c r="AP517">
        <v>-3.3827778059132001E-2</v>
      </c>
      <c r="AQ517">
        <f>(Table2[[#This Row],[Sharpe Ratio]]-AVERAGE(Table2[Sharpe Ratio]))/_xlfn.STDEV.P(Table2[Sharpe Ratio])</f>
        <v>-1.1685196457068487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-2.9379680671470112</v>
      </c>
      <c r="AS517">
        <f>_xlfn.RANK.AVG(Table2[[#This Row],[1Y Return vs Nifty Z-Score]],Table2[1Y Return vs Nifty Z-Score])</f>
        <v>410</v>
      </c>
      <c r="AT517">
        <f>_xlfn.RANK.AVG(Table2[[#This Row],[6M Return vs Nifty Z-Score]],Table2[6M Return vs Nifty Z-Score])</f>
        <v>386</v>
      </c>
      <c r="AU517">
        <f>_xlfn.RANK.AVG(Table2[[#This Row],[Sharpe Ratio Z-Score]],Table2[Sharpe Ratio Z-Score])</f>
        <v>643</v>
      </c>
      <c r="AV517">
        <f>(Table2[[#This Row],[Rank 1Y]]+Table2[[#This Row],[Rank 6M]]+Table2[[#This Row],[Rank Sharpe]])/3</f>
        <v>479.66666666666669</v>
      </c>
    </row>
    <row r="518" spans="1:48" x14ac:dyDescent="0.3">
      <c r="A518" t="s">
        <v>1859</v>
      </c>
      <c r="B518" t="s">
        <v>1860</v>
      </c>
      <c r="C518" t="s">
        <v>3155</v>
      </c>
      <c r="D518" t="s">
        <v>1323</v>
      </c>
      <c r="E518">
        <v>4114.8469684000002</v>
      </c>
      <c r="F518">
        <v>623</v>
      </c>
      <c r="G518">
        <v>-43.244121722086497</v>
      </c>
      <c r="H518">
        <f>(Table2[[#This Row],[1Y Return vs Nifty]]-AVERAGE(Table2[1Y Return vs Nifty]))/_xlfn.STDEV.P(Table2[1Y Return vs Nifty])</f>
        <v>-1.1468446169629982</v>
      </c>
      <c r="I518">
        <v>-0.142849417045816</v>
      </c>
      <c r="J518">
        <f>(Table2[[#This Row],[1M Return vs Nifty]]-AVERAGE(Table2[1M Return vs Nifty]))/_xlfn.STDEV.P(Table2[1M Return vs Nifty])</f>
        <v>0.11217786936549388</v>
      </c>
      <c r="K518">
        <v>-7.9316255117862902</v>
      </c>
      <c r="L518">
        <f>(Table2[[#This Row],[6M Return vs Nifty]]-AVERAGE(Table2[6M Return vs Nifty]))/_xlfn.STDEV.P(Table2[6M Return vs Nifty])</f>
        <v>-0.59219311313864598</v>
      </c>
      <c r="M518">
        <v>-1.36427957927553</v>
      </c>
      <c r="N518">
        <f>(Table2[[#This Row],[1W Return vs Nifty]]-AVERAGE(Table2[1W Return vs Nifty]))/_xlfn.STDEV.P(Table2[1W Return vs Nifty])</f>
        <v>-8.4965709086250701E-2</v>
      </c>
      <c r="O518">
        <v>613</v>
      </c>
      <c r="P518">
        <v>617.06044070286396</v>
      </c>
      <c r="Q518">
        <v>630.60132448942102</v>
      </c>
      <c r="R518">
        <v>59.932391007353203</v>
      </c>
      <c r="S518" s="1">
        <f>(Table2[[#This Row],[Close Price]]-Table2[[#This Row],[20D EMA]])/Table2[[#This Row],[20D EMA]]</f>
        <v>1.6313213703099509E-2</v>
      </c>
      <c r="T518" s="1">
        <f>(Table2[[#This Row],[Close Price]]-Table2[[#This Row],[50D EMA]])/Table2[[#This Row],[50D EMA]]</f>
        <v>9.625571346577615E-3</v>
      </c>
      <c r="U518" s="1">
        <f>(Table2[[#This Row],[Close Price]]-Table2[[#This Row],[200D EMA]])/Table2[[#This Row],[200D EMA]]</f>
        <v>-1.2054089000805037E-2</v>
      </c>
      <c r="V518">
        <v>0.80146305805294604</v>
      </c>
      <c r="W518">
        <v>608.20000000000005</v>
      </c>
      <c r="X518">
        <v>624.9</v>
      </c>
      <c r="Y518">
        <v>608.20000000000005</v>
      </c>
      <c r="Z518">
        <v>624.9</v>
      </c>
      <c r="AA518">
        <v>581.6</v>
      </c>
      <c r="AB518">
        <v>629.95000000000005</v>
      </c>
      <c r="AC518" s="1">
        <f>(Table2[[#This Row],[Close Price]]/Table2[[#This Row],[Day Low]])-1</f>
        <v>2.4334100624794353E-2</v>
      </c>
      <c r="AD518" s="1">
        <f>(Table2[[#This Row],[Day High]]/Table2[[#This Row],[Close Price]])-1</f>
        <v>3.0497592295344322E-3</v>
      </c>
      <c r="AE518" s="1">
        <f>(Table2[[#This Row],[Close Price]]/Table2[[#This Row],[Current Week Low]])-1</f>
        <v>2.4334100624794353E-2</v>
      </c>
      <c r="AF518" s="1">
        <f>(Table2[[#This Row],[Current Week High]]/Table2[[#This Row],[Close Price]])-1</f>
        <v>3.0497592295344322E-3</v>
      </c>
      <c r="AG518" s="1">
        <f>(Table2[[#This Row],[Close Price]]/Table2[[#This Row],[Current Month Low]])-1</f>
        <v>7.1182943603851356E-2</v>
      </c>
      <c r="AH518" s="1">
        <f>(Table2[[#This Row],[Current Month High]]/Table2[[#This Row],[Close Price]])-1</f>
        <v>1.115569823434992E-2</v>
      </c>
      <c r="AI518">
        <v>30.8186195826645</v>
      </c>
      <c r="AJ518">
        <v>12.944162436548201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-7.0000000000000007E-2</v>
      </c>
      <c r="AM518" t="s">
        <v>3181</v>
      </c>
      <c r="AN518">
        <v>-1.46</v>
      </c>
      <c r="AO518" t="s">
        <v>3181</v>
      </c>
      <c r="AP518">
        <v>9.9119411456310993E-2</v>
      </c>
      <c r="AQ518">
        <f>(Table2[[#This Row],[Sharpe Ratio]]-AVERAGE(Table2[Sharpe Ratio]))/_xlfn.STDEV.P(Table2[Sharpe Ratio])</f>
        <v>0.3875325293922201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687</v>
      </c>
      <c r="AT518">
        <f>_xlfn.RANK.AVG(Table2[[#This Row],[6M Return vs Nifty Z-Score]],Table2[6M Return vs Nifty Z-Score])</f>
        <v>514</v>
      </c>
      <c r="AU518">
        <f>_xlfn.RANK.AVG(Table2[[#This Row],[Sharpe Ratio Z-Score]],Table2[Sharpe Ratio Z-Score])</f>
        <v>239</v>
      </c>
      <c r="AV518">
        <f>(Table2[[#This Row],[Rank 1Y]]+Table2[[#This Row],[Rank 6M]]+Table2[[#This Row],[Rank Sharpe]])/3</f>
        <v>480</v>
      </c>
    </row>
    <row r="519" spans="1:48" x14ac:dyDescent="0.3">
      <c r="A519" t="s">
        <v>585</v>
      </c>
      <c r="B519" t="s">
        <v>586</v>
      </c>
      <c r="C519" t="s">
        <v>3136</v>
      </c>
      <c r="D519" t="s">
        <v>382</v>
      </c>
      <c r="E519">
        <v>34568.751203250002</v>
      </c>
      <c r="F519">
        <v>4727.05</v>
      </c>
      <c r="G519">
        <v>-5.47219411787946</v>
      </c>
      <c r="H519">
        <f>(Table2[[#This Row],[1Y Return vs Nifty]]-AVERAGE(Table2[1Y Return vs Nifty]))/_xlfn.STDEV.P(Table2[1Y Return vs Nifty])</f>
        <v>-0.50230404820422159</v>
      </c>
      <c r="I519">
        <v>1.8829050720512599</v>
      </c>
      <c r="J519">
        <f>(Table2[[#This Row],[1M Return vs Nifty]]-AVERAGE(Table2[1M Return vs Nifty]))/_xlfn.STDEV.P(Table2[1M Return vs Nifty])</f>
        <v>0.34147358412124507</v>
      </c>
      <c r="K519">
        <v>-13.8283772766566</v>
      </c>
      <c r="L519">
        <f>(Table2[[#This Row],[6M Return vs Nifty]]-AVERAGE(Table2[6M Return vs Nifty]))/_xlfn.STDEV.P(Table2[6M Return vs Nifty])</f>
        <v>-0.77566799715680468</v>
      </c>
      <c r="M519">
        <v>5.77209787826511</v>
      </c>
      <c r="N519">
        <f>(Table2[[#This Row],[1W Return vs Nifty]]-AVERAGE(Table2[1W Return vs Nifty]))/_xlfn.STDEV.P(Table2[1W Return vs Nifty])</f>
        <v>1.5063160510595544</v>
      </c>
      <c r="O519">
        <v>4571.76</v>
      </c>
      <c r="P519">
        <v>4531.7410475561601</v>
      </c>
      <c r="Q519">
        <v>4383.6632034251697</v>
      </c>
      <c r="R519">
        <v>64.973738706231302</v>
      </c>
      <c r="S519" s="1">
        <f>(Table2[[#This Row],[Close Price]]-Table2[[#This Row],[20D EMA]])/Table2[[#This Row],[20D EMA]]</f>
        <v>3.3967224876196467E-2</v>
      </c>
      <c r="T519" s="1">
        <f>(Table2[[#This Row],[Close Price]]-Table2[[#This Row],[50D EMA]])/Table2[[#This Row],[50D EMA]]</f>
        <v>4.3097994875317222E-2</v>
      </c>
      <c r="U519" s="1">
        <f>(Table2[[#This Row],[Close Price]]-Table2[[#This Row],[200D EMA]])/Table2[[#This Row],[200D EMA]]</f>
        <v>7.833329812074194E-2</v>
      </c>
      <c r="V519">
        <v>1.14731725365955</v>
      </c>
      <c r="W519">
        <v>4630.05</v>
      </c>
      <c r="X519">
        <v>4775</v>
      </c>
      <c r="Y519">
        <v>4630.05</v>
      </c>
      <c r="Z519">
        <v>4775</v>
      </c>
      <c r="AA519">
        <v>4260</v>
      </c>
      <c r="AB519">
        <v>4775</v>
      </c>
      <c r="AC519" s="1">
        <f>(Table2[[#This Row],[Close Price]]/Table2[[#This Row],[Day Low]])-1</f>
        <v>2.0950097731126105E-2</v>
      </c>
      <c r="AD519" s="1">
        <f>(Table2[[#This Row],[Day High]]/Table2[[#This Row],[Close Price]])-1</f>
        <v>1.0143747157318028E-2</v>
      </c>
      <c r="AE519" s="1">
        <f>(Table2[[#This Row],[Close Price]]/Table2[[#This Row],[Current Week Low]])-1</f>
        <v>2.0950097731126105E-2</v>
      </c>
      <c r="AF519" s="1">
        <f>(Table2[[#This Row],[Current Week High]]/Table2[[#This Row],[Close Price]])-1</f>
        <v>1.0143747157318028E-2</v>
      </c>
      <c r="AG519" s="1">
        <f>(Table2[[#This Row],[Close Price]]/Table2[[#This Row],[Current Month Low]])-1</f>
        <v>0.10963615023474182</v>
      </c>
      <c r="AH519" s="1">
        <f>(Table2[[#This Row],[Current Month High]]/Table2[[#This Row],[Close Price]])-1</f>
        <v>1.0143747157318028E-2</v>
      </c>
      <c r="AI519">
        <v>11.4542896732634</v>
      </c>
      <c r="AJ519">
        <v>29.1296746523888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7.0000000000000007E-2</v>
      </c>
      <c r="AM519" t="s">
        <v>3182</v>
      </c>
      <c r="AN519">
        <v>3.97</v>
      </c>
      <c r="AO519" t="s">
        <v>3182</v>
      </c>
      <c r="AP519">
        <v>5.4186844900172997E-2</v>
      </c>
      <c r="AQ519">
        <f>(Table2[[#This Row],[Sharpe Ratio]]-AVERAGE(Table2[Sharpe Ratio]))/_xlfn.STDEV.P(Table2[Sharpe Ratio])</f>
        <v>-0.13837116347479367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0.43144642634497954</v>
      </c>
      <c r="AS519">
        <f>_xlfn.RANK.AVG(Table2[[#This Row],[1Y Return vs Nifty Z-Score]],Table2[1Y Return vs Nifty Z-Score])</f>
        <v>485</v>
      </c>
      <c r="AT519">
        <f>_xlfn.RANK.AVG(Table2[[#This Row],[6M Return vs Nifty Z-Score]],Table2[6M Return vs Nifty Z-Score])</f>
        <v>587</v>
      </c>
      <c r="AU519">
        <f>_xlfn.RANK.AVG(Table2[[#This Row],[Sharpe Ratio Z-Score]],Table2[Sharpe Ratio Z-Score])</f>
        <v>376</v>
      </c>
      <c r="AV519">
        <f>(Table2[[#This Row],[Rank 1Y]]+Table2[[#This Row],[Rank 6M]]+Table2[[#This Row],[Rank Sharpe]])/3</f>
        <v>482.66666666666669</v>
      </c>
    </row>
    <row r="520" spans="1:48" x14ac:dyDescent="0.3">
      <c r="A520" t="s">
        <v>1211</v>
      </c>
      <c r="B520" t="s">
        <v>1212</v>
      </c>
      <c r="C520" t="s">
        <v>3148</v>
      </c>
      <c r="D520" t="s">
        <v>284</v>
      </c>
      <c r="E520">
        <v>10051.939376984999</v>
      </c>
      <c r="F520">
        <v>126.95</v>
      </c>
      <c r="G520">
        <v>-23.2086147544833</v>
      </c>
      <c r="H520">
        <f>(Table2[[#This Row],[1Y Return vs Nifty]]-AVERAGE(Table2[1Y Return vs Nifty]))/_xlfn.STDEV.P(Table2[1Y Return vs Nifty])</f>
        <v>-0.80495851595207002</v>
      </c>
      <c r="I520">
        <v>-3.6396430050658499</v>
      </c>
      <c r="J520">
        <f>(Table2[[#This Row],[1M Return vs Nifty]]-AVERAGE(Table2[1M Return vs Nifty]))/_xlfn.STDEV.P(Table2[1M Return vs Nifty])</f>
        <v>-0.28362517065430715</v>
      </c>
      <c r="K520">
        <v>-19.6574274679454</v>
      </c>
      <c r="L520">
        <f>(Table2[[#This Row],[6M Return vs Nifty]]-AVERAGE(Table2[6M Return vs Nifty]))/_xlfn.STDEV.P(Table2[6M Return vs Nifty])</f>
        <v>-0.95703637595717295</v>
      </c>
      <c r="M520">
        <v>5.8279529796267298</v>
      </c>
      <c r="N520">
        <f>(Table2[[#This Row],[1W Return vs Nifty]]-AVERAGE(Table2[1W Return vs Nifty]))/_xlfn.STDEV.P(Table2[1W Return vs Nifty])</f>
        <v>1.5187707179457519</v>
      </c>
      <c r="O520">
        <v>123.72</v>
      </c>
      <c r="P520">
        <v>128.28797991925401</v>
      </c>
      <c r="Q520">
        <v>130.82482750043701</v>
      </c>
      <c r="R520">
        <v>65.8023272657597</v>
      </c>
      <c r="S520" s="1">
        <f>(Table2[[#This Row],[Close Price]]-Table2[[#This Row],[20D EMA]])/Table2[[#This Row],[20D EMA]]</f>
        <v>2.6107339152925995E-2</v>
      </c>
      <c r="T520" s="1">
        <f>(Table2[[#This Row],[Close Price]]-Table2[[#This Row],[50D EMA]])/Table2[[#This Row],[50D EMA]]</f>
        <v>-1.0429503372772344E-2</v>
      </c>
      <c r="U520" s="1">
        <f>(Table2[[#This Row],[Close Price]]-Table2[[#This Row],[200D EMA]])/Table2[[#This Row],[200D EMA]]</f>
        <v>-2.9618441502810799E-2</v>
      </c>
      <c r="V520">
        <v>0.69930086382859702</v>
      </c>
      <c r="W520">
        <v>125.05</v>
      </c>
      <c r="X520">
        <v>127.4</v>
      </c>
      <c r="Y520">
        <v>125.05</v>
      </c>
      <c r="Z520">
        <v>127.4</v>
      </c>
      <c r="AA520">
        <v>112.29</v>
      </c>
      <c r="AB520">
        <v>127.4</v>
      </c>
      <c r="AC520" s="1">
        <f>(Table2[[#This Row],[Close Price]]/Table2[[#This Row],[Day Low]])-1</f>
        <v>1.5193922431027573E-2</v>
      </c>
      <c r="AD520" s="1">
        <f>(Table2[[#This Row],[Day High]]/Table2[[#This Row],[Close Price]])-1</f>
        <v>3.5447026388342184E-3</v>
      </c>
      <c r="AE520" s="1">
        <f>(Table2[[#This Row],[Close Price]]/Table2[[#This Row],[Current Week Low]])-1</f>
        <v>1.5193922431027573E-2</v>
      </c>
      <c r="AF520" s="1">
        <f>(Table2[[#This Row],[Current Week High]]/Table2[[#This Row],[Close Price]])-1</f>
        <v>3.5447026388342184E-3</v>
      </c>
      <c r="AG520" s="1">
        <f>(Table2[[#This Row],[Close Price]]/Table2[[#This Row],[Current Month Low]])-1</f>
        <v>0.13055481342951292</v>
      </c>
      <c r="AH520" s="1">
        <f>(Table2[[#This Row],[Current Month High]]/Table2[[#This Row],[Close Price]])-1</f>
        <v>3.5447026388342184E-3</v>
      </c>
      <c r="AI520">
        <v>24.458448207955801</v>
      </c>
      <c r="AJ520">
        <v>26.004962779156301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-0.18</v>
      </c>
      <c r="AM520" t="s">
        <v>3181</v>
      </c>
      <c r="AN520">
        <v>3.73</v>
      </c>
      <c r="AO520" t="s">
        <v>3182</v>
      </c>
      <c r="AP520">
        <v>0.106786101336986</v>
      </c>
      <c r="AQ520">
        <f>(Table2[[#This Row],[Sharpe Ratio]]-AVERAGE(Table2[Sharpe Ratio]))/_xlfn.STDEV.P(Table2[Sharpe Ratio])</f>
        <v>0.47726567462165442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587</v>
      </c>
      <c r="AT520">
        <f>_xlfn.RANK.AVG(Table2[[#This Row],[6M Return vs Nifty Z-Score]],Table2[6M Return vs Nifty Z-Score])</f>
        <v>647</v>
      </c>
      <c r="AU520">
        <f>_xlfn.RANK.AVG(Table2[[#This Row],[Sharpe Ratio Z-Score]],Table2[Sharpe Ratio Z-Score])</f>
        <v>215</v>
      </c>
      <c r="AV520">
        <f>(Table2[[#This Row],[Rank 1Y]]+Table2[[#This Row],[Rank 6M]]+Table2[[#This Row],[Rank Sharpe]])/3</f>
        <v>483</v>
      </c>
    </row>
    <row r="521" spans="1:48" x14ac:dyDescent="0.3">
      <c r="A521" t="s">
        <v>131</v>
      </c>
      <c r="B521" t="s">
        <v>132</v>
      </c>
      <c r="C521" t="s">
        <v>3136</v>
      </c>
      <c r="D521" t="s">
        <v>54</v>
      </c>
      <c r="E521">
        <v>216043.42881293999</v>
      </c>
      <c r="F521">
        <v>340.05</v>
      </c>
      <c r="G521">
        <v>24.0444307857464</v>
      </c>
      <c r="H521">
        <f>(Table2[[#This Row],[1Y Return vs Nifty]]-AVERAGE(Table2[1Y Return vs Nifty]))/_xlfn.STDEV.P(Table2[1Y Return vs Nifty])</f>
        <v>1.3679486970834529E-3</v>
      </c>
      <c r="I521">
        <v>-2.2741564658539102</v>
      </c>
      <c r="J521">
        <f>(Table2[[#This Row],[1M Return vs Nifty]]-AVERAGE(Table2[1M Return vs Nifty]))/_xlfn.STDEV.P(Table2[1M Return vs Nifty])</f>
        <v>-0.12906536901836724</v>
      </c>
      <c r="K521">
        <v>-15.605583187180899</v>
      </c>
      <c r="L521">
        <f>(Table2[[#This Row],[6M Return vs Nifty]]-AVERAGE(Table2[6M Return vs Nifty]))/_xlfn.STDEV.P(Table2[6M Return vs Nifty])</f>
        <v>-0.83096499138545754</v>
      </c>
      <c r="M521">
        <v>-3.0239259442316899</v>
      </c>
      <c r="N521">
        <f>(Table2[[#This Row],[1W Return vs Nifty]]-AVERAGE(Table2[1W Return vs Nifty]))/_xlfn.STDEV.P(Table2[1W Return vs Nifty])</f>
        <v>-0.45503651946028079</v>
      </c>
      <c r="O521">
        <v>344.68</v>
      </c>
      <c r="P521">
        <v>343.007914999778</v>
      </c>
      <c r="Q521">
        <v>315.43155799986499</v>
      </c>
      <c r="R521">
        <v>40.491776178201697</v>
      </c>
      <c r="S521" s="1">
        <f>(Table2[[#This Row],[Close Price]]-Table2[[#This Row],[20D EMA]])/Table2[[#This Row],[20D EMA]]</f>
        <v>-1.3432749216664718E-2</v>
      </c>
      <c r="T521" s="1">
        <f>(Table2[[#This Row],[Close Price]]-Table2[[#This Row],[50D EMA]])/Table2[[#This Row],[50D EMA]]</f>
        <v>-8.6234598982355797E-3</v>
      </c>
      <c r="U521" s="1">
        <f>(Table2[[#This Row],[Close Price]]-Table2[[#This Row],[200D EMA]])/Table2[[#This Row],[200D EMA]]</f>
        <v>7.804685794991241E-2</v>
      </c>
      <c r="V521">
        <v>0.93230012875505797</v>
      </c>
      <c r="W521">
        <v>339.25</v>
      </c>
      <c r="X521">
        <v>343.45</v>
      </c>
      <c r="Y521">
        <v>339.25</v>
      </c>
      <c r="Z521">
        <v>343.45</v>
      </c>
      <c r="AA521">
        <v>329.2</v>
      </c>
      <c r="AB521">
        <v>353</v>
      </c>
      <c r="AC521" s="1">
        <f>(Table2[[#This Row],[Close Price]]/Table2[[#This Row],[Day Low]])-1</f>
        <v>2.358142962417098E-3</v>
      </c>
      <c r="AD521" s="1">
        <f>(Table2[[#This Row],[Day High]]/Table2[[#This Row],[Close Price]])-1</f>
        <v>9.9985296279958558E-3</v>
      </c>
      <c r="AE521" s="1">
        <f>(Table2[[#This Row],[Close Price]]/Table2[[#This Row],[Current Week Low]])-1</f>
        <v>2.358142962417098E-3</v>
      </c>
      <c r="AF521" s="1">
        <f>(Table2[[#This Row],[Current Week High]]/Table2[[#This Row],[Close Price]])-1</f>
        <v>9.9985296279958558E-3</v>
      </c>
      <c r="AG521" s="1">
        <f>(Table2[[#This Row],[Close Price]]/Table2[[#This Row],[Current Month Low]])-1</f>
        <v>3.2958687727825176E-2</v>
      </c>
      <c r="AH521" s="1">
        <f>(Table2[[#This Row],[Current Month High]]/Table2[[#This Row],[Close Price]])-1</f>
        <v>3.8082634906631441E-2</v>
      </c>
      <c r="AI521">
        <v>16.071166004999199</v>
      </c>
      <c r="AJ521">
        <v>66.487148102815098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</v>
      </c>
      <c r="AM521" t="s">
        <v>3183</v>
      </c>
      <c r="AN521">
        <v>-3.61</v>
      </c>
      <c r="AO521" t="s">
        <v>3181</v>
      </c>
      <c r="AQ521">
        <f>(Table2[[#This Row],[Sharpe Ratio]]-AVERAGE(Table2[Sharpe Ratio]))/_xlfn.STDEV.P(Table2[Sharpe Ratio])</f>
        <v>-0.77258959393567861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-2.1862885251027007</v>
      </c>
      <c r="AS521">
        <f>_xlfn.RANK.AVG(Table2[[#This Row],[1Y Return vs Nifty Z-Score]],Table2[1Y Return vs Nifty Z-Score])</f>
        <v>291</v>
      </c>
      <c r="AT521">
        <f>_xlfn.RANK.AVG(Table2[[#This Row],[6M Return vs Nifty Z-Score]],Table2[6M Return vs Nifty Z-Score])</f>
        <v>612</v>
      </c>
      <c r="AU521">
        <f>_xlfn.RANK.AVG(Table2[[#This Row],[Sharpe Ratio Z-Score]],Table2[Sharpe Ratio Z-Score])</f>
        <v>547.5</v>
      </c>
      <c r="AV521">
        <f>(Table2[[#This Row],[Rank 1Y]]+Table2[[#This Row],[Rank 6M]]+Table2[[#This Row],[Rank Sharpe]])/3</f>
        <v>483.5</v>
      </c>
    </row>
    <row r="522" spans="1:48" x14ac:dyDescent="0.3">
      <c r="A522" t="s">
        <v>430</v>
      </c>
      <c r="B522" t="s">
        <v>431</v>
      </c>
      <c r="C522" t="s">
        <v>3136</v>
      </c>
      <c r="D522" t="s">
        <v>34</v>
      </c>
      <c r="E522">
        <v>53933.327331936001</v>
      </c>
      <c r="F522">
        <v>45.11</v>
      </c>
      <c r="G522">
        <v>-16.929964275552202</v>
      </c>
      <c r="H522">
        <f>(Table2[[#This Row],[1Y Return vs Nifty]]-AVERAGE(Table2[1Y Return vs Nifty]))/_xlfn.STDEV.P(Table2[1Y Return vs Nifty])</f>
        <v>-0.69781955833432108</v>
      </c>
      <c r="I522">
        <v>-8.7953810584449599</v>
      </c>
      <c r="J522">
        <f>(Table2[[#This Row],[1M Return vs Nifty]]-AVERAGE(Table2[1M Return vs Nifty]))/_xlfn.STDEV.P(Table2[1M Return vs Nifty])</f>
        <v>-0.86720459669320304</v>
      </c>
      <c r="K522">
        <v>-26.710567005126201</v>
      </c>
      <c r="L522">
        <f>(Table2[[#This Row],[6M Return vs Nifty]]-AVERAGE(Table2[6M Return vs Nifty]))/_xlfn.STDEV.P(Table2[6M Return vs Nifty])</f>
        <v>-1.1764917660004739</v>
      </c>
      <c r="M522">
        <v>-5.5311089740350603</v>
      </c>
      <c r="N522">
        <f>(Table2[[#This Row],[1W Return vs Nifty]]-AVERAGE(Table2[1W Return vs Nifty]))/_xlfn.STDEV.P(Table2[1W Return vs Nifty])</f>
        <v>-1.0140925178867037</v>
      </c>
      <c r="O522">
        <v>47.18</v>
      </c>
      <c r="P522">
        <v>49.345700186643903</v>
      </c>
      <c r="Q522">
        <v>49.366837355704902</v>
      </c>
      <c r="R522">
        <v>29.803652520777199</v>
      </c>
      <c r="S522" s="1">
        <f>(Table2[[#This Row],[Close Price]]-Table2[[#This Row],[20D EMA]])/Table2[[#This Row],[20D EMA]]</f>
        <v>-4.3874523103009759E-2</v>
      </c>
      <c r="T522" s="1">
        <f>(Table2[[#This Row],[Close Price]]-Table2[[#This Row],[50D EMA]])/Table2[[#This Row],[50D EMA]]</f>
        <v>-8.5837269926719056E-2</v>
      </c>
      <c r="U522" s="1">
        <f>(Table2[[#This Row],[Close Price]]-Table2[[#This Row],[200D EMA]])/Table2[[#This Row],[200D EMA]]</f>
        <v>-8.6228682729520181E-2</v>
      </c>
      <c r="V522">
        <v>0.48951297560672402</v>
      </c>
      <c r="W522">
        <v>45.02</v>
      </c>
      <c r="X522">
        <v>45.8</v>
      </c>
      <c r="Y522">
        <v>45.02</v>
      </c>
      <c r="Z522">
        <v>45.8</v>
      </c>
      <c r="AA522">
        <v>44.16</v>
      </c>
      <c r="AB522">
        <v>48.54</v>
      </c>
      <c r="AC522" s="1">
        <f>(Table2[[#This Row],[Close Price]]/Table2[[#This Row],[Day Low]])-1</f>
        <v>1.9991115059971865E-3</v>
      </c>
      <c r="AD522" s="1">
        <f>(Table2[[#This Row],[Day High]]/Table2[[#This Row],[Close Price]])-1</f>
        <v>1.5295943249833632E-2</v>
      </c>
      <c r="AE522" s="1">
        <f>(Table2[[#This Row],[Close Price]]/Table2[[#This Row],[Current Week Low]])-1</f>
        <v>1.9991115059971865E-3</v>
      </c>
      <c r="AF522" s="1">
        <f>(Table2[[#This Row],[Current Week High]]/Table2[[#This Row],[Close Price]])-1</f>
        <v>1.5295943249833632E-2</v>
      </c>
      <c r="AG522" s="1">
        <f>(Table2[[#This Row],[Close Price]]/Table2[[#This Row],[Current Month Low]])-1</f>
        <v>2.1512681159420399E-2</v>
      </c>
      <c r="AH522" s="1">
        <f>(Table2[[#This Row],[Current Month High]]/Table2[[#This Row],[Close Price]])-1</f>
        <v>7.6036355575260561E-2</v>
      </c>
      <c r="AI522">
        <v>56.6171580580802</v>
      </c>
      <c r="AJ522">
        <v>29.812949640287702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-0.2</v>
      </c>
      <c r="AM522" t="s">
        <v>3181</v>
      </c>
      <c r="AN522">
        <v>-7.09</v>
      </c>
      <c r="AO522" t="s">
        <v>3181</v>
      </c>
      <c r="AP522">
        <v>0.106870859805209</v>
      </c>
      <c r="AQ522">
        <f>(Table2[[#This Row],[Sharpe Ratio]]-AVERAGE(Table2[Sharpe Ratio]))/_xlfn.STDEV.P(Table2[Sharpe Ratio])</f>
        <v>0.47825771213156454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553</v>
      </c>
      <c r="AT522">
        <f>_xlfn.RANK.AVG(Table2[[#This Row],[6M Return vs Nifty Z-Score]],Table2[6M Return vs Nifty Z-Score])</f>
        <v>687</v>
      </c>
      <c r="AU522">
        <f>_xlfn.RANK.AVG(Table2[[#This Row],[Sharpe Ratio Z-Score]],Table2[Sharpe Ratio Z-Score])</f>
        <v>213</v>
      </c>
      <c r="AV522">
        <f>(Table2[[#This Row],[Rank 1Y]]+Table2[[#This Row],[Rank 6M]]+Table2[[#This Row],[Rank Sharpe]])/3</f>
        <v>484.33333333333331</v>
      </c>
    </row>
    <row r="523" spans="1:48" x14ac:dyDescent="0.3">
      <c r="A523" t="s">
        <v>1546</v>
      </c>
      <c r="B523" t="s">
        <v>1547</v>
      </c>
      <c r="C523" t="s">
        <v>3150</v>
      </c>
      <c r="D523" t="s">
        <v>262</v>
      </c>
      <c r="E523">
        <v>6426.4655692799997</v>
      </c>
      <c r="F523">
        <v>875.1</v>
      </c>
      <c r="G523">
        <v>-14.872611749373499</v>
      </c>
      <c r="H523">
        <f>(Table2[[#This Row],[1Y Return vs Nifty]]-AVERAGE(Table2[1Y Return vs Nifty]))/_xlfn.STDEV.P(Table2[1Y Return vs Nifty])</f>
        <v>-0.66271287325180406</v>
      </c>
      <c r="I523">
        <v>3.7568109545194401</v>
      </c>
      <c r="J523">
        <f>(Table2[[#This Row],[1M Return vs Nifty]]-AVERAGE(Table2[1M Return vs Nifty]))/_xlfn.STDEV.P(Table2[1M Return vs Nifty])</f>
        <v>0.55358151280566603</v>
      </c>
      <c r="K523">
        <v>-6.3241706532883399E-2</v>
      </c>
      <c r="L523">
        <f>(Table2[[#This Row],[6M Return vs Nifty]]-AVERAGE(Table2[6M Return vs Nifty]))/_xlfn.STDEV.P(Table2[6M Return vs Nifty])</f>
        <v>-0.34737174984509073</v>
      </c>
      <c r="M523">
        <v>6.0458511367277898</v>
      </c>
      <c r="N523">
        <f>(Table2[[#This Row],[1W Return vs Nifty]]-AVERAGE(Table2[1W Return vs Nifty]))/_xlfn.STDEV.P(Table2[1W Return vs Nifty])</f>
        <v>1.5673580250251897</v>
      </c>
      <c r="O523">
        <v>825.28</v>
      </c>
      <c r="P523">
        <v>806.15703242182497</v>
      </c>
      <c r="Q523">
        <v>776.56281036017504</v>
      </c>
      <c r="R523">
        <v>76.141896249342693</v>
      </c>
      <c r="S523" s="1">
        <f>(Table2[[#This Row],[Close Price]]-Table2[[#This Row],[20D EMA]])/Table2[[#This Row],[20D EMA]]</f>
        <v>6.0367390461419215E-2</v>
      </c>
      <c r="T523" s="1">
        <f>(Table2[[#This Row],[Close Price]]-Table2[[#This Row],[50D EMA]])/Table2[[#This Row],[50D EMA]]</f>
        <v>8.5520518714647109E-2</v>
      </c>
      <c r="U523" s="1">
        <f>(Table2[[#This Row],[Close Price]]-Table2[[#This Row],[200D EMA]])/Table2[[#This Row],[200D EMA]]</f>
        <v>0.12688888564483636</v>
      </c>
      <c r="V523">
        <v>1.9548580355793399</v>
      </c>
      <c r="W523">
        <v>862</v>
      </c>
      <c r="X523">
        <v>879.4</v>
      </c>
      <c r="Y523">
        <v>862</v>
      </c>
      <c r="Z523">
        <v>879.4</v>
      </c>
      <c r="AA523">
        <v>775</v>
      </c>
      <c r="AB523">
        <v>900</v>
      </c>
      <c r="AC523" s="1">
        <f>(Table2[[#This Row],[Close Price]]/Table2[[#This Row],[Day Low]])-1</f>
        <v>1.5197215777262185E-2</v>
      </c>
      <c r="AD523" s="1">
        <f>(Table2[[#This Row],[Day High]]/Table2[[#This Row],[Close Price]])-1</f>
        <v>4.9137241458119263E-3</v>
      </c>
      <c r="AE523" s="1">
        <f>(Table2[[#This Row],[Close Price]]/Table2[[#This Row],[Current Week Low]])-1</f>
        <v>1.5197215777262185E-2</v>
      </c>
      <c r="AF523" s="1">
        <f>(Table2[[#This Row],[Current Week High]]/Table2[[#This Row],[Close Price]])-1</f>
        <v>4.9137241458119263E-3</v>
      </c>
      <c r="AG523" s="1">
        <f>(Table2[[#This Row],[Close Price]]/Table2[[#This Row],[Current Month Low]])-1</f>
        <v>0.12916129032258072</v>
      </c>
      <c r="AH523" s="1">
        <f>(Table2[[#This Row],[Current Month High]]/Table2[[#This Row],[Close Price]])-1</f>
        <v>2.845389098388762E-2</v>
      </c>
      <c r="AI523">
        <v>2.8453890983887602</v>
      </c>
      <c r="AJ523">
        <v>35.674418604651102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0.1</v>
      </c>
      <c r="AM523" t="s">
        <v>3182</v>
      </c>
      <c r="AN523">
        <v>7.91</v>
      </c>
      <c r="AO523" t="s">
        <v>3182</v>
      </c>
      <c r="AP523">
        <v>1.7755173654086E-2</v>
      </c>
      <c r="AQ523">
        <f>(Table2[[#This Row],[Sharpe Ratio]]-AVERAGE(Table2[Sharpe Ratio]))/_xlfn.STDEV.P(Table2[Sharpe Ratio])</f>
        <v>-0.56477793063990833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0.5460769840940527</v>
      </c>
      <c r="AS523">
        <f>_xlfn.RANK.AVG(Table2[[#This Row],[1Y Return vs Nifty Z-Score]],Table2[1Y Return vs Nifty Z-Score])</f>
        <v>543</v>
      </c>
      <c r="AT523">
        <f>_xlfn.RANK.AVG(Table2[[#This Row],[6M Return vs Nifty Z-Score]],Table2[6M Return vs Nifty Z-Score])</f>
        <v>432</v>
      </c>
      <c r="AU523">
        <f>_xlfn.RANK.AVG(Table2[[#This Row],[Sharpe Ratio Z-Score]],Table2[Sharpe Ratio Z-Score])</f>
        <v>480</v>
      </c>
      <c r="AV523">
        <f>(Table2[[#This Row],[Rank 1Y]]+Table2[[#This Row],[Rank 6M]]+Table2[[#This Row],[Rank Sharpe]])/3</f>
        <v>485</v>
      </c>
    </row>
    <row r="524" spans="1:48" x14ac:dyDescent="0.3">
      <c r="A524" t="s">
        <v>1957</v>
      </c>
      <c r="B524" t="s">
        <v>1958</v>
      </c>
      <c r="C524" t="s">
        <v>3147</v>
      </c>
      <c r="D524" t="s">
        <v>262</v>
      </c>
      <c r="E524">
        <v>3642.9382527900002</v>
      </c>
      <c r="F524">
        <v>1160.45</v>
      </c>
      <c r="G524">
        <v>-24.696526213604301</v>
      </c>
      <c r="H524">
        <f>(Table2[[#This Row],[1Y Return vs Nifty]]-AVERAGE(Table2[1Y Return vs Nifty]))/_xlfn.STDEV.P(Table2[1Y Return vs Nifty])</f>
        <v>-0.83034825269448964</v>
      </c>
      <c r="I524">
        <v>-4.6196548208013999</v>
      </c>
      <c r="J524">
        <f>(Table2[[#This Row],[1M Return vs Nifty]]-AVERAGE(Table2[1M Return vs Nifty]))/_xlfn.STDEV.P(Table2[1M Return vs Nifty])</f>
        <v>-0.39455298099243147</v>
      </c>
      <c r="K524">
        <v>24.014702678117501</v>
      </c>
      <c r="L524">
        <f>(Table2[[#This Row],[6M Return vs Nifty]]-AVERAGE(Table2[6M Return vs Nifty]))/_xlfn.STDEV.P(Table2[6M Return vs Nifty])</f>
        <v>0.40180308903615314</v>
      </c>
      <c r="M524">
        <v>1.8950292112508</v>
      </c>
      <c r="N524">
        <f>(Table2[[#This Row],[1W Return vs Nifty]]-AVERAGE(Table2[1W Return vs Nifty]))/_xlfn.STDEV.P(Table2[1W Return vs Nifty])</f>
        <v>0.64180058934813911</v>
      </c>
      <c r="O524">
        <v>1160.5</v>
      </c>
      <c r="P524">
        <v>1157.39564335778</v>
      </c>
      <c r="Q524">
        <v>1083.4864212494299</v>
      </c>
      <c r="R524">
        <v>52.695004566551198</v>
      </c>
      <c r="S524" s="1">
        <f>(Table2[[#This Row],[Close Price]]-Table2[[#This Row],[20D EMA]])/Table2[[#This Row],[20D EMA]]</f>
        <v>-4.308487720806077E-5</v>
      </c>
      <c r="T524" s="1">
        <f>(Table2[[#This Row],[Close Price]]-Table2[[#This Row],[50D EMA]])/Table2[[#This Row],[50D EMA]]</f>
        <v>2.6389909619487155E-3</v>
      </c>
      <c r="U524" s="1">
        <f>(Table2[[#This Row],[Close Price]]-Table2[[#This Row],[200D EMA]])/Table2[[#This Row],[200D EMA]]</f>
        <v>7.1033265614735677E-2</v>
      </c>
      <c r="V524">
        <v>0.32778469165727098</v>
      </c>
      <c r="W524">
        <v>1151.8499999999999</v>
      </c>
      <c r="X524">
        <v>1180.05</v>
      </c>
      <c r="Y524">
        <v>1151.8499999999999</v>
      </c>
      <c r="Z524">
        <v>1180.05</v>
      </c>
      <c r="AA524">
        <v>1071.4000000000001</v>
      </c>
      <c r="AB524">
        <v>1194.8</v>
      </c>
      <c r="AC524" s="1">
        <f>(Table2[[#This Row],[Close Price]]/Table2[[#This Row],[Day Low]])-1</f>
        <v>7.4662499457396336E-3</v>
      </c>
      <c r="AD524" s="1">
        <f>(Table2[[#This Row],[Day High]]/Table2[[#This Row],[Close Price]])-1</f>
        <v>1.6889999569132508E-2</v>
      </c>
      <c r="AE524" s="1">
        <f>(Table2[[#This Row],[Close Price]]/Table2[[#This Row],[Current Week Low]])-1</f>
        <v>7.4662499457396336E-3</v>
      </c>
      <c r="AF524" s="1">
        <f>(Table2[[#This Row],[Current Week High]]/Table2[[#This Row],[Close Price]])-1</f>
        <v>1.6889999569132508E-2</v>
      </c>
      <c r="AG524" s="1">
        <f>(Table2[[#This Row],[Close Price]]/Table2[[#This Row],[Current Month Low]])-1</f>
        <v>8.3115549747993178E-2</v>
      </c>
      <c r="AH524" s="1">
        <f>(Table2[[#This Row],[Current Month High]]/Table2[[#This Row],[Close Price]])-1</f>
        <v>2.960058597957671E-2</v>
      </c>
      <c r="AI524">
        <v>18.488517385496898</v>
      </c>
      <c r="AJ524">
        <v>54.387015233153697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0.02</v>
      </c>
      <c r="AM524" t="s">
        <v>3182</v>
      </c>
      <c r="AN524">
        <v>1.7</v>
      </c>
      <c r="AO524" t="s">
        <v>3182</v>
      </c>
      <c r="AP524">
        <v>-4.8613947481527003E-2</v>
      </c>
      <c r="AQ524">
        <f>(Table2[[#This Row],[Sharpe Ratio]]-AVERAGE(Table2[Sharpe Ratio]))/_xlfn.STDEV.P(Table2[Sharpe Ratio])</f>
        <v>-1.3415812288434257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-1.5228787841460543</v>
      </c>
      <c r="AS524">
        <f>_xlfn.RANK.AVG(Table2[[#This Row],[1Y Return vs Nifty Z-Score]],Table2[1Y Return vs Nifty Z-Score])</f>
        <v>601</v>
      </c>
      <c r="AT524">
        <f>_xlfn.RANK.AVG(Table2[[#This Row],[6M Return vs Nifty Z-Score]],Table2[6M Return vs Nifty Z-Score])</f>
        <v>191</v>
      </c>
      <c r="AU524">
        <f>_xlfn.RANK.AVG(Table2[[#This Row],[Sharpe Ratio Z-Score]],Table2[Sharpe Ratio Z-Score])</f>
        <v>665</v>
      </c>
      <c r="AV524">
        <f>(Table2[[#This Row],[Rank 1Y]]+Table2[[#This Row],[Rank 6M]]+Table2[[#This Row],[Rank Sharpe]])/3</f>
        <v>485.66666666666669</v>
      </c>
    </row>
    <row r="525" spans="1:48" x14ac:dyDescent="0.3">
      <c r="A525" t="s">
        <v>1832</v>
      </c>
      <c r="B525" t="s">
        <v>1833</v>
      </c>
      <c r="C525" t="s">
        <v>3147</v>
      </c>
      <c r="D525" t="s">
        <v>1834</v>
      </c>
      <c r="E525">
        <v>4298.874294276</v>
      </c>
      <c r="F525">
        <v>63.59</v>
      </c>
      <c r="G525">
        <v>-29.467790172126001</v>
      </c>
      <c r="H525">
        <f>(Table2[[#This Row],[1Y Return vs Nifty]]-AVERAGE(Table2[1Y Return vs Nifty]))/_xlfn.STDEV.P(Table2[1Y Return vs Nifty])</f>
        <v>-0.91176515091975541</v>
      </c>
      <c r="I525">
        <v>-7.4392015458408602</v>
      </c>
      <c r="J525">
        <f>(Table2[[#This Row],[1M Return vs Nifty]]-AVERAGE(Table2[1M Return vs Nifty]))/_xlfn.STDEV.P(Table2[1M Return vs Nifty])</f>
        <v>-0.71369825999083791</v>
      </c>
      <c r="K525">
        <v>1.36492228504586</v>
      </c>
      <c r="L525">
        <f>(Table2[[#This Row],[6M Return vs Nifty]]-AVERAGE(Table2[6M Return vs Nifty]))/_xlfn.STDEV.P(Table2[6M Return vs Nifty])</f>
        <v>-0.30293504415317601</v>
      </c>
      <c r="M525">
        <v>-2.0897457225532499</v>
      </c>
      <c r="N525">
        <f>(Table2[[#This Row],[1W Return vs Nifty]]-AVERAGE(Table2[1W Return vs Nifty]))/_xlfn.STDEV.P(Table2[1W Return vs Nifty])</f>
        <v>-0.24673140159195497</v>
      </c>
      <c r="O525">
        <v>65.010000000000005</v>
      </c>
      <c r="P525">
        <v>67.127857676405</v>
      </c>
      <c r="Q525">
        <v>64.858239900137093</v>
      </c>
      <c r="R525">
        <v>44.080882915255401</v>
      </c>
      <c r="S525" s="1">
        <f>(Table2[[#This Row],[Close Price]]-Table2[[#This Row],[20D EMA]])/Table2[[#This Row],[20D EMA]]</f>
        <v>-2.1842793416397503E-2</v>
      </c>
      <c r="T525" s="1">
        <f>(Table2[[#This Row],[Close Price]]-Table2[[#This Row],[50D EMA]])/Table2[[#This Row],[50D EMA]]</f>
        <v>-5.2703271024371307E-2</v>
      </c>
      <c r="U525" s="1">
        <f>(Table2[[#This Row],[Close Price]]-Table2[[#This Row],[200D EMA]])/Table2[[#This Row],[200D EMA]]</f>
        <v>-1.9554028942040547E-2</v>
      </c>
      <c r="V525">
        <v>0.54286179525927403</v>
      </c>
      <c r="W525">
        <v>63.05</v>
      </c>
      <c r="X525">
        <v>65.05</v>
      </c>
      <c r="Y525">
        <v>63.05</v>
      </c>
      <c r="Z525">
        <v>65.05</v>
      </c>
      <c r="AA525">
        <v>59.8</v>
      </c>
      <c r="AB525">
        <v>66.64</v>
      </c>
      <c r="AC525" s="1">
        <f>(Table2[[#This Row],[Close Price]]/Table2[[#This Row],[Day Low]])-1</f>
        <v>8.5646312450438078E-3</v>
      </c>
      <c r="AD525" s="1">
        <f>(Table2[[#This Row],[Day High]]/Table2[[#This Row],[Close Price]])-1</f>
        <v>2.2959584840383629E-2</v>
      </c>
      <c r="AE525" s="1">
        <f>(Table2[[#This Row],[Close Price]]/Table2[[#This Row],[Current Week Low]])-1</f>
        <v>8.5646312450438078E-3</v>
      </c>
      <c r="AF525" s="1">
        <f>(Table2[[#This Row],[Current Week High]]/Table2[[#This Row],[Close Price]])-1</f>
        <v>2.2959584840383629E-2</v>
      </c>
      <c r="AG525" s="1">
        <f>(Table2[[#This Row],[Close Price]]/Table2[[#This Row],[Current Month Low]])-1</f>
        <v>6.3377926421404718E-2</v>
      </c>
      <c r="AH525" s="1">
        <f>(Table2[[#This Row],[Current Month High]]/Table2[[#This Row],[Close Price]])-1</f>
        <v>4.7963516276144036E-2</v>
      </c>
      <c r="AI525">
        <v>32.395030665198902</v>
      </c>
      <c r="AJ525">
        <v>45.848623853211002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-0.2</v>
      </c>
      <c r="AM525" t="s">
        <v>3181</v>
      </c>
      <c r="AN525">
        <v>-3.46</v>
      </c>
      <c r="AO525" t="s">
        <v>3181</v>
      </c>
      <c r="AP525">
        <v>3.9047173659015E-2</v>
      </c>
      <c r="AQ525">
        <f>(Table2[[#This Row],[Sharpe Ratio]]-AVERAGE(Table2[Sharpe Ratio]))/_xlfn.STDEV.P(Table2[Sharpe Ratio])</f>
        <v>-0.31557023365410147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631</v>
      </c>
      <c r="AT525">
        <f>_xlfn.RANK.AVG(Table2[[#This Row],[6M Return vs Nifty Z-Score]],Table2[6M Return vs Nifty Z-Score])</f>
        <v>414</v>
      </c>
      <c r="AU525">
        <f>_xlfn.RANK.AVG(Table2[[#This Row],[Sharpe Ratio Z-Score]],Table2[Sharpe Ratio Z-Score])</f>
        <v>418</v>
      </c>
      <c r="AV525">
        <f>(Table2[[#This Row],[Rank 1Y]]+Table2[[#This Row],[Rank 6M]]+Table2[[#This Row],[Rank Sharpe]])/3</f>
        <v>487.66666666666669</v>
      </c>
    </row>
    <row r="526" spans="1:48" x14ac:dyDescent="0.3">
      <c r="A526" t="s">
        <v>827</v>
      </c>
      <c r="B526" t="s">
        <v>828</v>
      </c>
      <c r="C526" t="s">
        <v>3147</v>
      </c>
      <c r="D526" t="s">
        <v>529</v>
      </c>
      <c r="E526">
        <v>19676.370141879899</v>
      </c>
      <c r="F526">
        <v>1740.4</v>
      </c>
      <c r="G526">
        <v>-3.21466994454586</v>
      </c>
      <c r="H526">
        <f>(Table2[[#This Row],[1Y Return vs Nifty]]-AVERAGE(Table2[1Y Return vs Nifty]))/_xlfn.STDEV.P(Table2[1Y Return vs Nifty])</f>
        <v>-0.46378163203541956</v>
      </c>
      <c r="I526">
        <v>4.98576001984976</v>
      </c>
      <c r="J526">
        <f>(Table2[[#This Row],[1M Return vs Nifty]]-AVERAGE(Table2[1M Return vs Nifty]))/_xlfn.STDEV.P(Table2[1M Return vs Nifty])</f>
        <v>0.69268659974980462</v>
      </c>
      <c r="K526">
        <v>-1.0714556811998699</v>
      </c>
      <c r="L526">
        <f>(Table2[[#This Row],[6M Return vs Nifty]]-AVERAGE(Table2[6M Return vs Nifty]))/_xlfn.STDEV.P(Table2[6M Return vs Nifty])</f>
        <v>-0.37874189216132925</v>
      </c>
      <c r="M526">
        <v>-2.34760704083586</v>
      </c>
      <c r="N526">
        <f>(Table2[[#This Row],[1W Return vs Nifty]]-AVERAGE(Table2[1W Return vs Nifty]))/_xlfn.STDEV.P(Table2[1W Return vs Nifty])</f>
        <v>-0.30422976331281587</v>
      </c>
      <c r="O526">
        <v>1711.36</v>
      </c>
      <c r="P526">
        <v>1691.3787351763999</v>
      </c>
      <c r="Q526">
        <v>1621.62158424979</v>
      </c>
      <c r="R526">
        <v>58.762935635735701</v>
      </c>
      <c r="S526" s="1">
        <f>(Table2[[#This Row],[Close Price]]-Table2[[#This Row],[20D EMA]])/Table2[[#This Row],[20D EMA]]</f>
        <v>1.6968960359012828E-2</v>
      </c>
      <c r="T526" s="1">
        <f>(Table2[[#This Row],[Close Price]]-Table2[[#This Row],[50D EMA]])/Table2[[#This Row],[50D EMA]]</f>
        <v>2.8983020658875421E-2</v>
      </c>
      <c r="U526" s="1">
        <f>(Table2[[#This Row],[Close Price]]-Table2[[#This Row],[200D EMA]])/Table2[[#This Row],[200D EMA]]</f>
        <v>7.3246691400670097E-2</v>
      </c>
      <c r="V526">
        <v>0.60067464112949198</v>
      </c>
      <c r="W526">
        <v>1715</v>
      </c>
      <c r="X526">
        <v>1747.45</v>
      </c>
      <c r="Y526">
        <v>1715</v>
      </c>
      <c r="Z526">
        <v>1747.45</v>
      </c>
      <c r="AA526">
        <v>1680</v>
      </c>
      <c r="AB526">
        <v>1789.95</v>
      </c>
      <c r="AC526" s="1">
        <f>(Table2[[#This Row],[Close Price]]/Table2[[#This Row],[Day Low]])-1</f>
        <v>1.481049562682224E-2</v>
      </c>
      <c r="AD526" s="1">
        <f>(Table2[[#This Row],[Day High]]/Table2[[#This Row],[Close Price]])-1</f>
        <v>4.0507929211675009E-3</v>
      </c>
      <c r="AE526" s="1">
        <f>(Table2[[#This Row],[Close Price]]/Table2[[#This Row],[Current Week Low]])-1</f>
        <v>1.481049562682224E-2</v>
      </c>
      <c r="AF526" s="1">
        <f>(Table2[[#This Row],[Current Week High]]/Table2[[#This Row],[Close Price]])-1</f>
        <v>4.0507929211675009E-3</v>
      </c>
      <c r="AG526" s="1">
        <f>(Table2[[#This Row],[Close Price]]/Table2[[#This Row],[Current Month Low]])-1</f>
        <v>3.5952380952380958E-2</v>
      </c>
      <c r="AH526" s="1">
        <f>(Table2[[#This Row],[Current Month High]]/Table2[[#This Row],[Close Price]])-1</f>
        <v>2.8470466559411545E-2</v>
      </c>
      <c r="AI526">
        <v>9.2823488853137093</v>
      </c>
      <c r="AJ526">
        <v>33.058103975535097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-7.0000000000000007E-2</v>
      </c>
      <c r="AM526" t="s">
        <v>3181</v>
      </c>
      <c r="AN526">
        <v>3.07</v>
      </c>
      <c r="AO526" t="s">
        <v>3182</v>
      </c>
      <c r="AQ526">
        <f>(Table2[[#This Row],[Sharpe Ratio]]-AVERAGE(Table2[Sharpe Ratio]))/_xlfn.STDEV.P(Table2[Sharpe Ratio])</f>
        <v>-0.77258959393567861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-1.2266562816954387</v>
      </c>
      <c r="AS526">
        <f>_xlfn.RANK.AVG(Table2[[#This Row],[1Y Return vs Nifty Z-Score]],Table2[1Y Return vs Nifty Z-Score])</f>
        <v>469</v>
      </c>
      <c r="AT526">
        <f>_xlfn.RANK.AVG(Table2[[#This Row],[6M Return vs Nifty Z-Score]],Table2[6M Return vs Nifty Z-Score])</f>
        <v>447</v>
      </c>
      <c r="AU526">
        <f>_xlfn.RANK.AVG(Table2[[#This Row],[Sharpe Ratio Z-Score]],Table2[Sharpe Ratio Z-Score])</f>
        <v>547.5</v>
      </c>
      <c r="AV526">
        <f>(Table2[[#This Row],[Rank 1Y]]+Table2[[#This Row],[Rank 6M]]+Table2[[#This Row],[Rank Sharpe]])/3</f>
        <v>487.83333333333331</v>
      </c>
    </row>
    <row r="527" spans="1:48" x14ac:dyDescent="0.3">
      <c r="A527" t="s">
        <v>1816</v>
      </c>
      <c r="B527" t="s">
        <v>1817</v>
      </c>
      <c r="C527" t="s">
        <v>3139</v>
      </c>
      <c r="D527" t="s">
        <v>48</v>
      </c>
      <c r="E527">
        <v>4369.8168002009998</v>
      </c>
      <c r="F527">
        <v>54.13</v>
      </c>
      <c r="G527">
        <v>-19.3946775495954</v>
      </c>
      <c r="H527">
        <f>(Table2[[#This Row],[1Y Return vs Nifty]]-AVERAGE(Table2[1Y Return vs Nifty]))/_xlfn.STDEV.P(Table2[1Y Return vs Nifty])</f>
        <v>-0.73987745149045892</v>
      </c>
      <c r="I527">
        <v>-9.3369440845037097</v>
      </c>
      <c r="J527">
        <f>(Table2[[#This Row],[1M Return vs Nifty]]-AVERAGE(Table2[1M Return vs Nifty]))/_xlfn.STDEV.P(Table2[1M Return vs Nifty])</f>
        <v>-0.92850426642799777</v>
      </c>
      <c r="K527">
        <v>-18.255981738963399</v>
      </c>
      <c r="L527">
        <f>(Table2[[#This Row],[6M Return vs Nifty]]-AVERAGE(Table2[6M Return vs Nifty]))/_xlfn.STDEV.P(Table2[6M Return vs Nifty])</f>
        <v>-0.91343099746480361</v>
      </c>
      <c r="M527">
        <v>-3.8214454190360301</v>
      </c>
      <c r="N527">
        <f>(Table2[[#This Row],[1W Return vs Nifty]]-AVERAGE(Table2[1W Return vs Nifty]))/_xlfn.STDEV.P(Table2[1W Return vs Nifty])</f>
        <v>-0.63286878816633685</v>
      </c>
      <c r="O527">
        <v>56.24</v>
      </c>
      <c r="P527">
        <v>57.319504405077303</v>
      </c>
      <c r="Q527">
        <v>57.436360905590597</v>
      </c>
      <c r="R527">
        <v>35.505884642372799</v>
      </c>
      <c r="S527" s="1">
        <f>(Table2[[#This Row],[Close Price]]-Table2[[#This Row],[20D EMA]])/Table2[[#This Row],[20D EMA]]</f>
        <v>-3.751778093883356E-2</v>
      </c>
      <c r="T527" s="1">
        <f>(Table2[[#This Row],[Close Price]]-Table2[[#This Row],[50D EMA]])/Table2[[#This Row],[50D EMA]]</f>
        <v>-5.5644312318840948E-2</v>
      </c>
      <c r="U527" s="1">
        <f>(Table2[[#This Row],[Close Price]]-Table2[[#This Row],[200D EMA]])/Table2[[#This Row],[200D EMA]]</f>
        <v>-5.756564053605924E-2</v>
      </c>
      <c r="V527">
        <v>0.56666186411283803</v>
      </c>
      <c r="W527">
        <v>53.51</v>
      </c>
      <c r="X527">
        <v>55.41</v>
      </c>
      <c r="Y527">
        <v>53.51</v>
      </c>
      <c r="Z527">
        <v>55.41</v>
      </c>
      <c r="AA527">
        <v>52.21</v>
      </c>
      <c r="AB527">
        <v>57.8</v>
      </c>
      <c r="AC527" s="1">
        <f>(Table2[[#This Row],[Close Price]]/Table2[[#This Row],[Day Low]])-1</f>
        <v>1.1586619323491032E-2</v>
      </c>
      <c r="AD527" s="1">
        <f>(Table2[[#This Row],[Day High]]/Table2[[#This Row],[Close Price]])-1</f>
        <v>2.3646776279327542E-2</v>
      </c>
      <c r="AE527" s="1">
        <f>(Table2[[#This Row],[Close Price]]/Table2[[#This Row],[Current Week Low]])-1</f>
        <v>1.1586619323491032E-2</v>
      </c>
      <c r="AF527" s="1">
        <f>(Table2[[#This Row],[Current Week High]]/Table2[[#This Row],[Close Price]])-1</f>
        <v>2.3646776279327542E-2</v>
      </c>
      <c r="AG527" s="1">
        <f>(Table2[[#This Row],[Close Price]]/Table2[[#This Row],[Current Month Low]])-1</f>
        <v>3.6774564259720366E-2</v>
      </c>
      <c r="AH527" s="1">
        <f>(Table2[[#This Row],[Current Month High]]/Table2[[#This Row],[Close Price]])-1</f>
        <v>6.7799741363384403E-2</v>
      </c>
      <c r="AI527">
        <v>45.944947348974601</v>
      </c>
      <c r="AJ527">
        <v>28.727705112960699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</v>
      </c>
      <c r="AM527" t="s">
        <v>3181</v>
      </c>
      <c r="AN527">
        <v>-7.09</v>
      </c>
      <c r="AO527" t="s">
        <v>3181</v>
      </c>
      <c r="AP527">
        <v>9.0550905651677005E-2</v>
      </c>
      <c r="AQ527">
        <f>(Table2[[#This Row],[Sharpe Ratio]]-AVERAGE(Table2[Sharpe Ratio]))/_xlfn.STDEV.P(Table2[Sharpe Ratio])</f>
        <v>0.28724427099995853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570</v>
      </c>
      <c r="AT527">
        <f>_xlfn.RANK.AVG(Table2[[#This Row],[6M Return vs Nifty Z-Score]],Table2[6M Return vs Nifty Z-Score])</f>
        <v>631</v>
      </c>
      <c r="AU527">
        <f>_xlfn.RANK.AVG(Table2[[#This Row],[Sharpe Ratio Z-Score]],Table2[Sharpe Ratio Z-Score])</f>
        <v>265</v>
      </c>
      <c r="AV527">
        <f>(Table2[[#This Row],[Rank 1Y]]+Table2[[#This Row],[Rank 6M]]+Table2[[#This Row],[Rank Sharpe]])/3</f>
        <v>488.66666666666669</v>
      </c>
    </row>
    <row r="528" spans="1:48" x14ac:dyDescent="0.3">
      <c r="A528" t="s">
        <v>35</v>
      </c>
      <c r="B528" t="s">
        <v>36</v>
      </c>
      <c r="C528" t="s">
        <v>3138</v>
      </c>
      <c r="D528" t="s">
        <v>37</v>
      </c>
      <c r="E528">
        <v>655324.49888442003</v>
      </c>
      <c r="F528">
        <v>2789.1</v>
      </c>
      <c r="G528">
        <v>-18.201746891739798</v>
      </c>
      <c r="H528">
        <f>(Table2[[#This Row],[1Y Return vs Nifty]]-AVERAGE(Table2[1Y Return vs Nifty]))/_xlfn.STDEV.P(Table2[1Y Return vs Nifty])</f>
        <v>-0.71952127023434542</v>
      </c>
      <c r="I528">
        <v>-1.4510784311499101</v>
      </c>
      <c r="J528">
        <f>(Table2[[#This Row],[1M Return vs Nifty]]-AVERAGE(Table2[1M Return vs Nifty]))/_xlfn.STDEV.P(Table2[1M Return vs Nifty])</f>
        <v>-3.5900937058335837E-2</v>
      </c>
      <c r="K528">
        <v>15.5375095136326</v>
      </c>
      <c r="L528">
        <f>(Table2[[#This Row],[6M Return vs Nifty]]-AVERAGE(Table2[6M Return vs Nifty]))/_xlfn.STDEV.P(Table2[6M Return vs Nifty])</f>
        <v>0.13803888550984059</v>
      </c>
      <c r="M528">
        <v>-3.67332469577851</v>
      </c>
      <c r="N528">
        <f>(Table2[[#This Row],[1W Return vs Nifty]]-AVERAGE(Table2[1W Return vs Nifty]))/_xlfn.STDEV.P(Table2[1W Return vs Nifty])</f>
        <v>-0.59984057369454735</v>
      </c>
      <c r="O528">
        <v>2853.03</v>
      </c>
      <c r="P528">
        <v>2814.8330958034198</v>
      </c>
      <c r="Q528">
        <v>2619.4214045728299</v>
      </c>
      <c r="R528">
        <v>33.868215510531201</v>
      </c>
      <c r="S528" s="1">
        <f>(Table2[[#This Row],[Close Price]]-Table2[[#This Row],[20D EMA]])/Table2[[#This Row],[20D EMA]]</f>
        <v>-2.2407755964711302E-2</v>
      </c>
      <c r="T528" s="1">
        <f>(Table2[[#This Row],[Close Price]]-Table2[[#This Row],[50D EMA]])/Table2[[#This Row],[50D EMA]]</f>
        <v>-9.1419615044973368E-3</v>
      </c>
      <c r="U528" s="1">
        <f>(Table2[[#This Row],[Close Price]]-Table2[[#This Row],[200D EMA]])/Table2[[#This Row],[200D EMA]]</f>
        <v>6.4777127930219697E-2</v>
      </c>
      <c r="V528">
        <v>0.78602063805813205</v>
      </c>
      <c r="W528">
        <v>2765</v>
      </c>
      <c r="X528">
        <v>2804.7</v>
      </c>
      <c r="Y528">
        <v>2765</v>
      </c>
      <c r="Z528">
        <v>2804.7</v>
      </c>
      <c r="AA528">
        <v>2733.2</v>
      </c>
      <c r="AB528">
        <v>2962.7</v>
      </c>
      <c r="AC528" s="1">
        <f>(Table2[[#This Row],[Close Price]]/Table2[[#This Row],[Day Low]])-1</f>
        <v>8.7160940325496927E-3</v>
      </c>
      <c r="AD528" s="1">
        <f>(Table2[[#This Row],[Day High]]/Table2[[#This Row],[Close Price]])-1</f>
        <v>5.5932021082070182E-3</v>
      </c>
      <c r="AE528" s="1">
        <f>(Table2[[#This Row],[Close Price]]/Table2[[#This Row],[Current Week Low]])-1</f>
        <v>8.7160940325496927E-3</v>
      </c>
      <c r="AF528" s="1">
        <f>(Table2[[#This Row],[Current Week High]]/Table2[[#This Row],[Close Price]])-1</f>
        <v>5.5932021082070182E-3</v>
      </c>
      <c r="AG528" s="1">
        <f>(Table2[[#This Row],[Close Price]]/Table2[[#This Row],[Current Month Low]])-1</f>
        <v>2.0452217181325949E-2</v>
      </c>
      <c r="AH528" s="1">
        <f>(Table2[[#This Row],[Current Month High]]/Table2[[#This Row],[Close Price]])-1</f>
        <v>6.2242300383636318E-2</v>
      </c>
      <c r="AI528">
        <v>8.8164640923595403</v>
      </c>
      <c r="AJ528">
        <v>28.408646209801699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0.03</v>
      </c>
      <c r="AM528" t="s">
        <v>3182</v>
      </c>
      <c r="AN528">
        <v>-5.42</v>
      </c>
      <c r="AO528" t="s">
        <v>3181</v>
      </c>
      <c r="AP528">
        <v>-3.2445467327774001E-2</v>
      </c>
      <c r="AQ528">
        <f>(Table2[[#This Row],[Sharpe Ratio]]-AVERAGE(Table2[Sharpe Ratio]))/_xlfn.STDEV.P(Table2[Sharpe Ratio])</f>
        <v>-1.1523406830072083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-2.3695645784845962</v>
      </c>
      <c r="AS528">
        <f>_xlfn.RANK.AVG(Table2[[#This Row],[1Y Return vs Nifty Z-Score]],Table2[1Y Return vs Nifty Z-Score])</f>
        <v>560</v>
      </c>
      <c r="AT528">
        <f>_xlfn.RANK.AVG(Table2[[#This Row],[6M Return vs Nifty Z-Score]],Table2[6M Return vs Nifty Z-Score])</f>
        <v>271</v>
      </c>
      <c r="AU528">
        <f>_xlfn.RANK.AVG(Table2[[#This Row],[Sharpe Ratio Z-Score]],Table2[Sharpe Ratio Z-Score])</f>
        <v>637</v>
      </c>
      <c r="AV528">
        <f>(Table2[[#This Row],[Rank 1Y]]+Table2[[#This Row],[Rank 6M]]+Table2[[#This Row],[Rank Sharpe]])/3</f>
        <v>489.33333333333331</v>
      </c>
    </row>
    <row r="529" spans="1:48" x14ac:dyDescent="0.3">
      <c r="A529" t="s">
        <v>1114</v>
      </c>
      <c r="B529" t="s">
        <v>1115</v>
      </c>
      <c r="C529" t="s">
        <v>3139</v>
      </c>
      <c r="D529" t="s">
        <v>48</v>
      </c>
      <c r="E529">
        <v>11567.350949850001</v>
      </c>
      <c r="F529">
        <v>450.9</v>
      </c>
      <c r="G529">
        <v>-3.8749836538611602</v>
      </c>
      <c r="H529">
        <f>(Table2[[#This Row],[1Y Return vs Nifty]]-AVERAGE(Table2[1Y Return vs Nifty]))/_xlfn.STDEV.P(Table2[1Y Return vs Nifty])</f>
        <v>-0.47504923209599725</v>
      </c>
      <c r="I529">
        <v>-3.0864501109364499</v>
      </c>
      <c r="J529">
        <f>(Table2[[#This Row],[1M Return vs Nifty]]-AVERAGE(Table2[1M Return vs Nifty]))/_xlfn.STDEV.P(Table2[1M Return vs Nifty])</f>
        <v>-0.22100911291389411</v>
      </c>
      <c r="K529">
        <v>-7.7493710546683001</v>
      </c>
      <c r="L529">
        <f>(Table2[[#This Row],[6M Return vs Nifty]]-AVERAGE(Table2[6M Return vs Nifty]))/_xlfn.STDEV.P(Table2[6M Return vs Nifty])</f>
        <v>-0.58652234443158791</v>
      </c>
      <c r="M529">
        <v>1.7728215603861199</v>
      </c>
      <c r="N529">
        <f>(Table2[[#This Row],[1W Return vs Nifty]]-AVERAGE(Table2[1W Return vs Nifty]))/_xlfn.STDEV.P(Table2[1W Return vs Nifty])</f>
        <v>0.61455051647457648</v>
      </c>
      <c r="O529">
        <v>440.29</v>
      </c>
      <c r="P529">
        <v>452.18643962815798</v>
      </c>
      <c r="Q529">
        <v>440.80581671627698</v>
      </c>
      <c r="R529">
        <v>62.976108871196999</v>
      </c>
      <c r="S529" s="1">
        <f>(Table2[[#This Row],[Close Price]]-Table2[[#This Row],[20D EMA]])/Table2[[#This Row],[20D EMA]]</f>
        <v>2.4097753753208013E-2</v>
      </c>
      <c r="T529" s="1">
        <f>(Table2[[#This Row],[Close Price]]-Table2[[#This Row],[50D EMA]])/Table2[[#This Row],[50D EMA]]</f>
        <v>-2.8449319029024227E-3</v>
      </c>
      <c r="U529" s="1">
        <f>(Table2[[#This Row],[Close Price]]-Table2[[#This Row],[200D EMA]])/Table2[[#This Row],[200D EMA]]</f>
        <v>2.2899387668970081E-2</v>
      </c>
      <c r="V529">
        <v>1.4625440301166599</v>
      </c>
      <c r="W529">
        <v>449</v>
      </c>
      <c r="X529">
        <v>467.6</v>
      </c>
      <c r="Y529">
        <v>449</v>
      </c>
      <c r="Z529">
        <v>467.6</v>
      </c>
      <c r="AA529">
        <v>412</v>
      </c>
      <c r="AB529">
        <v>467.6</v>
      </c>
      <c r="AC529" s="1">
        <f>(Table2[[#This Row],[Close Price]]/Table2[[#This Row],[Day Low]])-1</f>
        <v>4.2316258351893232E-3</v>
      </c>
      <c r="AD529" s="1">
        <f>(Table2[[#This Row],[Day High]]/Table2[[#This Row],[Close Price]])-1</f>
        <v>3.7037037037037202E-2</v>
      </c>
      <c r="AE529" s="1">
        <f>(Table2[[#This Row],[Close Price]]/Table2[[#This Row],[Current Week Low]])-1</f>
        <v>4.2316258351893232E-3</v>
      </c>
      <c r="AF529" s="1">
        <f>(Table2[[#This Row],[Current Week High]]/Table2[[#This Row],[Close Price]])-1</f>
        <v>3.7037037037037202E-2</v>
      </c>
      <c r="AG529" s="1">
        <f>(Table2[[#This Row],[Close Price]]/Table2[[#This Row],[Current Month Low]])-1</f>
        <v>9.4417475728155287E-2</v>
      </c>
      <c r="AH529" s="1">
        <f>(Table2[[#This Row],[Current Month High]]/Table2[[#This Row],[Close Price]])-1</f>
        <v>3.7037037037037202E-2</v>
      </c>
      <c r="AI529">
        <v>27.478376580172899</v>
      </c>
      <c r="AJ529">
        <v>45.404708158658401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-0.12</v>
      </c>
      <c r="AM529" t="s">
        <v>3181</v>
      </c>
      <c r="AN529">
        <v>2.13</v>
      </c>
      <c r="AO529" t="s">
        <v>3182</v>
      </c>
      <c r="AP529">
        <v>1.7437661873424999E-2</v>
      </c>
      <c r="AQ529">
        <f>(Table2[[#This Row],[Sharpe Ratio]]-AVERAGE(Table2[Sharpe Ratio]))/_xlfn.STDEV.P(Table2[Sharpe Ratio])</f>
        <v>-0.5684941799169172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473</v>
      </c>
      <c r="AT529">
        <f>_xlfn.RANK.AVG(Table2[[#This Row],[6M Return vs Nifty Z-Score]],Table2[6M Return vs Nifty Z-Score])</f>
        <v>512</v>
      </c>
      <c r="AU529">
        <f>_xlfn.RANK.AVG(Table2[[#This Row],[Sharpe Ratio Z-Score]],Table2[Sharpe Ratio Z-Score])</f>
        <v>484</v>
      </c>
      <c r="AV529">
        <f>(Table2[[#This Row],[Rank 1Y]]+Table2[[#This Row],[Rank 6M]]+Table2[[#This Row],[Rank Sharpe]])/3</f>
        <v>489.66666666666669</v>
      </c>
    </row>
    <row r="530" spans="1:48" x14ac:dyDescent="0.3">
      <c r="A530" t="s">
        <v>1410</v>
      </c>
      <c r="B530" t="s">
        <v>1411</v>
      </c>
      <c r="C530" t="s">
        <v>3136</v>
      </c>
      <c r="D530" t="s">
        <v>21</v>
      </c>
      <c r="E530">
        <v>7854.8422239679903</v>
      </c>
      <c r="F530">
        <v>28.36</v>
      </c>
      <c r="G530">
        <v>14.483500902442</v>
      </c>
      <c r="H530">
        <f>(Table2[[#This Row],[1Y Return vs Nifty]]-AVERAGE(Table2[1Y Return vs Nifty]))/_xlfn.STDEV.P(Table2[1Y Return vs Nifty])</f>
        <v>-0.1617798590987102</v>
      </c>
      <c r="I530">
        <v>1.7419772675620999</v>
      </c>
      <c r="J530">
        <f>(Table2[[#This Row],[1M Return vs Nifty]]-AVERAGE(Table2[1M Return vs Nifty]))/_xlfn.STDEV.P(Table2[1M Return vs Nifty])</f>
        <v>0.32552192668535124</v>
      </c>
      <c r="K530">
        <v>-24.950550829963799</v>
      </c>
      <c r="L530">
        <f>(Table2[[#This Row],[6M Return vs Nifty]]-AVERAGE(Table2[6M Return vs Nifty]))/_xlfn.STDEV.P(Table2[6M Return vs Nifty])</f>
        <v>-1.1217296229623723</v>
      </c>
      <c r="M530">
        <v>-6.2604854847725502</v>
      </c>
      <c r="N530">
        <f>(Table2[[#This Row],[1W Return vs Nifty]]-AVERAGE(Table2[1W Return vs Nifty]))/_xlfn.STDEV.P(Table2[1W Return vs Nifty])</f>
        <v>-1.176730150876389</v>
      </c>
      <c r="O530">
        <v>28.92</v>
      </c>
      <c r="P530">
        <v>28.9642096810366</v>
      </c>
      <c r="Q530">
        <v>28.0889697942368</v>
      </c>
      <c r="R530">
        <v>45.071249651180899</v>
      </c>
      <c r="S530" s="1">
        <f>(Table2[[#This Row],[Close Price]]-Table2[[#This Row],[20D EMA]])/Table2[[#This Row],[20D EMA]]</f>
        <v>-1.9363762102351391E-2</v>
      </c>
      <c r="T530" s="1">
        <f>(Table2[[#This Row],[Close Price]]-Table2[[#This Row],[50D EMA]])/Table2[[#This Row],[50D EMA]]</f>
        <v>-2.0860561627275735E-2</v>
      </c>
      <c r="U530" s="1">
        <f>(Table2[[#This Row],[Close Price]]-Table2[[#This Row],[200D EMA]])/Table2[[#This Row],[200D EMA]]</f>
        <v>9.6489906090756299E-3</v>
      </c>
      <c r="V530">
        <v>1.1071276296647601</v>
      </c>
      <c r="W530">
        <v>28.25</v>
      </c>
      <c r="X530">
        <v>28.94</v>
      </c>
      <c r="Y530">
        <v>28.25</v>
      </c>
      <c r="Z530">
        <v>28.94</v>
      </c>
      <c r="AA530">
        <v>27.73</v>
      </c>
      <c r="AB530">
        <v>32.299999999999997</v>
      </c>
      <c r="AC530" s="1">
        <f>(Table2[[#This Row],[Close Price]]/Table2[[#This Row],[Day Low]])-1</f>
        <v>3.8938053097345993E-3</v>
      </c>
      <c r="AD530" s="1">
        <f>(Table2[[#This Row],[Day High]]/Table2[[#This Row],[Close Price]])-1</f>
        <v>2.0451339915373845E-2</v>
      </c>
      <c r="AE530" s="1">
        <f>(Table2[[#This Row],[Close Price]]/Table2[[#This Row],[Current Week Low]])-1</f>
        <v>3.8938053097345993E-3</v>
      </c>
      <c r="AF530" s="1">
        <f>(Table2[[#This Row],[Current Week High]]/Table2[[#This Row],[Close Price]])-1</f>
        <v>2.0451339915373845E-2</v>
      </c>
      <c r="AG530" s="1">
        <f>(Table2[[#This Row],[Close Price]]/Table2[[#This Row],[Current Month Low]])-1</f>
        <v>2.2719076812116823E-2</v>
      </c>
      <c r="AH530" s="1">
        <f>(Table2[[#This Row],[Current Month High]]/Table2[[#This Row],[Close Price]])-1</f>
        <v>0.1389280677009872</v>
      </c>
      <c r="AI530">
        <v>42.816619520766501</v>
      </c>
      <c r="AJ530">
        <v>67.653190869354006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-0.08</v>
      </c>
      <c r="AM530" t="s">
        <v>3181</v>
      </c>
      <c r="AN530">
        <v>-1.08</v>
      </c>
      <c r="AO530" t="s">
        <v>3181</v>
      </c>
      <c r="AP530">
        <v>2.8355305303969E-2</v>
      </c>
      <c r="AQ530">
        <f>(Table2[[#This Row],[Sharpe Ratio]]-AVERAGE(Table2[Sharpe Ratio]))/_xlfn.STDEV.P(Table2[Sharpe Ratio])</f>
        <v>-0.44071093854887988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342</v>
      </c>
      <c r="AT530">
        <f>_xlfn.RANK.AVG(Table2[[#This Row],[6M Return vs Nifty Z-Score]],Table2[6M Return vs Nifty Z-Score])</f>
        <v>681</v>
      </c>
      <c r="AU530">
        <f>_xlfn.RANK.AVG(Table2[[#This Row],[Sharpe Ratio Z-Score]],Table2[Sharpe Ratio Z-Score])</f>
        <v>451</v>
      </c>
      <c r="AV530">
        <f>(Table2[[#This Row],[Rank 1Y]]+Table2[[#This Row],[Rank 6M]]+Table2[[#This Row],[Rank Sharpe]])/3</f>
        <v>491.33333333333331</v>
      </c>
    </row>
    <row r="531" spans="1:48" x14ac:dyDescent="0.3">
      <c r="A531" t="s">
        <v>170</v>
      </c>
      <c r="B531" t="s">
        <v>171</v>
      </c>
      <c r="C531" t="s">
        <v>3136</v>
      </c>
      <c r="D531" t="s">
        <v>43</v>
      </c>
      <c r="E531">
        <v>159353.52248438</v>
      </c>
      <c r="F531">
        <v>740.6</v>
      </c>
      <c r="G531">
        <v>-9.6771363185984196</v>
      </c>
      <c r="H531">
        <f>(Table2[[#This Row],[1Y Return vs Nifty]]-AVERAGE(Table2[1Y Return vs Nifty]))/_xlfn.STDEV.P(Table2[1Y Return vs Nifty])</f>
        <v>-0.57405722601522935</v>
      </c>
      <c r="I531">
        <v>3.42967540660548</v>
      </c>
      <c r="J531">
        <f>(Table2[[#This Row],[1M Return vs Nifty]]-AVERAGE(Table2[1M Return vs Nifty]))/_xlfn.STDEV.P(Table2[1M Return vs Nifty])</f>
        <v>0.51655294903613447</v>
      </c>
      <c r="K531">
        <v>9.2419480016071507</v>
      </c>
      <c r="L531">
        <f>(Table2[[#This Row],[6M Return vs Nifty]]-AVERAGE(Table2[6M Return vs Nifty]))/_xlfn.STDEV.P(Table2[6M Return vs Nifty])</f>
        <v>-5.7844791522213883E-2</v>
      </c>
      <c r="M531">
        <v>0.55355382699629296</v>
      </c>
      <c r="N531">
        <f>(Table2[[#This Row],[1W Return vs Nifty]]-AVERAGE(Table2[1W Return vs Nifty]))/_xlfn.STDEV.P(Table2[1W Return vs Nifty])</f>
        <v>0.34267609329262405</v>
      </c>
      <c r="O531">
        <v>718.37</v>
      </c>
      <c r="P531">
        <v>705.70123533597803</v>
      </c>
      <c r="Q531">
        <v>651.90988414094204</v>
      </c>
      <c r="R531">
        <v>72.270308551159303</v>
      </c>
      <c r="S531" s="1">
        <f>(Table2[[#This Row],[Close Price]]-Table2[[#This Row],[20D EMA]])/Table2[[#This Row],[20D EMA]]</f>
        <v>3.0945056168826673E-2</v>
      </c>
      <c r="T531" s="1">
        <f>(Table2[[#This Row],[Close Price]]-Table2[[#This Row],[50D EMA]])/Table2[[#This Row],[50D EMA]]</f>
        <v>4.9452605318746547E-2</v>
      </c>
      <c r="U531" s="1">
        <f>(Table2[[#This Row],[Close Price]]-Table2[[#This Row],[200D EMA]])/Table2[[#This Row],[200D EMA]]</f>
        <v>0.1360465886721903</v>
      </c>
      <c r="V531">
        <v>0.61491443510801902</v>
      </c>
      <c r="W531">
        <v>726.3</v>
      </c>
      <c r="X531">
        <v>741.6</v>
      </c>
      <c r="Y531">
        <v>726.3</v>
      </c>
      <c r="Z531">
        <v>741.6</v>
      </c>
      <c r="AA531">
        <v>696.5</v>
      </c>
      <c r="AB531">
        <v>741.6</v>
      </c>
      <c r="AC531" s="1">
        <f>(Table2[[#This Row],[Close Price]]/Table2[[#This Row],[Day Low]])-1</f>
        <v>1.9688833815227902E-2</v>
      </c>
      <c r="AD531" s="1">
        <f>(Table2[[#This Row],[Day High]]/Table2[[#This Row],[Close Price]])-1</f>
        <v>1.3502565487442109E-3</v>
      </c>
      <c r="AE531" s="1">
        <f>(Table2[[#This Row],[Close Price]]/Table2[[#This Row],[Current Week Low]])-1</f>
        <v>1.9688833815227902E-2</v>
      </c>
      <c r="AF531" s="1">
        <f>(Table2[[#This Row],[Current Week High]]/Table2[[#This Row],[Close Price]])-1</f>
        <v>1.3502565487442109E-3</v>
      </c>
      <c r="AG531" s="1">
        <f>(Table2[[#This Row],[Close Price]]/Table2[[#This Row],[Current Month Low]])-1</f>
        <v>6.3316582914572983E-2</v>
      </c>
      <c r="AH531" s="1">
        <f>(Table2[[#This Row],[Current Month High]]/Table2[[#This Row],[Close Price]])-1</f>
        <v>1.3502565487442109E-3</v>
      </c>
      <c r="AI531">
        <v>2.7815284904131699</v>
      </c>
      <c r="AJ531">
        <v>44.818146265154397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0.05</v>
      </c>
      <c r="AM531" t="s">
        <v>3182</v>
      </c>
      <c r="AN531">
        <v>3.36</v>
      </c>
      <c r="AO531" t="s">
        <v>3182</v>
      </c>
      <c r="AP531">
        <v>-3.1374064764387997E-2</v>
      </c>
      <c r="AQ531">
        <f>(Table2[[#This Row],[Sharpe Ratio]]-AVERAGE(Table2[Sharpe Ratio]))/_xlfn.STDEV.P(Table2[Sharpe Ratio])</f>
        <v>-1.1398006790008064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-0.91247365420949111</v>
      </c>
      <c r="AS531">
        <f>_xlfn.RANK.AVG(Table2[[#This Row],[1Y Return vs Nifty Z-Score]],Table2[1Y Return vs Nifty Z-Score])</f>
        <v>510</v>
      </c>
      <c r="AT531">
        <f>_xlfn.RANK.AVG(Table2[[#This Row],[6M Return vs Nifty Z-Score]],Table2[6M Return vs Nifty Z-Score])</f>
        <v>332</v>
      </c>
      <c r="AU531">
        <f>_xlfn.RANK.AVG(Table2[[#This Row],[Sharpe Ratio Z-Score]],Table2[Sharpe Ratio Z-Score])</f>
        <v>635</v>
      </c>
      <c r="AV531">
        <f>(Table2[[#This Row],[Rank 1Y]]+Table2[[#This Row],[Rank 6M]]+Table2[[#This Row],[Rank Sharpe]])/3</f>
        <v>492.33333333333331</v>
      </c>
    </row>
    <row r="532" spans="1:48" x14ac:dyDescent="0.3">
      <c r="A532" t="s">
        <v>1970</v>
      </c>
      <c r="B532" t="s">
        <v>1971</v>
      </c>
      <c r="C532" t="s">
        <v>3135</v>
      </c>
      <c r="D532" t="s">
        <v>21</v>
      </c>
      <c r="E532">
        <v>3601.2194027249998</v>
      </c>
      <c r="F532">
        <v>610.04999999999995</v>
      </c>
      <c r="G532">
        <v>-24.156966457824598</v>
      </c>
      <c r="H532">
        <f>(Table2[[#This Row],[1Y Return vs Nifty]]-AVERAGE(Table2[1Y Return vs Nifty]))/_xlfn.STDEV.P(Table2[1Y Return vs Nifty])</f>
        <v>-0.82114119936341057</v>
      </c>
      <c r="I532">
        <v>-3.4182400274225899</v>
      </c>
      <c r="J532">
        <f>(Table2[[#This Row],[1M Return vs Nifty]]-AVERAGE(Table2[1M Return vs Nifty]))/_xlfn.STDEV.P(Table2[1M Return vs Nifty])</f>
        <v>-0.25856450595826552</v>
      </c>
      <c r="K532">
        <v>-11.213380384162001</v>
      </c>
      <c r="L532">
        <f>(Table2[[#This Row],[6M Return vs Nifty]]-AVERAGE(Table2[6M Return vs Nifty]))/_xlfn.STDEV.P(Table2[6M Return vs Nifty])</f>
        <v>-0.69430349841419159</v>
      </c>
      <c r="M532">
        <v>0.56041262397560998</v>
      </c>
      <c r="N532">
        <f>(Table2[[#This Row],[1W Return vs Nifty]]-AVERAGE(Table2[1W Return vs Nifty]))/_xlfn.STDEV.P(Table2[1W Return vs Nifty])</f>
        <v>0.3442054796787376</v>
      </c>
      <c r="O532">
        <v>613.29999999999995</v>
      </c>
      <c r="P532">
        <v>617.15807457368999</v>
      </c>
      <c r="Q532">
        <v>604.15441083498695</v>
      </c>
      <c r="R532">
        <v>50.069732560497997</v>
      </c>
      <c r="S532" s="1">
        <f>(Table2[[#This Row],[Close Price]]-Table2[[#This Row],[20D EMA]])/Table2[[#This Row],[20D EMA]]</f>
        <v>-5.299201043534975E-3</v>
      </c>
      <c r="T532" s="1">
        <f>(Table2[[#This Row],[Close Price]]-Table2[[#This Row],[50D EMA]])/Table2[[#This Row],[50D EMA]]</f>
        <v>-1.1517429434266136E-2</v>
      </c>
      <c r="U532" s="1">
        <f>(Table2[[#This Row],[Close Price]]-Table2[[#This Row],[200D EMA]])/Table2[[#This Row],[200D EMA]]</f>
        <v>9.7584145034459949E-3</v>
      </c>
      <c r="V532">
        <v>0.388865533283273</v>
      </c>
      <c r="W532">
        <v>605</v>
      </c>
      <c r="X532">
        <v>617.20000000000005</v>
      </c>
      <c r="Y532">
        <v>605</v>
      </c>
      <c r="Z532">
        <v>617.20000000000005</v>
      </c>
      <c r="AA532">
        <v>558</v>
      </c>
      <c r="AB532">
        <v>630</v>
      </c>
      <c r="AC532" s="1">
        <f>(Table2[[#This Row],[Close Price]]/Table2[[#This Row],[Day Low]])-1</f>
        <v>8.3471074380163657E-3</v>
      </c>
      <c r="AD532" s="1">
        <f>(Table2[[#This Row],[Day High]]/Table2[[#This Row],[Close Price]])-1</f>
        <v>1.1720350790918932E-2</v>
      </c>
      <c r="AE532" s="1">
        <f>(Table2[[#This Row],[Close Price]]/Table2[[#This Row],[Current Week Low]])-1</f>
        <v>8.3471074380163657E-3</v>
      </c>
      <c r="AF532" s="1">
        <f>(Table2[[#This Row],[Current Week High]]/Table2[[#This Row],[Close Price]])-1</f>
        <v>1.1720350790918932E-2</v>
      </c>
      <c r="AG532" s="1">
        <f>(Table2[[#This Row],[Close Price]]/Table2[[#This Row],[Current Month Low]])-1</f>
        <v>9.3279569892473102E-2</v>
      </c>
      <c r="AH532" s="1">
        <f>(Table2[[#This Row],[Current Month High]]/Table2[[#This Row],[Close Price]])-1</f>
        <v>3.2702237521514688E-2</v>
      </c>
      <c r="AI532">
        <v>29.7434636505204</v>
      </c>
      <c r="AJ532">
        <v>35.566666666666599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-0.09</v>
      </c>
      <c r="AM532" t="s">
        <v>3181</v>
      </c>
      <c r="AN532">
        <v>-3.48</v>
      </c>
      <c r="AO532" t="s">
        <v>3181</v>
      </c>
      <c r="AP532">
        <v>7.0003761366301001E-2</v>
      </c>
      <c r="AQ532">
        <f>(Table2[[#This Row],[Sharpe Ratio]]-AVERAGE(Table2[Sharpe Ratio]))/_xlfn.STDEV.P(Table2[Sharpe Ratio])</f>
        <v>4.6754579763425473E-2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598</v>
      </c>
      <c r="AT532">
        <f>_xlfn.RANK.AVG(Table2[[#This Row],[6M Return vs Nifty Z-Score]],Table2[6M Return vs Nifty Z-Score])</f>
        <v>551</v>
      </c>
      <c r="AU532">
        <f>_xlfn.RANK.AVG(Table2[[#This Row],[Sharpe Ratio Z-Score]],Table2[Sharpe Ratio Z-Score])</f>
        <v>328</v>
      </c>
      <c r="AV532">
        <f>(Table2[[#This Row],[Rank 1Y]]+Table2[[#This Row],[Rank 6M]]+Table2[[#This Row],[Rank Sharpe]])/3</f>
        <v>492.33333333333331</v>
      </c>
    </row>
    <row r="533" spans="1:48" x14ac:dyDescent="0.3">
      <c r="A533" t="s">
        <v>728</v>
      </c>
      <c r="B533" t="s">
        <v>729</v>
      </c>
      <c r="C533" t="s">
        <v>3136</v>
      </c>
      <c r="D533" t="s">
        <v>54</v>
      </c>
      <c r="E533">
        <v>24090.650160674999</v>
      </c>
      <c r="F533">
        <v>823.65</v>
      </c>
      <c r="G533">
        <v>-18.648356217470699</v>
      </c>
      <c r="H533">
        <f>(Table2[[#This Row],[1Y Return vs Nifty]]-AVERAGE(Table2[1Y Return vs Nifty]))/_xlfn.STDEV.P(Table2[1Y Return vs Nifty])</f>
        <v>-0.72714221645228505</v>
      </c>
      <c r="I533">
        <v>7.8154999269580401</v>
      </c>
      <c r="J533">
        <f>(Table2[[#This Row],[1M Return vs Nifty]]-AVERAGE(Table2[1M Return vs Nifty]))/_xlfn.STDEV.P(Table2[1M Return vs Nifty])</f>
        <v>1.012985647865192</v>
      </c>
      <c r="K533">
        <v>5.4537322317598704</v>
      </c>
      <c r="L533">
        <f>(Table2[[#This Row],[6M Return vs Nifty]]-AVERAGE(Table2[6M Return vs Nifty]))/_xlfn.STDEV.P(Table2[6M Return vs Nifty])</f>
        <v>-0.17571348885303598</v>
      </c>
      <c r="M533">
        <v>-1.1471632537702601</v>
      </c>
      <c r="N533">
        <f>(Table2[[#This Row],[1W Return vs Nifty]]-AVERAGE(Table2[1W Return vs Nifty]))/_xlfn.STDEV.P(Table2[1W Return vs Nifty])</f>
        <v>-3.6552736165185451E-2</v>
      </c>
      <c r="O533">
        <v>794.24</v>
      </c>
      <c r="P533">
        <v>775.65945063171398</v>
      </c>
      <c r="Q533">
        <v>745.56380272808099</v>
      </c>
      <c r="R533">
        <v>64.917631429836305</v>
      </c>
      <c r="S533" s="1">
        <f>(Table2[[#This Row],[Close Price]]-Table2[[#This Row],[20D EMA]])/Table2[[#This Row],[20D EMA]]</f>
        <v>3.7029109589041057E-2</v>
      </c>
      <c r="T533" s="1">
        <f>(Table2[[#This Row],[Close Price]]-Table2[[#This Row],[50D EMA]])/Table2[[#This Row],[50D EMA]]</f>
        <v>6.1870643526874387E-2</v>
      </c>
      <c r="U533" s="1">
        <f>(Table2[[#This Row],[Close Price]]-Table2[[#This Row],[200D EMA]])/Table2[[#This Row],[200D EMA]]</f>
        <v>0.10473442646517306</v>
      </c>
      <c r="V533">
        <v>0.99692245619862696</v>
      </c>
      <c r="W533">
        <v>799.7</v>
      </c>
      <c r="X533">
        <v>827.4</v>
      </c>
      <c r="Y533">
        <v>799.7</v>
      </c>
      <c r="Z533">
        <v>827.4</v>
      </c>
      <c r="AA533">
        <v>777</v>
      </c>
      <c r="AB533">
        <v>832</v>
      </c>
      <c r="AC533" s="1">
        <f>(Table2[[#This Row],[Close Price]]/Table2[[#This Row],[Day Low]])-1</f>
        <v>2.9948730774040255E-2</v>
      </c>
      <c r="AD533" s="1">
        <f>(Table2[[#This Row],[Day High]]/Table2[[#This Row],[Close Price]])-1</f>
        <v>4.5529047532326672E-3</v>
      </c>
      <c r="AE533" s="1">
        <f>(Table2[[#This Row],[Close Price]]/Table2[[#This Row],[Current Week Low]])-1</f>
        <v>2.9948730774040255E-2</v>
      </c>
      <c r="AF533" s="1">
        <f>(Table2[[#This Row],[Current Week High]]/Table2[[#This Row],[Close Price]])-1</f>
        <v>4.5529047532326672E-3</v>
      </c>
      <c r="AG533" s="1">
        <f>(Table2[[#This Row],[Close Price]]/Table2[[#This Row],[Current Month Low]])-1</f>
        <v>6.0038610038610107E-2</v>
      </c>
      <c r="AH533" s="1">
        <f>(Table2[[#This Row],[Current Month High]]/Table2[[#This Row],[Close Price]])-1</f>
        <v>1.0137801250531098E-2</v>
      </c>
      <c r="AI533">
        <v>4.7471620227038196</v>
      </c>
      <c r="AJ533">
        <v>37.263561369885799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0.1</v>
      </c>
      <c r="AM533" t="s">
        <v>3182</v>
      </c>
      <c r="AN533">
        <v>1.94</v>
      </c>
      <c r="AO533" t="s">
        <v>3182</v>
      </c>
      <c r="AQ533">
        <f>(Table2[[#This Row],[Sharpe Ratio]]-AVERAGE(Table2[Sharpe Ratio]))/_xlfn.STDEV.P(Table2[Sharpe Ratio])</f>
        <v>-0.77258959393567861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-0.69901238754099304</v>
      </c>
      <c r="AS533">
        <f>_xlfn.RANK.AVG(Table2[[#This Row],[1Y Return vs Nifty Z-Score]],Table2[1Y Return vs Nifty Z-Score])</f>
        <v>564</v>
      </c>
      <c r="AT533">
        <f>_xlfn.RANK.AVG(Table2[[#This Row],[6M Return vs Nifty Z-Score]],Table2[6M Return vs Nifty Z-Score])</f>
        <v>368</v>
      </c>
      <c r="AU533">
        <f>_xlfn.RANK.AVG(Table2[[#This Row],[Sharpe Ratio Z-Score]],Table2[Sharpe Ratio Z-Score])</f>
        <v>547.5</v>
      </c>
      <c r="AV533">
        <f>(Table2[[#This Row],[Rank 1Y]]+Table2[[#This Row],[Rank 6M]]+Table2[[#This Row],[Rank Sharpe]])/3</f>
        <v>493.16666666666669</v>
      </c>
    </row>
    <row r="534" spans="1:48" x14ac:dyDescent="0.3">
      <c r="A534" t="s">
        <v>1020</v>
      </c>
      <c r="B534" t="s">
        <v>1021</v>
      </c>
      <c r="C534" t="s">
        <v>3138</v>
      </c>
      <c r="D534" t="s">
        <v>197</v>
      </c>
      <c r="E534">
        <v>13803.39613497</v>
      </c>
      <c r="F534">
        <v>424.95</v>
      </c>
      <c r="G534">
        <v>-1.1628466412501599</v>
      </c>
      <c r="H534">
        <f>(Table2[[#This Row],[1Y Return vs Nifty]]-AVERAGE(Table2[1Y Return vs Nifty]))/_xlfn.STDEV.P(Table2[1Y Return vs Nifty])</f>
        <v>-0.42876929767016397</v>
      </c>
      <c r="I534">
        <v>-11.3637675843775</v>
      </c>
      <c r="J534">
        <f>(Table2[[#This Row],[1M Return vs Nifty]]-AVERAGE(Table2[1M Return vs Nifty]))/_xlfn.STDEV.P(Table2[1M Return vs Nifty])</f>
        <v>-1.1579209828112649</v>
      </c>
      <c r="K534">
        <v>-4.0421279863509598</v>
      </c>
      <c r="L534">
        <f>(Table2[[#This Row],[6M Return vs Nifty]]-AVERAGE(Table2[6M Return vs Nifty]))/_xlfn.STDEV.P(Table2[6M Return vs Nifty])</f>
        <v>-0.47117307773210926</v>
      </c>
      <c r="M534">
        <v>-1.9758780380748899</v>
      </c>
      <c r="N534">
        <f>(Table2[[#This Row],[1W Return vs Nifty]]-AVERAGE(Table2[1W Return vs Nifty]))/_xlfn.STDEV.P(Table2[1W Return vs Nifty])</f>
        <v>-0.22134098881481243</v>
      </c>
      <c r="O534">
        <v>453.1</v>
      </c>
      <c r="P534">
        <v>465.77766443111102</v>
      </c>
      <c r="Q534">
        <v>442.49582248552099</v>
      </c>
      <c r="R534">
        <v>31.724201263198601</v>
      </c>
      <c r="S534" s="1">
        <f>(Table2[[#This Row],[Close Price]]-Table2[[#This Row],[20D EMA]])/Table2[[#This Row],[20D EMA]]</f>
        <v>-6.2127565658795042E-2</v>
      </c>
      <c r="T534" s="1">
        <f>(Table2[[#This Row],[Close Price]]-Table2[[#This Row],[50D EMA]])/Table2[[#This Row],[50D EMA]]</f>
        <v>-8.7654835233408848E-2</v>
      </c>
      <c r="U534" s="1">
        <f>(Table2[[#This Row],[Close Price]]-Table2[[#This Row],[200D EMA]])/Table2[[#This Row],[200D EMA]]</f>
        <v>-3.965195058105915E-2</v>
      </c>
      <c r="V534">
        <v>0.53032829303843998</v>
      </c>
      <c r="W534">
        <v>422.05</v>
      </c>
      <c r="X534">
        <v>432</v>
      </c>
      <c r="Y534">
        <v>422.05</v>
      </c>
      <c r="Z534">
        <v>432</v>
      </c>
      <c r="AA534">
        <v>417</v>
      </c>
      <c r="AB534">
        <v>456.7</v>
      </c>
      <c r="AC534" s="1">
        <f>(Table2[[#This Row],[Close Price]]/Table2[[#This Row],[Day Low]])-1</f>
        <v>6.8712237886505712E-3</v>
      </c>
      <c r="AD534" s="1">
        <f>(Table2[[#This Row],[Day High]]/Table2[[#This Row],[Close Price]])-1</f>
        <v>1.6590187080833152E-2</v>
      </c>
      <c r="AE534" s="1">
        <f>(Table2[[#This Row],[Close Price]]/Table2[[#This Row],[Current Week Low]])-1</f>
        <v>6.8712237886505712E-3</v>
      </c>
      <c r="AF534" s="1">
        <f>(Table2[[#This Row],[Current Week High]]/Table2[[#This Row],[Close Price]])-1</f>
        <v>1.6590187080833152E-2</v>
      </c>
      <c r="AG534" s="1">
        <f>(Table2[[#This Row],[Close Price]]/Table2[[#This Row],[Current Month Low]])-1</f>
        <v>1.9064748201438775E-2</v>
      </c>
      <c r="AH534" s="1">
        <f>(Table2[[#This Row],[Current Month High]]/Table2[[#This Row],[Close Price]])-1</f>
        <v>7.4714672314389885E-2</v>
      </c>
      <c r="AI534">
        <v>28.721026003059102</v>
      </c>
      <c r="AJ534">
        <v>65.801794771751801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-0.13</v>
      </c>
      <c r="AM534" t="s">
        <v>3181</v>
      </c>
      <c r="AN534">
        <v>-10.87</v>
      </c>
      <c r="AO534" t="s">
        <v>3181</v>
      </c>
      <c r="AQ534">
        <f>(Table2[[#This Row],[Sharpe Ratio]]-AVERAGE(Table2[Sharpe Ratio]))/_xlfn.STDEV.P(Table2[Sharpe Ratio])</f>
        <v>-0.77258959393567861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454</v>
      </c>
      <c r="AT534">
        <f>_xlfn.RANK.AVG(Table2[[#This Row],[6M Return vs Nifty Z-Score]],Table2[6M Return vs Nifty Z-Score])</f>
        <v>478</v>
      </c>
      <c r="AU534">
        <f>_xlfn.RANK.AVG(Table2[[#This Row],[Sharpe Ratio Z-Score]],Table2[Sharpe Ratio Z-Score])</f>
        <v>547.5</v>
      </c>
      <c r="AV534">
        <f>(Table2[[#This Row],[Rank 1Y]]+Table2[[#This Row],[Rank 6M]]+Table2[[#This Row],[Rank Sharpe]])/3</f>
        <v>493.16666666666669</v>
      </c>
    </row>
    <row r="535" spans="1:48" x14ac:dyDescent="0.3">
      <c r="A535" t="s">
        <v>423</v>
      </c>
      <c r="B535" t="s">
        <v>424</v>
      </c>
      <c r="C535" t="s">
        <v>3143</v>
      </c>
      <c r="D535" t="s">
        <v>117</v>
      </c>
      <c r="E535">
        <v>55485.346207137001</v>
      </c>
      <c r="F535">
        <v>134.33000000000001</v>
      </c>
      <c r="G535">
        <v>23.370807595027902</v>
      </c>
      <c r="H535">
        <f>(Table2[[#This Row],[1Y Return vs Nifty]]-AVERAGE(Table2[1Y Return vs Nifty]))/_xlfn.STDEV.P(Table2[1Y Return vs Nifty])</f>
        <v>-1.0126764493737233E-2</v>
      </c>
      <c r="I535">
        <v>1.6757828849330301</v>
      </c>
      <c r="J535">
        <f>(Table2[[#This Row],[1M Return vs Nifty]]-AVERAGE(Table2[1M Return vs Nifty]))/_xlfn.STDEV.P(Table2[1M Return vs Nifty])</f>
        <v>0.31802936608166554</v>
      </c>
      <c r="K535">
        <v>-22.652750335797101</v>
      </c>
      <c r="L535">
        <f>(Table2[[#This Row],[6M Return vs Nifty]]-AVERAGE(Table2[6M Return vs Nifty]))/_xlfn.STDEV.P(Table2[6M Return vs Nifty])</f>
        <v>-1.0502345531383888</v>
      </c>
      <c r="M535">
        <v>-5.4464925208647799</v>
      </c>
      <c r="N535">
        <f>(Table2[[#This Row],[1W Return vs Nifty]]-AVERAGE(Table2[1W Return vs Nifty]))/_xlfn.STDEV.P(Table2[1W Return vs Nifty])</f>
        <v>-0.99522459514309614</v>
      </c>
      <c r="O535">
        <v>133.80000000000001</v>
      </c>
      <c r="P535">
        <v>135.570919449668</v>
      </c>
      <c r="Q535">
        <v>133.36635490531401</v>
      </c>
      <c r="R535">
        <v>51.9108768887642</v>
      </c>
      <c r="S535" s="1">
        <f>(Table2[[#This Row],[Close Price]]-Table2[[#This Row],[20D EMA]])/Table2[[#This Row],[20D EMA]]</f>
        <v>3.9611360239163009E-3</v>
      </c>
      <c r="T535" s="1">
        <f>(Table2[[#This Row],[Close Price]]-Table2[[#This Row],[50D EMA]])/Table2[[#This Row],[50D EMA]]</f>
        <v>-9.1532863736952658E-3</v>
      </c>
      <c r="U535" s="1">
        <f>(Table2[[#This Row],[Close Price]]-Table2[[#This Row],[200D EMA]])/Table2[[#This Row],[200D EMA]]</f>
        <v>7.2255487178168668E-3</v>
      </c>
      <c r="V535">
        <v>1.11630356662202</v>
      </c>
      <c r="W535">
        <v>133.66</v>
      </c>
      <c r="X535">
        <v>137.33000000000001</v>
      </c>
      <c r="Y535">
        <v>133.66</v>
      </c>
      <c r="Z535">
        <v>137.33000000000001</v>
      </c>
      <c r="AA535">
        <v>127.84</v>
      </c>
      <c r="AB535">
        <v>142.12</v>
      </c>
      <c r="AC535" s="1">
        <f>(Table2[[#This Row],[Close Price]]/Table2[[#This Row],[Day Low]])-1</f>
        <v>5.0127188388449095E-3</v>
      </c>
      <c r="AD535" s="1">
        <f>(Table2[[#This Row],[Day High]]/Table2[[#This Row],[Close Price]])-1</f>
        <v>2.2333060373706637E-2</v>
      </c>
      <c r="AE535" s="1">
        <f>(Table2[[#This Row],[Close Price]]/Table2[[#This Row],[Current Week Low]])-1</f>
        <v>5.0127188388449095E-3</v>
      </c>
      <c r="AF535" s="1">
        <f>(Table2[[#This Row],[Current Week High]]/Table2[[#This Row],[Close Price]])-1</f>
        <v>2.2333060373706637E-2</v>
      </c>
      <c r="AG535" s="1">
        <f>(Table2[[#This Row],[Close Price]]/Table2[[#This Row],[Current Month Low]])-1</f>
        <v>5.0766583229036266E-2</v>
      </c>
      <c r="AH535" s="1">
        <f>(Table2[[#This Row],[Current Month High]]/Table2[[#This Row],[Close Price]])-1</f>
        <v>5.7991513437057884E-2</v>
      </c>
      <c r="AI535">
        <v>30.5367378843147</v>
      </c>
      <c r="AJ535">
        <v>64.217603911980405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-0.13</v>
      </c>
      <c r="AM535" t="s">
        <v>3181</v>
      </c>
      <c r="AN535">
        <v>7.0000000000000007E-2</v>
      </c>
      <c r="AO535" t="s">
        <v>3182</v>
      </c>
      <c r="AP535">
        <v>9.2048655909599995E-4</v>
      </c>
      <c r="AQ535">
        <f>(Table2[[#This Row],[Sharpe Ratio]]-AVERAGE(Table2[Sharpe Ratio]))/_xlfn.STDEV.P(Table2[Sharpe Ratio])</f>
        <v>-0.76181595428484261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293</v>
      </c>
      <c r="AT535">
        <f>_xlfn.RANK.AVG(Table2[[#This Row],[6M Return vs Nifty Z-Score]],Table2[6M Return vs Nifty Z-Score])</f>
        <v>666</v>
      </c>
      <c r="AU535">
        <f>_xlfn.RANK.AVG(Table2[[#This Row],[Sharpe Ratio Z-Score]],Table2[Sharpe Ratio Z-Score])</f>
        <v>521</v>
      </c>
      <c r="AV535">
        <f>(Table2[[#This Row],[Rank 1Y]]+Table2[[#This Row],[Rank 6M]]+Table2[[#This Row],[Rank Sharpe]])/3</f>
        <v>493.33333333333331</v>
      </c>
    </row>
    <row r="536" spans="1:48" x14ac:dyDescent="0.3">
      <c r="A536" t="s">
        <v>1240</v>
      </c>
      <c r="B536" t="s">
        <v>1241</v>
      </c>
      <c r="C536" t="s">
        <v>3144</v>
      </c>
      <c r="D536" t="s">
        <v>80</v>
      </c>
      <c r="E536">
        <v>9607.7608889000003</v>
      </c>
      <c r="F536">
        <v>816.5</v>
      </c>
      <c r="G536">
        <v>-6.1886755865020397</v>
      </c>
      <c r="H536">
        <f>(Table2[[#This Row],[1Y Return vs Nifty]]-AVERAGE(Table2[1Y Return vs Nifty]))/_xlfn.STDEV.P(Table2[1Y Return vs Nifty])</f>
        <v>-0.51453009549865947</v>
      </c>
      <c r="I536">
        <v>3.6114412750654998</v>
      </c>
      <c r="J536">
        <f>(Table2[[#This Row],[1M Return vs Nifty]]-AVERAGE(Table2[1M Return vs Nifty]))/_xlfn.STDEV.P(Table2[1M Return vs Nifty])</f>
        <v>0.5371270783055293</v>
      </c>
      <c r="K536">
        <v>-10.5815887276512</v>
      </c>
      <c r="L536">
        <f>(Table2[[#This Row],[6M Return vs Nifty]]-AVERAGE(Table2[6M Return vs Nifty]))/_xlfn.STDEV.P(Table2[6M Return vs Nifty])</f>
        <v>-0.67464557392896274</v>
      </c>
      <c r="M536">
        <v>3.0905140259141599</v>
      </c>
      <c r="N536">
        <f>(Table2[[#This Row],[1W Return vs Nifty]]-AVERAGE(Table2[1W Return vs Nifty]))/_xlfn.STDEV.P(Table2[1W Return vs Nifty])</f>
        <v>0.90837185627222461</v>
      </c>
      <c r="O536">
        <v>795.95</v>
      </c>
      <c r="P536">
        <v>800.10777292258501</v>
      </c>
      <c r="Q536">
        <v>809.94956448799496</v>
      </c>
      <c r="R536">
        <v>67.169205524328405</v>
      </c>
      <c r="S536" s="1">
        <f>(Table2[[#This Row],[Close Price]]-Table2[[#This Row],[20D EMA]])/Table2[[#This Row],[20D EMA]]</f>
        <v>2.5818204661096744E-2</v>
      </c>
      <c r="T536" s="1">
        <f>(Table2[[#This Row],[Close Price]]-Table2[[#This Row],[50D EMA]])/Table2[[#This Row],[50D EMA]]</f>
        <v>2.0487523846366918E-2</v>
      </c>
      <c r="U536" s="1">
        <f>(Table2[[#This Row],[Close Price]]-Table2[[#This Row],[200D EMA]])/Table2[[#This Row],[200D EMA]]</f>
        <v>8.0874609965941001E-3</v>
      </c>
      <c r="V536">
        <v>2.0843024459474302</v>
      </c>
      <c r="W536">
        <v>815</v>
      </c>
      <c r="X536">
        <v>833.85</v>
      </c>
      <c r="Y536">
        <v>815</v>
      </c>
      <c r="Z536">
        <v>833.85</v>
      </c>
      <c r="AA536">
        <v>771.8</v>
      </c>
      <c r="AB536">
        <v>834.9</v>
      </c>
      <c r="AC536" s="1">
        <f>(Table2[[#This Row],[Close Price]]/Table2[[#This Row],[Day Low]])-1</f>
        <v>1.8404907975460016E-3</v>
      </c>
      <c r="AD536" s="1">
        <f>(Table2[[#This Row],[Day High]]/Table2[[#This Row],[Close Price]])-1</f>
        <v>2.1249234537660699E-2</v>
      </c>
      <c r="AE536" s="1">
        <f>(Table2[[#This Row],[Close Price]]/Table2[[#This Row],[Current Week Low]])-1</f>
        <v>1.8404907975460016E-3</v>
      </c>
      <c r="AF536" s="1">
        <f>(Table2[[#This Row],[Current Week High]]/Table2[[#This Row],[Close Price]])-1</f>
        <v>2.1249234537660699E-2</v>
      </c>
      <c r="AG536" s="1">
        <f>(Table2[[#This Row],[Close Price]]/Table2[[#This Row],[Current Month Low]])-1</f>
        <v>5.7916558693962283E-2</v>
      </c>
      <c r="AH536" s="1">
        <f>(Table2[[#This Row],[Current Month High]]/Table2[[#This Row],[Close Price]])-1</f>
        <v>2.2535211267605604E-2</v>
      </c>
      <c r="AI536">
        <v>22.461726883037301</v>
      </c>
      <c r="AJ536">
        <v>25.7024093603263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-0.03</v>
      </c>
      <c r="AM536" t="s">
        <v>3181</v>
      </c>
      <c r="AN536">
        <v>6.1</v>
      </c>
      <c r="AO536" t="s">
        <v>3182</v>
      </c>
      <c r="AP536">
        <v>2.8583619371225E-2</v>
      </c>
      <c r="AQ536">
        <f>(Table2[[#This Row],[Sharpe Ratio]]-AVERAGE(Table2[Sharpe Ratio]))/_xlfn.STDEV.P(Table2[Sharpe Ratio])</f>
        <v>-0.43803868498523352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493</v>
      </c>
      <c r="AT536">
        <f>_xlfn.RANK.AVG(Table2[[#This Row],[6M Return vs Nifty Z-Score]],Table2[6M Return vs Nifty Z-Score])</f>
        <v>543</v>
      </c>
      <c r="AU536">
        <f>_xlfn.RANK.AVG(Table2[[#This Row],[Sharpe Ratio Z-Score]],Table2[Sharpe Ratio Z-Score])</f>
        <v>450</v>
      </c>
      <c r="AV536">
        <f>(Table2[[#This Row],[Rank 1Y]]+Table2[[#This Row],[Rank 6M]]+Table2[[#This Row],[Rank Sharpe]])/3</f>
        <v>495.33333333333331</v>
      </c>
    </row>
    <row r="537" spans="1:48" x14ac:dyDescent="0.3">
      <c r="A537" t="s">
        <v>243</v>
      </c>
      <c r="B537" t="s">
        <v>244</v>
      </c>
      <c r="C537" t="s">
        <v>3138</v>
      </c>
      <c r="D537" t="s">
        <v>245</v>
      </c>
      <c r="E537">
        <v>110175.031976185</v>
      </c>
      <c r="F537">
        <v>1113.55</v>
      </c>
      <c r="G537">
        <v>-3.1433431782924002</v>
      </c>
      <c r="H537">
        <f>(Table2[[#This Row],[1Y Return vs Nifty]]-AVERAGE(Table2[1Y Return vs Nifty]))/_xlfn.STDEV.P(Table2[1Y Return vs Nifty])</f>
        <v>-0.46256451134805465</v>
      </c>
      <c r="I537">
        <v>-7.8010810268148498</v>
      </c>
      <c r="J537">
        <f>(Table2[[#This Row],[1M Return vs Nifty]]-AVERAGE(Table2[1M Return vs Nifty]))/_xlfn.STDEV.P(Table2[1M Return vs Nifty])</f>
        <v>-0.75465949921897169</v>
      </c>
      <c r="K537">
        <v>-11.871804061315</v>
      </c>
      <c r="L537">
        <f>(Table2[[#This Row],[6M Return vs Nifty]]-AVERAGE(Table2[6M Return vs Nifty]))/_xlfn.STDEV.P(Table2[6M Return vs Nifty])</f>
        <v>-0.71479006671780287</v>
      </c>
      <c r="M537">
        <v>-3.28222028538638</v>
      </c>
      <c r="N537">
        <f>(Table2[[#This Row],[1W Return vs Nifty]]-AVERAGE(Table2[1W Return vs Nifty]))/_xlfn.STDEV.P(Table2[1W Return vs Nifty])</f>
        <v>-0.51263143736839023</v>
      </c>
      <c r="O537">
        <v>1157.03</v>
      </c>
      <c r="P537">
        <v>1170.7290296492299</v>
      </c>
      <c r="Q537">
        <v>1110.2332645272099</v>
      </c>
      <c r="R537">
        <v>21.958852122667601</v>
      </c>
      <c r="S537" s="1">
        <f>(Table2[[#This Row],[Close Price]]-Table2[[#This Row],[20D EMA]])/Table2[[#This Row],[20D EMA]]</f>
        <v>-3.7578973751760988E-2</v>
      </c>
      <c r="T537" s="1">
        <f>(Table2[[#This Row],[Close Price]]-Table2[[#This Row],[50D EMA]])/Table2[[#This Row],[50D EMA]]</f>
        <v>-4.8840532865544267E-2</v>
      </c>
      <c r="U537" s="1">
        <f>(Table2[[#This Row],[Close Price]]-Table2[[#This Row],[200D EMA]])/Table2[[#This Row],[200D EMA]]</f>
        <v>2.9874221740261385E-3</v>
      </c>
      <c r="V537">
        <v>0.76498759061813804</v>
      </c>
      <c r="W537">
        <v>1105.5999999999999</v>
      </c>
      <c r="X537">
        <v>1138</v>
      </c>
      <c r="Y537">
        <v>1105.5999999999999</v>
      </c>
      <c r="Z537">
        <v>1138</v>
      </c>
      <c r="AA537">
        <v>1101.6500000000001</v>
      </c>
      <c r="AB537">
        <v>1205.45</v>
      </c>
      <c r="AC537" s="1">
        <f>(Table2[[#This Row],[Close Price]]/Table2[[#This Row],[Day Low]])-1</f>
        <v>7.1906657018814268E-3</v>
      </c>
      <c r="AD537" s="1">
        <f>(Table2[[#This Row],[Day High]]/Table2[[#This Row],[Close Price]])-1</f>
        <v>2.1956804813434649E-2</v>
      </c>
      <c r="AE537" s="1">
        <f>(Table2[[#This Row],[Close Price]]/Table2[[#This Row],[Current Week Low]])-1</f>
        <v>7.1906657018814268E-3</v>
      </c>
      <c r="AF537" s="1">
        <f>(Table2[[#This Row],[Current Week High]]/Table2[[#This Row],[Close Price]])-1</f>
        <v>2.1956804813434649E-2</v>
      </c>
      <c r="AG537" s="1">
        <f>(Table2[[#This Row],[Close Price]]/Table2[[#This Row],[Current Month Low]])-1</f>
        <v>1.0801978849906746E-2</v>
      </c>
      <c r="AH537" s="1">
        <f>(Table2[[#This Row],[Current Month High]]/Table2[[#This Row],[Close Price]])-1</f>
        <v>8.2528849176058738E-2</v>
      </c>
      <c r="AI537">
        <v>12.560765014875299</v>
      </c>
      <c r="AJ537">
        <v>29.2879654083265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-0.08</v>
      </c>
      <c r="AM537" t="s">
        <v>3181</v>
      </c>
      <c r="AN537">
        <v>-6.39</v>
      </c>
      <c r="AO537" t="s">
        <v>3181</v>
      </c>
      <c r="AP537">
        <v>2.456445507432E-2</v>
      </c>
      <c r="AQ537">
        <f>(Table2[[#This Row],[Sharpe Ratio]]-AVERAGE(Table2[Sharpe Ratio]))/_xlfn.STDEV.P(Table2[Sharpe Ratio])</f>
        <v>-0.48508014083754458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468</v>
      </c>
      <c r="AT537">
        <f>_xlfn.RANK.AVG(Table2[[#This Row],[6M Return vs Nifty Z-Score]],Table2[6M Return vs Nifty Z-Score])</f>
        <v>566</v>
      </c>
      <c r="AU537">
        <f>_xlfn.RANK.AVG(Table2[[#This Row],[Sharpe Ratio Z-Score]],Table2[Sharpe Ratio Z-Score])</f>
        <v>459</v>
      </c>
      <c r="AV537">
        <f>(Table2[[#This Row],[Rank 1Y]]+Table2[[#This Row],[Rank 6M]]+Table2[[#This Row],[Rank Sharpe]])/3</f>
        <v>497.66666666666669</v>
      </c>
    </row>
    <row r="538" spans="1:48" x14ac:dyDescent="0.3">
      <c r="A538" t="s">
        <v>41</v>
      </c>
      <c r="B538" t="s">
        <v>42</v>
      </c>
      <c r="C538" t="s">
        <v>3136</v>
      </c>
      <c r="D538" t="s">
        <v>43</v>
      </c>
      <c r="E538">
        <v>606883.52941095002</v>
      </c>
      <c r="F538">
        <v>959.5</v>
      </c>
      <c r="G538">
        <v>23.369119338501498</v>
      </c>
      <c r="H538">
        <f>(Table2[[#This Row],[1Y Return vs Nifty]]-AVERAGE(Table2[1Y Return vs Nifty]))/_xlfn.STDEV.P(Table2[1Y Return vs Nifty])</f>
        <v>-1.0155572920808811E-2</v>
      </c>
      <c r="I538">
        <v>-7.7752653323377601</v>
      </c>
      <c r="J538">
        <f>(Table2[[#This Row],[1M Return vs Nifty]]-AVERAGE(Table2[1M Return vs Nifty]))/_xlfn.STDEV.P(Table2[1M Return vs Nifty])</f>
        <v>-0.75173741357192037</v>
      </c>
      <c r="K538">
        <v>-11.7967653874907</v>
      </c>
      <c r="L538">
        <f>(Table2[[#This Row],[6M Return vs Nifty]]-AVERAGE(Table2[6M Return vs Nifty]))/_xlfn.STDEV.P(Table2[6M Return vs Nifty])</f>
        <v>-0.71245527079527293</v>
      </c>
      <c r="M538">
        <v>-3.6359924403620401</v>
      </c>
      <c r="N538">
        <f>(Table2[[#This Row],[1W Return vs Nifty]]-AVERAGE(Table2[1W Return vs Nifty]))/_xlfn.STDEV.P(Table2[1W Return vs Nifty])</f>
        <v>-0.59151616296056053</v>
      </c>
      <c r="O538">
        <v>990.35</v>
      </c>
      <c r="P538">
        <v>1021.27590775585</v>
      </c>
      <c r="Q538">
        <v>969.26380019825797</v>
      </c>
      <c r="R538">
        <v>39.614061739406203</v>
      </c>
      <c r="S538" s="1">
        <f>(Table2[[#This Row],[Close Price]]-Table2[[#This Row],[20D EMA]])/Table2[[#This Row],[20D EMA]]</f>
        <v>-3.1150603322057879E-2</v>
      </c>
      <c r="T538" s="1">
        <f>(Table2[[#This Row],[Close Price]]-Table2[[#This Row],[50D EMA]])/Table2[[#This Row],[50D EMA]]</f>
        <v>-6.0488950426331164E-2</v>
      </c>
      <c r="U538" s="1">
        <f>(Table2[[#This Row],[Close Price]]-Table2[[#This Row],[200D EMA]])/Table2[[#This Row],[200D EMA]]</f>
        <v>-1.0073418811535964E-2</v>
      </c>
      <c r="V538">
        <v>0.57241542062907502</v>
      </c>
      <c r="W538">
        <v>954.75</v>
      </c>
      <c r="X538">
        <v>965.95</v>
      </c>
      <c r="Y538">
        <v>954.75</v>
      </c>
      <c r="Z538">
        <v>965.95</v>
      </c>
      <c r="AA538">
        <v>923.1</v>
      </c>
      <c r="AB538">
        <v>1012.4</v>
      </c>
      <c r="AC538" s="1">
        <f>(Table2[[#This Row],[Close Price]]/Table2[[#This Row],[Day Low]])-1</f>
        <v>4.9751243781095411E-3</v>
      </c>
      <c r="AD538" s="1">
        <f>(Table2[[#This Row],[Day High]]/Table2[[#This Row],[Close Price]])-1</f>
        <v>6.7222511724858158E-3</v>
      </c>
      <c r="AE538" s="1">
        <f>(Table2[[#This Row],[Close Price]]/Table2[[#This Row],[Current Week Low]])-1</f>
        <v>4.9751243781095411E-3</v>
      </c>
      <c r="AF538" s="1">
        <f>(Table2[[#This Row],[Current Week High]]/Table2[[#This Row],[Close Price]])-1</f>
        <v>6.7222511724858158E-3</v>
      </c>
      <c r="AG538" s="1">
        <f>(Table2[[#This Row],[Close Price]]/Table2[[#This Row],[Current Month Low]])-1</f>
        <v>3.9432347524645195E-2</v>
      </c>
      <c r="AH538" s="1">
        <f>(Table2[[#This Row],[Current Month High]]/Table2[[#This Row],[Close Price]])-1</f>
        <v>5.5132881709223591E-2</v>
      </c>
      <c r="AI538">
        <v>27.3579989577905</v>
      </c>
      <c r="AJ538">
        <v>60.626098602159502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-0.2</v>
      </c>
      <c r="AM538" t="s">
        <v>3181</v>
      </c>
      <c r="AN538">
        <v>-5.84</v>
      </c>
      <c r="AO538" t="s">
        <v>3181</v>
      </c>
      <c r="AP538">
        <v>-3.3553871697094E-2</v>
      </c>
      <c r="AQ538">
        <f>(Table2[[#This Row],[Sharpe Ratio]]-AVERAGE(Table2[Sharpe Ratio]))/_xlfn.STDEV.P(Table2[Sharpe Ratio])</f>
        <v>-1.1653137668012763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294</v>
      </c>
      <c r="AT538">
        <f>_xlfn.RANK.AVG(Table2[[#This Row],[6M Return vs Nifty Z-Score]],Table2[6M Return vs Nifty Z-Score])</f>
        <v>561</v>
      </c>
      <c r="AU538">
        <f>_xlfn.RANK.AVG(Table2[[#This Row],[Sharpe Ratio Z-Score]],Table2[Sharpe Ratio Z-Score])</f>
        <v>641</v>
      </c>
      <c r="AV538">
        <f>(Table2[[#This Row],[Rank 1Y]]+Table2[[#This Row],[Rank 6M]]+Table2[[#This Row],[Rank Sharpe]])/3</f>
        <v>498.66666666666669</v>
      </c>
    </row>
    <row r="539" spans="1:48" x14ac:dyDescent="0.3">
      <c r="A539" t="s">
        <v>104</v>
      </c>
      <c r="B539" t="s">
        <v>105</v>
      </c>
      <c r="C539" t="s">
        <v>3135</v>
      </c>
      <c r="D539" t="s">
        <v>21</v>
      </c>
      <c r="E539">
        <v>287167.44674782502</v>
      </c>
      <c r="F539">
        <v>549.54999999999995</v>
      </c>
      <c r="G539">
        <v>1.56747093107964</v>
      </c>
      <c r="H539">
        <f>(Table2[[#This Row],[1Y Return vs Nifty]]-AVERAGE(Table2[1Y Return vs Nifty]))/_xlfn.STDEV.P(Table2[1Y Return vs Nifty])</f>
        <v>-0.38217912998262649</v>
      </c>
      <c r="I539">
        <v>-3.5392790531717102</v>
      </c>
      <c r="J539">
        <f>(Table2[[#This Row],[1M Return vs Nifty]]-AVERAGE(Table2[1M Return vs Nifty]))/_xlfn.STDEV.P(Table2[1M Return vs Nifty])</f>
        <v>-0.27226494698992021</v>
      </c>
      <c r="K539">
        <v>8.0528748537481096</v>
      </c>
      <c r="L539">
        <f>(Table2[[#This Row],[6M Return vs Nifty]]-AVERAGE(Table2[6M Return vs Nifty]))/_xlfn.STDEV.P(Table2[6M Return vs Nifty])</f>
        <v>-9.4842288888858192E-2</v>
      </c>
      <c r="M539">
        <v>-3.4338895327830699</v>
      </c>
      <c r="N539">
        <f>(Table2[[#This Row],[1W Return vs Nifty]]-AVERAGE(Table2[1W Return vs Nifty]))/_xlfn.STDEV.P(Table2[1W Return vs Nifty])</f>
        <v>-0.54645090787612993</v>
      </c>
      <c r="O539">
        <v>534.29</v>
      </c>
      <c r="P539">
        <v>527.66261167466996</v>
      </c>
      <c r="Q539">
        <v>494.20958005821302</v>
      </c>
      <c r="R539">
        <v>65.596445345365694</v>
      </c>
      <c r="S539" s="1">
        <f>(Table2[[#This Row],[Close Price]]-Table2[[#This Row],[20D EMA]])/Table2[[#This Row],[20D EMA]]</f>
        <v>2.8561268225121172E-2</v>
      </c>
      <c r="T539" s="1">
        <f>(Table2[[#This Row],[Close Price]]-Table2[[#This Row],[50D EMA]])/Table2[[#This Row],[50D EMA]]</f>
        <v>4.1479892342314841E-2</v>
      </c>
      <c r="U539" s="1">
        <f>(Table2[[#This Row],[Close Price]]-Table2[[#This Row],[200D EMA]])/Table2[[#This Row],[200D EMA]]</f>
        <v>0.11197763494440634</v>
      </c>
      <c r="V539">
        <v>0.78278044668298497</v>
      </c>
      <c r="W539">
        <v>536.29999999999995</v>
      </c>
      <c r="X539">
        <v>551.85</v>
      </c>
      <c r="Y539">
        <v>536.29999999999995</v>
      </c>
      <c r="Z539">
        <v>551.85</v>
      </c>
      <c r="AA539">
        <v>520.29999999999995</v>
      </c>
      <c r="AB539">
        <v>551.85</v>
      </c>
      <c r="AC539" s="1">
        <f>(Table2[[#This Row],[Close Price]]/Table2[[#This Row],[Day Low]])-1</f>
        <v>2.4706321088942662E-2</v>
      </c>
      <c r="AD539" s="1">
        <f>(Table2[[#This Row],[Day High]]/Table2[[#This Row],[Close Price]])-1</f>
        <v>4.1852424711128489E-3</v>
      </c>
      <c r="AE539" s="1">
        <f>(Table2[[#This Row],[Close Price]]/Table2[[#This Row],[Current Week Low]])-1</f>
        <v>2.4706321088942662E-2</v>
      </c>
      <c r="AF539" s="1">
        <f>(Table2[[#This Row],[Current Week High]]/Table2[[#This Row],[Close Price]])-1</f>
        <v>4.1852424711128489E-3</v>
      </c>
      <c r="AG539" s="1">
        <f>(Table2[[#This Row],[Close Price]]/Table2[[#This Row],[Current Month Low]])-1</f>
        <v>5.6217566788391293E-2</v>
      </c>
      <c r="AH539" s="1">
        <f>(Table2[[#This Row],[Current Month High]]/Table2[[#This Row],[Close Price]])-1</f>
        <v>4.1852424711128489E-3</v>
      </c>
      <c r="AI539">
        <v>5.5227003912291899</v>
      </c>
      <c r="AJ539">
        <v>46.527129716037798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0.01</v>
      </c>
      <c r="AM539" t="s">
        <v>3182</v>
      </c>
      <c r="AN539">
        <v>2.4900000000000002</v>
      </c>
      <c r="AO539" t="s">
        <v>3182</v>
      </c>
      <c r="AP539">
        <v>-0.101643798811728</v>
      </c>
      <c r="AQ539">
        <f>(Table2[[#This Row],[Sharpe Ratio]]-AVERAGE(Table2[Sharpe Ratio]))/_xlfn.STDEV.P(Table2[Sharpe Ratio])</f>
        <v>-1.962257873519351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-3.2579951472568855</v>
      </c>
      <c r="AS539">
        <f>_xlfn.RANK.AVG(Table2[[#This Row],[1Y Return vs Nifty Z-Score]],Table2[1Y Return vs Nifty Z-Score])</f>
        <v>432</v>
      </c>
      <c r="AT539">
        <f>_xlfn.RANK.AVG(Table2[[#This Row],[6M Return vs Nifty Z-Score]],Table2[6M Return vs Nifty Z-Score])</f>
        <v>345</v>
      </c>
      <c r="AU539">
        <f>_xlfn.RANK.AVG(Table2[[#This Row],[Sharpe Ratio Z-Score]],Table2[Sharpe Ratio Z-Score])</f>
        <v>719</v>
      </c>
      <c r="AV539">
        <f>(Table2[[#This Row],[Rank 1Y]]+Table2[[#This Row],[Rank 6M]]+Table2[[#This Row],[Rank Sharpe]])/3</f>
        <v>498.66666666666669</v>
      </c>
    </row>
    <row r="540" spans="1:48" x14ac:dyDescent="0.3">
      <c r="A540" t="s">
        <v>906</v>
      </c>
      <c r="B540" t="s">
        <v>907</v>
      </c>
      <c r="C540" t="s">
        <v>3135</v>
      </c>
      <c r="D540" t="s">
        <v>21</v>
      </c>
      <c r="E540">
        <v>17249.451196260001</v>
      </c>
      <c r="F540">
        <v>621.35</v>
      </c>
      <c r="G540">
        <v>-12.9731099814932</v>
      </c>
      <c r="H540">
        <f>(Table2[[#This Row],[1Y Return vs Nifty]]-AVERAGE(Table2[1Y Return vs Nifty]))/_xlfn.STDEV.P(Table2[1Y Return vs Nifty])</f>
        <v>-0.6302997551642987</v>
      </c>
      <c r="I540">
        <v>-10.5061901977846</v>
      </c>
      <c r="J540">
        <f>(Table2[[#This Row],[1M Return vs Nifty]]-AVERAGE(Table2[1M Return vs Nifty]))/_xlfn.STDEV.P(Table2[1M Return vs Nifty])</f>
        <v>-1.0608515596035026</v>
      </c>
      <c r="K540">
        <v>-24.5292772278214</v>
      </c>
      <c r="L540">
        <f>(Table2[[#This Row],[6M Return vs Nifty]]-AVERAGE(Table2[6M Return vs Nifty]))/_xlfn.STDEV.P(Table2[6M Return vs Nifty])</f>
        <v>-1.1086218768039773</v>
      </c>
      <c r="M540">
        <v>-1.2574005315124099</v>
      </c>
      <c r="N540">
        <f>(Table2[[#This Row],[1W Return vs Nifty]]-AVERAGE(Table2[1W Return vs Nifty]))/_xlfn.STDEV.P(Table2[1W Return vs Nifty])</f>
        <v>-6.1133634583591626E-2</v>
      </c>
      <c r="O540">
        <v>618.79</v>
      </c>
      <c r="P540">
        <v>632.72763925988397</v>
      </c>
      <c r="Q540">
        <v>635.91803689318897</v>
      </c>
      <c r="R540">
        <v>56.503053268714197</v>
      </c>
      <c r="S540" s="1">
        <f>(Table2[[#This Row],[Close Price]]-Table2[[#This Row],[20D EMA]])/Table2[[#This Row],[20D EMA]]</f>
        <v>4.1371062880784419E-3</v>
      </c>
      <c r="T540" s="1">
        <f>(Table2[[#This Row],[Close Price]]-Table2[[#This Row],[50D EMA]])/Table2[[#This Row],[50D EMA]]</f>
        <v>-1.7981890712396625E-2</v>
      </c>
      <c r="U540" s="1">
        <f>(Table2[[#This Row],[Close Price]]-Table2[[#This Row],[200D EMA]])/Table2[[#This Row],[200D EMA]]</f>
        <v>-2.2908670690269861E-2</v>
      </c>
      <c r="V540">
        <v>0.71816226191250498</v>
      </c>
      <c r="W540">
        <v>591.1</v>
      </c>
      <c r="X540">
        <v>624.9</v>
      </c>
      <c r="Y540">
        <v>591.1</v>
      </c>
      <c r="Z540">
        <v>624.9</v>
      </c>
      <c r="AA540">
        <v>570.29999999999995</v>
      </c>
      <c r="AB540">
        <v>637.29999999999995</v>
      </c>
      <c r="AC540" s="1">
        <f>(Table2[[#This Row],[Close Price]]/Table2[[#This Row],[Day Low]])-1</f>
        <v>5.1175773980713934E-2</v>
      </c>
      <c r="AD540" s="1">
        <f>(Table2[[#This Row],[Day High]]/Table2[[#This Row],[Close Price]])-1</f>
        <v>5.7133660577772805E-3</v>
      </c>
      <c r="AE540" s="1">
        <f>(Table2[[#This Row],[Close Price]]/Table2[[#This Row],[Current Week Low]])-1</f>
        <v>5.1175773980713934E-2</v>
      </c>
      <c r="AF540" s="1">
        <f>(Table2[[#This Row],[Current Week High]]/Table2[[#This Row],[Close Price]])-1</f>
        <v>5.7133660577772805E-3</v>
      </c>
      <c r="AG540" s="1">
        <f>(Table2[[#This Row],[Close Price]]/Table2[[#This Row],[Current Month Low]])-1</f>
        <v>8.9514290724180379E-2</v>
      </c>
      <c r="AH540" s="1">
        <f>(Table2[[#This Row],[Current Month High]]/Table2[[#This Row],[Close Price]])-1</f>
        <v>2.5669912287760388E-2</v>
      </c>
      <c r="AI540">
        <v>40.0177033877846</v>
      </c>
      <c r="AJ540">
        <v>32.314735945485502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-0.19</v>
      </c>
      <c r="AM540" t="s">
        <v>3181</v>
      </c>
      <c r="AN540">
        <v>-2.54</v>
      </c>
      <c r="AO540" t="s">
        <v>3181</v>
      </c>
      <c r="AP540">
        <v>8.5655504396335E-2</v>
      </c>
      <c r="AQ540">
        <f>(Table2[[#This Row],[Sharpe Ratio]]-AVERAGE(Table2[Sharpe Ratio]))/_xlfn.STDEV.P(Table2[Sharpe Ratio])</f>
        <v>0.22994708556022575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533</v>
      </c>
      <c r="AT540">
        <f>_xlfn.RANK.AVG(Table2[[#This Row],[6M Return vs Nifty Z-Score]],Table2[6M Return vs Nifty Z-Score])</f>
        <v>678</v>
      </c>
      <c r="AU540">
        <f>_xlfn.RANK.AVG(Table2[[#This Row],[Sharpe Ratio Z-Score]],Table2[Sharpe Ratio Z-Score])</f>
        <v>286</v>
      </c>
      <c r="AV540">
        <f>(Table2[[#This Row],[Rank 1Y]]+Table2[[#This Row],[Rank 6M]]+Table2[[#This Row],[Rank Sharpe]])/3</f>
        <v>499</v>
      </c>
    </row>
    <row r="541" spans="1:48" x14ac:dyDescent="0.3">
      <c r="A541" t="s">
        <v>1088</v>
      </c>
      <c r="B541" t="s">
        <v>1089</v>
      </c>
      <c r="C541" t="s">
        <v>3138</v>
      </c>
      <c r="D541" t="s">
        <v>125</v>
      </c>
      <c r="E541">
        <v>12304.22952456</v>
      </c>
      <c r="F541">
        <v>1933.65</v>
      </c>
      <c r="G541">
        <v>-3.36274723670547</v>
      </c>
      <c r="H541">
        <f>(Table2[[#This Row],[1Y Return vs Nifty]]-AVERAGE(Table2[1Y Return vs Nifty]))/_xlfn.STDEV.P(Table2[1Y Return vs Nifty])</f>
        <v>-0.4663084245017427</v>
      </c>
      <c r="I541">
        <v>-10.9395725383254</v>
      </c>
      <c r="J541">
        <f>(Table2[[#This Row],[1M Return vs Nifty]]-AVERAGE(Table2[1M Return vs Nifty]))/_xlfn.STDEV.P(Table2[1M Return vs Nifty])</f>
        <v>-1.1099062274182168</v>
      </c>
      <c r="K541">
        <v>8.8143026061153407</v>
      </c>
      <c r="L541">
        <f>(Table2[[#This Row],[6M Return vs Nifty]]-AVERAGE(Table2[6M Return vs Nifty]))/_xlfn.STDEV.P(Table2[6M Return vs Nifty])</f>
        <v>-7.115079327833243E-2</v>
      </c>
      <c r="M541">
        <v>-1.4597293843525001</v>
      </c>
      <c r="N541">
        <f>(Table2[[#This Row],[1W Return vs Nifty]]-AVERAGE(Table2[1W Return vs Nifty]))/_xlfn.STDEV.P(Table2[1W Return vs Nifty])</f>
        <v>-0.10624927133224195</v>
      </c>
      <c r="O541">
        <v>2015.02</v>
      </c>
      <c r="P541">
        <v>2085.2080915802999</v>
      </c>
      <c r="Q541">
        <v>1908.7364814064299</v>
      </c>
      <c r="R541">
        <v>30.892182990523398</v>
      </c>
      <c r="S541" s="1">
        <f>(Table2[[#This Row],[Close Price]]-Table2[[#This Row],[20D EMA]])/Table2[[#This Row],[20D EMA]]</f>
        <v>-4.0381733183789688E-2</v>
      </c>
      <c r="T541" s="1">
        <f>(Table2[[#This Row],[Close Price]]-Table2[[#This Row],[50D EMA]])/Table2[[#This Row],[50D EMA]]</f>
        <v>-7.2682478162378356E-2</v>
      </c>
      <c r="U541" s="1">
        <f>(Table2[[#This Row],[Close Price]]-Table2[[#This Row],[200D EMA]])/Table2[[#This Row],[200D EMA]]</f>
        <v>1.3052361515725291E-2</v>
      </c>
      <c r="V541">
        <v>0.77321028249171797</v>
      </c>
      <c r="W541">
        <v>1924</v>
      </c>
      <c r="X541">
        <v>1966.05</v>
      </c>
      <c r="Y541">
        <v>1924</v>
      </c>
      <c r="Z541">
        <v>1966.05</v>
      </c>
      <c r="AA541">
        <v>1890.15</v>
      </c>
      <c r="AB541">
        <v>2033.6</v>
      </c>
      <c r="AC541" s="1">
        <f>(Table2[[#This Row],[Close Price]]/Table2[[#This Row],[Day Low]])-1</f>
        <v>5.0155925155925818E-3</v>
      </c>
      <c r="AD541" s="1">
        <f>(Table2[[#This Row],[Day High]]/Table2[[#This Row],[Close Price]])-1</f>
        <v>1.6755876192692476E-2</v>
      </c>
      <c r="AE541" s="1">
        <f>(Table2[[#This Row],[Close Price]]/Table2[[#This Row],[Current Week Low]])-1</f>
        <v>5.0155925155925818E-3</v>
      </c>
      <c r="AF541" s="1">
        <f>(Table2[[#This Row],[Current Week High]]/Table2[[#This Row],[Close Price]])-1</f>
        <v>1.6755876192692476E-2</v>
      </c>
      <c r="AG541" s="1">
        <f>(Table2[[#This Row],[Close Price]]/Table2[[#This Row],[Current Month Low]])-1</f>
        <v>2.3014046504245655E-2</v>
      </c>
      <c r="AH541" s="1">
        <f>(Table2[[#This Row],[Current Month High]]/Table2[[#This Row],[Close Price]])-1</f>
        <v>5.168980942776602E-2</v>
      </c>
      <c r="AI541">
        <v>28.461717477309701</v>
      </c>
      <c r="AJ541">
        <v>34.267263826684697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-0.19</v>
      </c>
      <c r="AM541" t="s">
        <v>3181</v>
      </c>
      <c r="AN541">
        <v>-2.76</v>
      </c>
      <c r="AO541" t="s">
        <v>3181</v>
      </c>
      <c r="AP541">
        <v>-6.3201387760921005E-2</v>
      </c>
      <c r="AQ541">
        <f>(Table2[[#This Row],[Sharpe Ratio]]-AVERAGE(Table2[Sharpe Ratio]))/_xlfn.STDEV.P(Table2[Sharpe Ratio])</f>
        <v>-1.5123168288858932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471</v>
      </c>
      <c r="AT541">
        <f>_xlfn.RANK.AVG(Table2[[#This Row],[6M Return vs Nifty Z-Score]],Table2[6M Return vs Nifty Z-Score])</f>
        <v>340</v>
      </c>
      <c r="AU541">
        <f>_xlfn.RANK.AVG(Table2[[#This Row],[Sharpe Ratio Z-Score]],Table2[Sharpe Ratio Z-Score])</f>
        <v>686</v>
      </c>
      <c r="AV541">
        <f>(Table2[[#This Row],[Rank 1Y]]+Table2[[#This Row],[Rank 6M]]+Table2[[#This Row],[Rank Sharpe]])/3</f>
        <v>499</v>
      </c>
    </row>
    <row r="542" spans="1:48" x14ac:dyDescent="0.3">
      <c r="A542" t="s">
        <v>719</v>
      </c>
      <c r="B542" t="s">
        <v>720</v>
      </c>
      <c r="C542" t="s">
        <v>3136</v>
      </c>
      <c r="D542" t="s">
        <v>405</v>
      </c>
      <c r="E542">
        <v>24584.22550194</v>
      </c>
      <c r="F542">
        <v>1095.7</v>
      </c>
      <c r="G542">
        <v>-23.522813878027598</v>
      </c>
      <c r="H542">
        <f>(Table2[[#This Row],[1Y Return vs Nifty]]-AVERAGE(Table2[1Y Return vs Nifty]))/_xlfn.STDEV.P(Table2[1Y Return vs Nifty])</f>
        <v>-0.8103200130912892</v>
      </c>
      <c r="I542">
        <v>-2.9583335685565699</v>
      </c>
      <c r="J542">
        <f>(Table2[[#This Row],[1M Return vs Nifty]]-AVERAGE(Table2[1M Return vs Nifty]))/_xlfn.STDEV.P(Table2[1M Return vs Nifty])</f>
        <v>-0.2065075658038473</v>
      </c>
      <c r="K542">
        <v>19.371374088321801</v>
      </c>
      <c r="L542">
        <f>(Table2[[#This Row],[6M Return vs Nifty]]-AVERAGE(Table2[6M Return vs Nifty]))/_xlfn.STDEV.P(Table2[6M Return vs Nifty])</f>
        <v>0.25732792568497831</v>
      </c>
      <c r="M542">
        <v>2.4273117442927901</v>
      </c>
      <c r="N542">
        <f>(Table2[[#This Row],[1W Return vs Nifty]]-AVERAGE(Table2[1W Return vs Nifty]))/_xlfn.STDEV.P(Table2[1W Return vs Nifty])</f>
        <v>0.76048986708231114</v>
      </c>
      <c r="O542">
        <v>1061.31</v>
      </c>
      <c r="P542">
        <v>1037.72593281903</v>
      </c>
      <c r="Q542">
        <v>964.90682368643195</v>
      </c>
      <c r="R542">
        <v>63.224864361087498</v>
      </c>
      <c r="S542" s="1">
        <f>(Table2[[#This Row],[Close Price]]-Table2[[#This Row],[20D EMA]])/Table2[[#This Row],[20D EMA]]</f>
        <v>3.2403350576174821E-2</v>
      </c>
      <c r="T542" s="1">
        <f>(Table2[[#This Row],[Close Price]]-Table2[[#This Row],[50D EMA]])/Table2[[#This Row],[50D EMA]]</f>
        <v>5.5866453123591876E-2</v>
      </c>
      <c r="U542" s="1">
        <f>(Table2[[#This Row],[Close Price]]-Table2[[#This Row],[200D EMA]])/Table2[[#This Row],[200D EMA]]</f>
        <v>0.13555005841276158</v>
      </c>
      <c r="V542">
        <v>0.60661627884361802</v>
      </c>
      <c r="W542">
        <v>1067.55</v>
      </c>
      <c r="X542">
        <v>1098.9000000000001</v>
      </c>
      <c r="Y542">
        <v>1067.55</v>
      </c>
      <c r="Z542">
        <v>1098.9000000000001</v>
      </c>
      <c r="AA542">
        <v>986.05</v>
      </c>
      <c r="AB542">
        <v>1121.9000000000001</v>
      </c>
      <c r="AC542" s="1">
        <f>(Table2[[#This Row],[Close Price]]/Table2[[#This Row],[Day Low]])-1</f>
        <v>2.6368788347150174E-2</v>
      </c>
      <c r="AD542" s="1">
        <f>(Table2[[#This Row],[Day High]]/Table2[[#This Row],[Close Price]])-1</f>
        <v>2.9205074381675189E-3</v>
      </c>
      <c r="AE542" s="1">
        <f>(Table2[[#This Row],[Close Price]]/Table2[[#This Row],[Current Week Low]])-1</f>
        <v>2.6368788347150174E-2</v>
      </c>
      <c r="AF542" s="1">
        <f>(Table2[[#This Row],[Current Week High]]/Table2[[#This Row],[Close Price]])-1</f>
        <v>2.9205074381675189E-3</v>
      </c>
      <c r="AG542" s="1">
        <f>(Table2[[#This Row],[Close Price]]/Table2[[#This Row],[Current Month Low]])-1</f>
        <v>0.11120125754272103</v>
      </c>
      <c r="AH542" s="1">
        <f>(Table2[[#This Row],[Current Month High]]/Table2[[#This Row],[Close Price]])-1</f>
        <v>2.3911654649995562E-2</v>
      </c>
      <c r="AI542">
        <v>4.38988774299533</v>
      </c>
      <c r="AJ542">
        <v>48.7510181916915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0.13</v>
      </c>
      <c r="AM542" t="s">
        <v>3182</v>
      </c>
      <c r="AN542">
        <v>2.48</v>
      </c>
      <c r="AO542" t="s">
        <v>3182</v>
      </c>
      <c r="AP542">
        <v>-5.7331487754983E-2</v>
      </c>
      <c r="AQ542">
        <f>(Table2[[#This Row],[Sharpe Ratio]]-AVERAGE(Table2[Sharpe Ratio]))/_xlfn.STDEV.P(Table2[Sharpe Ratio])</f>
        <v>-1.4436138295585332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-1.4426236156863799</v>
      </c>
      <c r="AS542">
        <f>_xlfn.RANK.AVG(Table2[[#This Row],[1Y Return vs Nifty Z-Score]],Table2[1Y Return vs Nifty Z-Score])</f>
        <v>591</v>
      </c>
      <c r="AT542">
        <f>_xlfn.RANK.AVG(Table2[[#This Row],[6M Return vs Nifty Z-Score]],Table2[6M Return vs Nifty Z-Score])</f>
        <v>231</v>
      </c>
      <c r="AU542">
        <f>_xlfn.RANK.AVG(Table2[[#This Row],[Sharpe Ratio Z-Score]],Table2[Sharpe Ratio Z-Score])</f>
        <v>680</v>
      </c>
      <c r="AV542">
        <f>(Table2[[#This Row],[Rank 1Y]]+Table2[[#This Row],[Rank 6M]]+Table2[[#This Row],[Rank Sharpe]])/3</f>
        <v>500.66666666666669</v>
      </c>
    </row>
    <row r="543" spans="1:48" x14ac:dyDescent="0.3">
      <c r="A543" t="s">
        <v>1158</v>
      </c>
      <c r="B543" t="s">
        <v>1159</v>
      </c>
      <c r="C543" t="s">
        <v>3143</v>
      </c>
      <c r="D543" t="s">
        <v>130</v>
      </c>
      <c r="E543">
        <v>10762.71</v>
      </c>
      <c r="F543">
        <v>338.45</v>
      </c>
      <c r="G543">
        <v>-45.923819210192903</v>
      </c>
      <c r="H543">
        <f>(Table2[[#This Row],[1Y Return vs Nifty]]-AVERAGE(Table2[1Y Return vs Nifty]))/_xlfn.STDEV.P(Table2[1Y Return vs Nifty])</f>
        <v>-1.1925710030024863</v>
      </c>
      <c r="I543">
        <v>-7.2191774587717896</v>
      </c>
      <c r="J543">
        <f>(Table2[[#This Row],[1M Return vs Nifty]]-AVERAGE(Table2[1M Return vs Nifty]))/_xlfn.STDEV.P(Table2[1M Return vs Nifty])</f>
        <v>-0.68879367230288402</v>
      </c>
      <c r="K543">
        <v>-24.589608300570202</v>
      </c>
      <c r="L543">
        <f>(Table2[[#This Row],[6M Return vs Nifty]]-AVERAGE(Table2[6M Return vs Nifty]))/_xlfn.STDEV.P(Table2[6M Return vs Nifty])</f>
        <v>-1.1104990520721008</v>
      </c>
      <c r="M543">
        <v>-0.44953800741973099</v>
      </c>
      <c r="N543">
        <f>(Table2[[#This Row],[1W Return vs Nifty]]-AVERAGE(Table2[1W Return vs Nifty]))/_xlfn.STDEV.P(Table2[1W Return vs Nifty])</f>
        <v>0.11900494510093312</v>
      </c>
      <c r="O543">
        <v>346.75</v>
      </c>
      <c r="P543">
        <v>361.71291915780699</v>
      </c>
      <c r="Q543">
        <v>369.33083730428399</v>
      </c>
      <c r="R543">
        <v>46.0819293565755</v>
      </c>
      <c r="S543" s="1">
        <f>(Table2[[#This Row],[Close Price]]-Table2[[#This Row],[20D EMA]])/Table2[[#This Row],[20D EMA]]</f>
        <v>-2.3936553713049782E-2</v>
      </c>
      <c r="T543" s="1">
        <f>(Table2[[#This Row],[Close Price]]-Table2[[#This Row],[50D EMA]])/Table2[[#This Row],[50D EMA]]</f>
        <v>-6.431321063115783E-2</v>
      </c>
      <c r="U543" s="1">
        <f>(Table2[[#This Row],[Close Price]]-Table2[[#This Row],[200D EMA]])/Table2[[#This Row],[200D EMA]]</f>
        <v>-8.3612940445701042E-2</v>
      </c>
      <c r="V543">
        <v>1.09847701523399</v>
      </c>
      <c r="W543">
        <v>336</v>
      </c>
      <c r="X543">
        <v>347.2</v>
      </c>
      <c r="Y543">
        <v>336</v>
      </c>
      <c r="Z543">
        <v>347.2</v>
      </c>
      <c r="AA543">
        <v>308.8</v>
      </c>
      <c r="AB543">
        <v>361.45</v>
      </c>
      <c r="AC543" s="1">
        <f>(Table2[[#This Row],[Close Price]]/Table2[[#This Row],[Day Low]])-1</f>
        <v>7.2916666666666963E-3</v>
      </c>
      <c r="AD543" s="1">
        <f>(Table2[[#This Row],[Day High]]/Table2[[#This Row],[Close Price]])-1</f>
        <v>2.585315408479838E-2</v>
      </c>
      <c r="AE543" s="1">
        <f>(Table2[[#This Row],[Close Price]]/Table2[[#This Row],[Current Week Low]])-1</f>
        <v>7.2916666666666963E-3</v>
      </c>
      <c r="AF543" s="1">
        <f>(Table2[[#This Row],[Current Week High]]/Table2[[#This Row],[Close Price]])-1</f>
        <v>2.585315408479838E-2</v>
      </c>
      <c r="AG543" s="1">
        <f>(Table2[[#This Row],[Close Price]]/Table2[[#This Row],[Current Month Low]])-1</f>
        <v>9.601683937823835E-2</v>
      </c>
      <c r="AH543" s="1">
        <f>(Table2[[#This Row],[Current Month High]]/Table2[[#This Row],[Close Price]])-1</f>
        <v>6.7956862165755583E-2</v>
      </c>
      <c r="AI543">
        <v>49.505096764662397</v>
      </c>
      <c r="AJ543">
        <v>10.208401172256499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-0.23</v>
      </c>
      <c r="AM543" t="s">
        <v>3181</v>
      </c>
      <c r="AN543">
        <v>-7.11</v>
      </c>
      <c r="AO543" t="s">
        <v>3181</v>
      </c>
      <c r="AP543">
        <v>0.141772716249566</v>
      </c>
      <c r="AQ543">
        <f>(Table2[[#This Row],[Sharpe Ratio]]-AVERAGE(Table2[Sharpe Ratio]))/_xlfn.STDEV.P(Table2[Sharpe Ratio])</f>
        <v>0.88675908649817869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698</v>
      </c>
      <c r="AT543">
        <f>_xlfn.RANK.AVG(Table2[[#This Row],[6M Return vs Nifty Z-Score]],Table2[6M Return vs Nifty Z-Score])</f>
        <v>679</v>
      </c>
      <c r="AU543">
        <f>_xlfn.RANK.AVG(Table2[[#This Row],[Sharpe Ratio Z-Score]],Table2[Sharpe Ratio Z-Score])</f>
        <v>129</v>
      </c>
      <c r="AV543">
        <f>(Table2[[#This Row],[Rank 1Y]]+Table2[[#This Row],[Rank 6M]]+Table2[[#This Row],[Rank Sharpe]])/3</f>
        <v>502</v>
      </c>
    </row>
    <row r="544" spans="1:48" x14ac:dyDescent="0.3">
      <c r="A544" t="s">
        <v>1561</v>
      </c>
      <c r="B544" t="s">
        <v>1562</v>
      </c>
      <c r="C544" t="s">
        <v>3138</v>
      </c>
      <c r="D544" t="s">
        <v>40</v>
      </c>
      <c r="E544">
        <v>6323.1307997000004</v>
      </c>
      <c r="F544">
        <v>372.95</v>
      </c>
      <c r="G544">
        <v>-5.0611925983278896</v>
      </c>
      <c r="H544">
        <f>(Table2[[#This Row],[1Y Return vs Nifty]]-AVERAGE(Table2[1Y Return vs Nifty]))/_xlfn.STDEV.P(Table2[1Y Return vs Nifty])</f>
        <v>-0.49529071396435115</v>
      </c>
      <c r="I544">
        <v>-13.3424786253895</v>
      </c>
      <c r="J544">
        <f>(Table2[[#This Row],[1M Return vs Nifty]]-AVERAGE(Table2[1M Return vs Nifty]))/_xlfn.STDEV.P(Table2[1M Return vs Nifty])</f>
        <v>-1.3818918365775432</v>
      </c>
      <c r="K544">
        <v>-0.26276203038617701</v>
      </c>
      <c r="L544">
        <f>(Table2[[#This Row],[6M Return vs Nifty]]-AVERAGE(Table2[6M Return vs Nifty]))/_xlfn.STDEV.P(Table2[6M Return vs Nifty])</f>
        <v>-0.35357973853749819</v>
      </c>
      <c r="M544">
        <v>3.3985462884660098</v>
      </c>
      <c r="N544">
        <f>(Table2[[#This Row],[1W Return vs Nifty]]-AVERAGE(Table2[1W Return vs Nifty]))/_xlfn.STDEV.P(Table2[1W Return vs Nifty])</f>
        <v>0.97705742172213905</v>
      </c>
      <c r="O544">
        <v>384.04</v>
      </c>
      <c r="P544">
        <v>393.30160273482699</v>
      </c>
      <c r="Q544">
        <v>367.77520943068401</v>
      </c>
      <c r="R544">
        <v>45.5516197362291</v>
      </c>
      <c r="S544" s="1">
        <f>(Table2[[#This Row],[Close Price]]-Table2[[#This Row],[20D EMA]])/Table2[[#This Row],[20D EMA]]</f>
        <v>-2.887720029163637E-2</v>
      </c>
      <c r="T544" s="1">
        <f>(Table2[[#This Row],[Close Price]]-Table2[[#This Row],[50D EMA]])/Table2[[#This Row],[50D EMA]]</f>
        <v>-5.1745537250069425E-2</v>
      </c>
      <c r="U544" s="1">
        <f>(Table2[[#This Row],[Close Price]]-Table2[[#This Row],[200D EMA]])/Table2[[#This Row],[200D EMA]]</f>
        <v>1.4070525790268868E-2</v>
      </c>
      <c r="V544">
        <v>0.33439179753630099</v>
      </c>
      <c r="W544">
        <v>371.05</v>
      </c>
      <c r="X544">
        <v>383</v>
      </c>
      <c r="Y544">
        <v>371.05</v>
      </c>
      <c r="Z544">
        <v>383</v>
      </c>
      <c r="AA544">
        <v>345.05</v>
      </c>
      <c r="AB544">
        <v>383.65</v>
      </c>
      <c r="AC544" s="1">
        <f>(Table2[[#This Row],[Close Price]]/Table2[[#This Row],[Day Low]])-1</f>
        <v>5.1206036922246678E-3</v>
      </c>
      <c r="AD544" s="1">
        <f>(Table2[[#This Row],[Day High]]/Table2[[#This Row],[Close Price]])-1</f>
        <v>2.6947311972114196E-2</v>
      </c>
      <c r="AE544" s="1">
        <f>(Table2[[#This Row],[Close Price]]/Table2[[#This Row],[Current Week Low]])-1</f>
        <v>5.1206036922246678E-3</v>
      </c>
      <c r="AF544" s="1">
        <f>(Table2[[#This Row],[Current Week High]]/Table2[[#This Row],[Close Price]])-1</f>
        <v>2.6947311972114196E-2</v>
      </c>
      <c r="AG544" s="1">
        <f>(Table2[[#This Row],[Close Price]]/Table2[[#This Row],[Current Month Low]])-1</f>
        <v>8.0857846688885626E-2</v>
      </c>
      <c r="AH544" s="1">
        <f>(Table2[[#This Row],[Current Month High]]/Table2[[#This Row],[Close Price]])-1</f>
        <v>2.8690172945434966E-2</v>
      </c>
      <c r="AI544">
        <v>30.3525941815256</v>
      </c>
      <c r="AJ544">
        <v>29.8654637543526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0.02</v>
      </c>
      <c r="AM544" t="s">
        <v>3182</v>
      </c>
      <c r="AN544">
        <v>-1.83</v>
      </c>
      <c r="AO544" t="s">
        <v>3181</v>
      </c>
      <c r="AP544">
        <v>-7.232033218451E-3</v>
      </c>
      <c r="AQ544">
        <f>(Table2[[#This Row],[Sharpe Ratio]]-AVERAGE(Table2[Sharpe Ratio]))/_xlfn.STDEV.P(Table2[Sharpe Ratio])</f>
        <v>-0.85723539247399394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480</v>
      </c>
      <c r="AT544">
        <f>_xlfn.RANK.AVG(Table2[[#This Row],[6M Return vs Nifty Z-Score]],Table2[6M Return vs Nifty Z-Score])</f>
        <v>437</v>
      </c>
      <c r="AU544">
        <f>_xlfn.RANK.AVG(Table2[[#This Row],[Sharpe Ratio Z-Score]],Table2[Sharpe Ratio Z-Score])</f>
        <v>591</v>
      </c>
      <c r="AV544">
        <f>(Table2[[#This Row],[Rank 1Y]]+Table2[[#This Row],[Rank 6M]]+Table2[[#This Row],[Rank Sharpe]])/3</f>
        <v>502.66666666666669</v>
      </c>
    </row>
    <row r="545" spans="1:48" x14ac:dyDescent="0.3">
      <c r="A545" t="s">
        <v>312</v>
      </c>
      <c r="B545" t="s">
        <v>313</v>
      </c>
      <c r="C545" t="s">
        <v>3136</v>
      </c>
      <c r="D545" t="s">
        <v>314</v>
      </c>
      <c r="E545">
        <v>88578.289117649998</v>
      </c>
      <c r="F545">
        <v>82.38</v>
      </c>
      <c r="G545">
        <v>-9.7055311395153296</v>
      </c>
      <c r="H545">
        <f>(Table2[[#This Row],[1Y Return vs Nifty]]-AVERAGE(Table2[1Y Return vs Nifty]))/_xlfn.STDEV.P(Table2[1Y Return vs Nifty])</f>
        <v>-0.57454175553713682</v>
      </c>
      <c r="I545">
        <v>-11.129919709993001</v>
      </c>
      <c r="J545">
        <f>(Table2[[#This Row],[1M Return vs Nifty]]-AVERAGE(Table2[1M Return vs Nifty]))/_xlfn.STDEV.P(Table2[1M Return vs Nifty])</f>
        <v>-1.1314516767874105</v>
      </c>
      <c r="K545">
        <v>-14.2076814210373</v>
      </c>
      <c r="L545">
        <f>(Table2[[#This Row],[6M Return vs Nifty]]-AVERAGE(Table2[6M Return vs Nifty]))/_xlfn.STDEV.P(Table2[6M Return vs Nifty])</f>
        <v>-0.787469881765964</v>
      </c>
      <c r="M545">
        <v>-3.4323862116198001</v>
      </c>
      <c r="N545">
        <f>(Table2[[#This Row],[1W Return vs Nifty]]-AVERAGE(Table2[1W Return vs Nifty]))/_xlfn.STDEV.P(Table2[1W Return vs Nifty])</f>
        <v>-0.54611569472898558</v>
      </c>
      <c r="O545">
        <v>86.18</v>
      </c>
      <c r="P545">
        <v>89.0011555382425</v>
      </c>
      <c r="Q545">
        <v>84.525599096604097</v>
      </c>
      <c r="R545">
        <v>34.3726295582482</v>
      </c>
      <c r="S545" s="1">
        <f>(Table2[[#This Row],[Close Price]]-Table2[[#This Row],[20D EMA]])/Table2[[#This Row],[20D EMA]]</f>
        <v>-4.4093757252262833E-2</v>
      </c>
      <c r="T545" s="1">
        <f>(Table2[[#This Row],[Close Price]]-Table2[[#This Row],[50D EMA]])/Table2[[#This Row],[50D EMA]]</f>
        <v>-7.4394040147012369E-2</v>
      </c>
      <c r="U545" s="1">
        <f>(Table2[[#This Row],[Close Price]]-Table2[[#This Row],[200D EMA]])/Table2[[#This Row],[200D EMA]]</f>
        <v>-2.5384015251425803E-2</v>
      </c>
      <c r="V545">
        <v>0.301664748236874</v>
      </c>
      <c r="W545">
        <v>82.06</v>
      </c>
      <c r="X545">
        <v>83.96</v>
      </c>
      <c r="Y545">
        <v>82.06</v>
      </c>
      <c r="Z545">
        <v>83.96</v>
      </c>
      <c r="AA545">
        <v>79.05</v>
      </c>
      <c r="AB545">
        <v>88.21</v>
      </c>
      <c r="AC545" s="1">
        <f>(Table2[[#This Row],[Close Price]]/Table2[[#This Row],[Day Low]])-1</f>
        <v>3.8995856690224873E-3</v>
      </c>
      <c r="AD545" s="1">
        <f>(Table2[[#This Row],[Day High]]/Table2[[#This Row],[Close Price]])-1</f>
        <v>1.9179412478756985E-2</v>
      </c>
      <c r="AE545" s="1">
        <f>(Table2[[#This Row],[Close Price]]/Table2[[#This Row],[Current Week Low]])-1</f>
        <v>3.8995856690224873E-3</v>
      </c>
      <c r="AF545" s="1">
        <f>(Table2[[#This Row],[Current Week High]]/Table2[[#This Row],[Close Price]])-1</f>
        <v>1.9179412478756985E-2</v>
      </c>
      <c r="AG545" s="1">
        <f>(Table2[[#This Row],[Close Price]]/Table2[[#This Row],[Current Month Low]])-1</f>
        <v>4.2125237191650733E-2</v>
      </c>
      <c r="AH545" s="1">
        <f>(Table2[[#This Row],[Current Month High]]/Table2[[#This Row],[Close Price]])-1</f>
        <v>7.0769604272881814E-2</v>
      </c>
      <c r="AI545">
        <v>30.9783928137897</v>
      </c>
      <c r="AJ545">
        <v>38.453781512604998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-0.2</v>
      </c>
      <c r="AM545" t="s">
        <v>3181</v>
      </c>
      <c r="AN545">
        <v>-7.49</v>
      </c>
      <c r="AO545" t="s">
        <v>3181</v>
      </c>
      <c r="AP545">
        <v>4.3349902283661999E-2</v>
      </c>
      <c r="AQ545">
        <f>(Table2[[#This Row],[Sharpe Ratio]]-AVERAGE(Table2[Sharpe Ratio]))/_xlfn.STDEV.P(Table2[Sharpe Ratio])</f>
        <v>-0.26520985928556118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511</v>
      </c>
      <c r="AT545">
        <f>_xlfn.RANK.AVG(Table2[[#This Row],[6M Return vs Nifty Z-Score]],Table2[6M Return vs Nifty Z-Score])</f>
        <v>593</v>
      </c>
      <c r="AU545">
        <f>_xlfn.RANK.AVG(Table2[[#This Row],[Sharpe Ratio Z-Score]],Table2[Sharpe Ratio Z-Score])</f>
        <v>405</v>
      </c>
      <c r="AV545">
        <f>(Table2[[#This Row],[Rank 1Y]]+Table2[[#This Row],[Rank 6M]]+Table2[[#This Row],[Rank Sharpe]])/3</f>
        <v>503</v>
      </c>
    </row>
    <row r="546" spans="1:48" x14ac:dyDescent="0.3">
      <c r="A546" t="s">
        <v>1038</v>
      </c>
      <c r="B546" t="s">
        <v>1039</v>
      </c>
      <c r="C546" t="s">
        <v>611</v>
      </c>
      <c r="D546" t="s">
        <v>611</v>
      </c>
      <c r="E546">
        <v>13317.945414</v>
      </c>
      <c r="F546">
        <v>460.55</v>
      </c>
      <c r="G546">
        <v>-2.6325336458380399</v>
      </c>
      <c r="H546">
        <f>(Table2[[#This Row],[1Y Return vs Nifty]]-AVERAGE(Table2[1Y Return vs Nifty]))/_xlfn.STDEV.P(Table2[1Y Return vs Nifty])</f>
        <v>-0.45384805212930757</v>
      </c>
      <c r="I546">
        <v>-4.3309764376157496</v>
      </c>
      <c r="J546">
        <f>(Table2[[#This Row],[1M Return vs Nifty]]-AVERAGE(Table2[1M Return vs Nifty]))/_xlfn.STDEV.P(Table2[1M Return vs Nifty])</f>
        <v>-0.36187739440810068</v>
      </c>
      <c r="K546">
        <v>-12.4019161745668</v>
      </c>
      <c r="L546">
        <f>(Table2[[#This Row],[6M Return vs Nifty]]-AVERAGE(Table2[6M Return vs Nifty]))/_xlfn.STDEV.P(Table2[6M Return vs Nifty])</f>
        <v>-0.73128427613576263</v>
      </c>
      <c r="M546">
        <v>-1.4674868339009199</v>
      </c>
      <c r="N546">
        <f>(Table2[[#This Row],[1W Return vs Nifty]]-AVERAGE(Table2[1W Return vs Nifty]))/_xlfn.STDEV.P(Table2[1W Return vs Nifty])</f>
        <v>-0.10797904081894534</v>
      </c>
      <c r="O546">
        <v>472.11</v>
      </c>
      <c r="P546">
        <v>483.48983089614597</v>
      </c>
      <c r="Q546">
        <v>460.78670251840202</v>
      </c>
      <c r="R546">
        <v>41.024947406465301</v>
      </c>
      <c r="S546" s="1">
        <f>(Table2[[#This Row],[Close Price]]-Table2[[#This Row],[20D EMA]])/Table2[[#This Row],[20D EMA]]</f>
        <v>-2.4485818982864168E-2</v>
      </c>
      <c r="T546" s="1">
        <f>(Table2[[#This Row],[Close Price]]-Table2[[#This Row],[50D EMA]])/Table2[[#This Row],[50D EMA]]</f>
        <v>-4.7446356531691894E-2</v>
      </c>
      <c r="U546" s="1">
        <f>(Table2[[#This Row],[Close Price]]-Table2[[#This Row],[200D EMA]])/Table2[[#This Row],[200D EMA]]</f>
        <v>-5.1369216409312337E-4</v>
      </c>
      <c r="V546">
        <v>0.39451503178501401</v>
      </c>
      <c r="W546">
        <v>460</v>
      </c>
      <c r="X546">
        <v>471.35</v>
      </c>
      <c r="Y546">
        <v>460</v>
      </c>
      <c r="Z546">
        <v>471.35</v>
      </c>
      <c r="AA546">
        <v>442</v>
      </c>
      <c r="AB546">
        <v>477.05</v>
      </c>
      <c r="AC546" s="1">
        <f>(Table2[[#This Row],[Close Price]]/Table2[[#This Row],[Day Low]])-1</f>
        <v>1.1956521739131531E-3</v>
      </c>
      <c r="AD546" s="1">
        <f>(Table2[[#This Row],[Day High]]/Table2[[#This Row],[Close Price]])-1</f>
        <v>2.3450222559982636E-2</v>
      </c>
      <c r="AE546" s="1">
        <f>(Table2[[#This Row],[Close Price]]/Table2[[#This Row],[Current Week Low]])-1</f>
        <v>1.1956521739131531E-3</v>
      </c>
      <c r="AF546" s="1">
        <f>(Table2[[#This Row],[Current Week High]]/Table2[[#This Row],[Close Price]])-1</f>
        <v>2.3450222559982636E-2</v>
      </c>
      <c r="AG546" s="1">
        <f>(Table2[[#This Row],[Close Price]]/Table2[[#This Row],[Current Month Low]])-1</f>
        <v>4.1968325791855277E-2</v>
      </c>
      <c r="AH546" s="1">
        <f>(Table2[[#This Row],[Current Month High]]/Table2[[#This Row],[Close Price]])-1</f>
        <v>3.5826728911084516E-2</v>
      </c>
      <c r="AI546">
        <v>28.541960699164001</v>
      </c>
      <c r="AJ546">
        <v>36.0561299852289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-0.23</v>
      </c>
      <c r="AM546" t="s">
        <v>3181</v>
      </c>
      <c r="AN546">
        <v>-1.89</v>
      </c>
      <c r="AO546" t="s">
        <v>3181</v>
      </c>
      <c r="AP546">
        <v>1.8820749881443E-2</v>
      </c>
      <c r="AQ546">
        <f>(Table2[[#This Row],[Sharpe Ratio]]-AVERAGE(Table2[Sharpe Ratio]))/_xlfn.STDEV.P(Table2[Sharpe Ratio])</f>
        <v>-0.55230611974750798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462</v>
      </c>
      <c r="AT546">
        <f>_xlfn.RANK.AVG(Table2[[#This Row],[6M Return vs Nifty Z-Score]],Table2[6M Return vs Nifty Z-Score])</f>
        <v>570</v>
      </c>
      <c r="AU546">
        <f>_xlfn.RANK.AVG(Table2[[#This Row],[Sharpe Ratio Z-Score]],Table2[Sharpe Ratio Z-Score])</f>
        <v>478</v>
      </c>
      <c r="AV546">
        <f>(Table2[[#This Row],[Rank 1Y]]+Table2[[#This Row],[Rank 6M]]+Table2[[#This Row],[Rank Sharpe]])/3</f>
        <v>503.33333333333331</v>
      </c>
    </row>
    <row r="547" spans="1:48" x14ac:dyDescent="0.3">
      <c r="A547" t="s">
        <v>1209</v>
      </c>
      <c r="B547" t="s">
        <v>1210</v>
      </c>
      <c r="C547" t="s">
        <v>3138</v>
      </c>
      <c r="D547" t="s">
        <v>1000</v>
      </c>
      <c r="E547">
        <v>10082.656054700999</v>
      </c>
      <c r="F547">
        <v>47.37</v>
      </c>
      <c r="G547">
        <v>-39.905390458329101</v>
      </c>
      <c r="H547">
        <f>(Table2[[#This Row],[1Y Return vs Nifty]]-AVERAGE(Table2[1Y Return vs Nifty]))/_xlfn.STDEV.P(Table2[1Y Return vs Nifty])</f>
        <v>-1.089872471664403</v>
      </c>
      <c r="I547">
        <v>0.56654871979640598</v>
      </c>
      <c r="J547">
        <f>(Table2[[#This Row],[1M Return vs Nifty]]-AVERAGE(Table2[1M Return vs Nifty]))/_xlfn.STDEV.P(Table2[1M Return vs Nifty])</f>
        <v>0.19247484202881873</v>
      </c>
      <c r="K547">
        <v>-1.6763753704539801</v>
      </c>
      <c r="L547">
        <f>(Table2[[#This Row],[6M Return vs Nifty]]-AVERAGE(Table2[6M Return vs Nifty]))/_xlfn.STDEV.P(Table2[6M Return vs Nifty])</f>
        <v>-0.3975637069929121</v>
      </c>
      <c r="M547">
        <v>-8.0207802053118709</v>
      </c>
      <c r="N547">
        <f>(Table2[[#This Row],[1W Return vs Nifty]]-AVERAGE(Table2[1W Return vs Nifty]))/_xlfn.STDEV.P(Table2[1W Return vs Nifty])</f>
        <v>-1.5692437052589945</v>
      </c>
      <c r="O547">
        <v>48.86</v>
      </c>
      <c r="P547">
        <v>48.391904722548396</v>
      </c>
      <c r="Q547">
        <v>47.223302388235403</v>
      </c>
      <c r="R547">
        <v>39.375012614859401</v>
      </c>
      <c r="S547" s="1">
        <f>(Table2[[#This Row],[Close Price]]-Table2[[#This Row],[20D EMA]])/Table2[[#This Row],[20D EMA]]</f>
        <v>-3.0495292672943142E-2</v>
      </c>
      <c r="T547" s="1">
        <f>(Table2[[#This Row],[Close Price]]-Table2[[#This Row],[50D EMA]])/Table2[[#This Row],[50D EMA]]</f>
        <v>-2.1117265964367766E-2</v>
      </c>
      <c r="U547" s="1">
        <f>(Table2[[#This Row],[Close Price]]-Table2[[#This Row],[200D EMA]])/Table2[[#This Row],[200D EMA]]</f>
        <v>3.1064666032577276E-3</v>
      </c>
      <c r="V547">
        <v>2.1117146557037101</v>
      </c>
      <c r="W547">
        <v>47.2</v>
      </c>
      <c r="X547">
        <v>48.04</v>
      </c>
      <c r="Y547">
        <v>47.2</v>
      </c>
      <c r="Z547">
        <v>48.04</v>
      </c>
      <c r="AA547">
        <v>46.66</v>
      </c>
      <c r="AB547">
        <v>56.5</v>
      </c>
      <c r="AC547" s="1">
        <f>(Table2[[#This Row],[Close Price]]/Table2[[#This Row],[Day Low]])-1</f>
        <v>3.6016949152541944E-3</v>
      </c>
      <c r="AD547" s="1">
        <f>(Table2[[#This Row],[Day High]]/Table2[[#This Row],[Close Price]])-1</f>
        <v>1.4143972978678532E-2</v>
      </c>
      <c r="AE547" s="1">
        <f>(Table2[[#This Row],[Close Price]]/Table2[[#This Row],[Current Week Low]])-1</f>
        <v>3.6016949152541944E-3</v>
      </c>
      <c r="AF547" s="1">
        <f>(Table2[[#This Row],[Current Week High]]/Table2[[#This Row],[Close Price]])-1</f>
        <v>1.4143972978678532E-2</v>
      </c>
      <c r="AG547" s="1">
        <f>(Table2[[#This Row],[Close Price]]/Table2[[#This Row],[Current Month Low]])-1</f>
        <v>1.5216459494213463E-2</v>
      </c>
      <c r="AH547" s="1">
        <f>(Table2[[#This Row],[Current Month High]]/Table2[[#This Row],[Close Price]])-1</f>
        <v>0.19273801984378314</v>
      </c>
      <c r="AI547">
        <v>19.273801984378299</v>
      </c>
      <c r="AJ547">
        <v>29.603283173734599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-0.06</v>
      </c>
      <c r="AM547" t="s">
        <v>3181</v>
      </c>
      <c r="AN547">
        <v>-3.21</v>
      </c>
      <c r="AO547" t="s">
        <v>3181</v>
      </c>
      <c r="AP547">
        <v>5.2659750641537002E-2</v>
      </c>
      <c r="AQ547">
        <f>(Table2[[#This Row],[Sharpe Ratio]]-AVERAGE(Table2[Sharpe Ratio]))/_xlfn.STDEV.P(Table2[Sharpe Ratio])</f>
        <v>-0.15624471425381045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-3.0204497561413013</v>
      </c>
      <c r="AS547">
        <f>_xlfn.RANK.AVG(Table2[[#This Row],[1Y Return vs Nifty Z-Score]],Table2[1Y Return vs Nifty Z-Score])</f>
        <v>673</v>
      </c>
      <c r="AT547">
        <f>_xlfn.RANK.AVG(Table2[[#This Row],[6M Return vs Nifty Z-Score]],Table2[6M Return vs Nifty Z-Score])</f>
        <v>455</v>
      </c>
      <c r="AU547">
        <f>_xlfn.RANK.AVG(Table2[[#This Row],[Sharpe Ratio Z-Score]],Table2[Sharpe Ratio Z-Score])</f>
        <v>383</v>
      </c>
      <c r="AV547">
        <f>(Table2[[#This Row],[Rank 1Y]]+Table2[[#This Row],[Rank 6M]]+Table2[[#This Row],[Rank Sharpe]])/3</f>
        <v>503.66666666666669</v>
      </c>
    </row>
    <row r="548" spans="1:48" x14ac:dyDescent="0.3">
      <c r="A548" t="s">
        <v>794</v>
      </c>
      <c r="B548" t="s">
        <v>795</v>
      </c>
      <c r="C548" t="s">
        <v>3150</v>
      </c>
      <c r="D548" t="s">
        <v>458</v>
      </c>
      <c r="E548">
        <v>20324.165481759999</v>
      </c>
      <c r="F548">
        <v>1960.55</v>
      </c>
      <c r="G548">
        <v>-18.4489509133087</v>
      </c>
      <c r="H548">
        <f>(Table2[[#This Row],[1Y Return vs Nifty]]-AVERAGE(Table2[1Y Return vs Nifty]))/_xlfn.STDEV.P(Table2[1Y Return vs Nifty])</f>
        <v>-0.72373956225086755</v>
      </c>
      <c r="I548">
        <v>2.3575698932409299</v>
      </c>
      <c r="J548">
        <f>(Table2[[#This Row],[1M Return vs Nifty]]-AVERAGE(Table2[1M Return vs Nifty]))/_xlfn.STDEV.P(Table2[1M Return vs Nifty])</f>
        <v>0.39520102741700597</v>
      </c>
      <c r="K548">
        <v>13.2127401381629</v>
      </c>
      <c r="L548">
        <f>(Table2[[#This Row],[6M Return vs Nifty]]-AVERAGE(Table2[6M Return vs Nifty]))/_xlfn.STDEV.P(Table2[6M Return vs Nifty])</f>
        <v>6.5704690593522727E-2</v>
      </c>
      <c r="M548">
        <v>-3.90410215819682</v>
      </c>
      <c r="N548">
        <f>(Table2[[#This Row],[1W Return vs Nifty]]-AVERAGE(Table2[1W Return vs Nifty]))/_xlfn.STDEV.P(Table2[1W Return vs Nifty])</f>
        <v>-0.65129973049838985</v>
      </c>
      <c r="O548">
        <v>1989.85</v>
      </c>
      <c r="P548">
        <v>1982.6186976793299</v>
      </c>
      <c r="Q548">
        <v>1870.7078795566199</v>
      </c>
      <c r="R548">
        <v>42.263902148169599</v>
      </c>
      <c r="S548" s="1">
        <f>(Table2[[#This Row],[Close Price]]-Table2[[#This Row],[20D EMA]])/Table2[[#This Row],[20D EMA]]</f>
        <v>-1.4724727994572433E-2</v>
      </c>
      <c r="T548" s="1">
        <f>(Table2[[#This Row],[Close Price]]-Table2[[#This Row],[50D EMA]])/Table2[[#This Row],[50D EMA]]</f>
        <v>-1.113108521833347E-2</v>
      </c>
      <c r="U548" s="1">
        <f>(Table2[[#This Row],[Close Price]]-Table2[[#This Row],[200D EMA]])/Table2[[#This Row],[200D EMA]]</f>
        <v>4.8025734763395396E-2</v>
      </c>
      <c r="V548">
        <v>0.60730011135691897</v>
      </c>
      <c r="W548">
        <v>1935</v>
      </c>
      <c r="X548">
        <v>1980.85</v>
      </c>
      <c r="Y548">
        <v>1935</v>
      </c>
      <c r="Z548">
        <v>1980.85</v>
      </c>
      <c r="AA548">
        <v>1924.2</v>
      </c>
      <c r="AB548">
        <v>2134.9499999999998</v>
      </c>
      <c r="AC548" s="1">
        <f>(Table2[[#This Row],[Close Price]]/Table2[[#This Row],[Day Low]])-1</f>
        <v>1.3204134366925135E-2</v>
      </c>
      <c r="AD548" s="1">
        <f>(Table2[[#This Row],[Day High]]/Table2[[#This Row],[Close Price]])-1</f>
        <v>1.0354237331360983E-2</v>
      </c>
      <c r="AE548" s="1">
        <f>(Table2[[#This Row],[Close Price]]/Table2[[#This Row],[Current Week Low]])-1</f>
        <v>1.3204134366925135E-2</v>
      </c>
      <c r="AF548" s="1">
        <f>(Table2[[#This Row],[Current Week High]]/Table2[[#This Row],[Close Price]])-1</f>
        <v>1.0354237331360983E-2</v>
      </c>
      <c r="AG548" s="1">
        <f>(Table2[[#This Row],[Close Price]]/Table2[[#This Row],[Current Month Low]])-1</f>
        <v>1.8890967674877857E-2</v>
      </c>
      <c r="AH548" s="1">
        <f>(Table2[[#This Row],[Current Month High]]/Table2[[#This Row],[Close Price]])-1</f>
        <v>8.8954630078294183E-2</v>
      </c>
      <c r="AI548">
        <v>18.844201882124899</v>
      </c>
      <c r="AJ548">
        <v>34.0822048967309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-0.06</v>
      </c>
      <c r="AM548" t="s">
        <v>3181</v>
      </c>
      <c r="AN548">
        <v>-0.6</v>
      </c>
      <c r="AO548" t="s">
        <v>3181</v>
      </c>
      <c r="AP548">
        <v>-4.3145602056516998E-2</v>
      </c>
      <c r="AQ548">
        <f>(Table2[[#This Row],[Sharpe Ratio]]-AVERAGE(Table2[Sharpe Ratio]))/_xlfn.STDEV.P(Table2[Sharpe Ratio])</f>
        <v>-1.2775781399192219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-2.1917117146579503</v>
      </c>
      <c r="AS548">
        <f>_xlfn.RANK.AVG(Table2[[#This Row],[1Y Return vs Nifty Z-Score]],Table2[1Y Return vs Nifty Z-Score])</f>
        <v>561</v>
      </c>
      <c r="AT548">
        <f>_xlfn.RANK.AVG(Table2[[#This Row],[6M Return vs Nifty Z-Score]],Table2[6M Return vs Nifty Z-Score])</f>
        <v>293</v>
      </c>
      <c r="AU548">
        <f>_xlfn.RANK.AVG(Table2[[#This Row],[Sharpe Ratio Z-Score]],Table2[Sharpe Ratio Z-Score])</f>
        <v>658</v>
      </c>
      <c r="AV548">
        <f>(Table2[[#This Row],[Rank 1Y]]+Table2[[#This Row],[Rank 6M]]+Table2[[#This Row],[Rank Sharpe]])/3</f>
        <v>504</v>
      </c>
    </row>
    <row r="549" spans="1:48" x14ac:dyDescent="0.3">
      <c r="A549" t="s">
        <v>768</v>
      </c>
      <c r="B549" t="s">
        <v>769</v>
      </c>
      <c r="C549" t="s">
        <v>3148</v>
      </c>
      <c r="D549" t="s">
        <v>538</v>
      </c>
      <c r="E549">
        <v>21624.334000906001</v>
      </c>
      <c r="F549">
        <v>179.27</v>
      </c>
      <c r="G549">
        <v>-42.361824347020999</v>
      </c>
      <c r="H549">
        <f>(Table2[[#This Row],[1Y Return vs Nifty]]-AVERAGE(Table2[1Y Return vs Nifty]))/_xlfn.STDEV.P(Table2[1Y Return vs Nifty])</f>
        <v>-1.1317890853020791</v>
      </c>
      <c r="I549">
        <v>-3.7605357677565201</v>
      </c>
      <c r="J549">
        <f>(Table2[[#This Row],[1M Return vs Nifty]]-AVERAGE(Table2[1M Return vs Nifty]))/_xlfn.STDEV.P(Table2[1M Return vs Nifty])</f>
        <v>-0.29730905612964431</v>
      </c>
      <c r="K549">
        <v>1.87845737059569</v>
      </c>
      <c r="L549">
        <f>(Table2[[#This Row],[6M Return vs Nifty]]-AVERAGE(Table2[6M Return vs Nifty]))/_xlfn.STDEV.P(Table2[6M Return vs Nifty])</f>
        <v>-0.28695662179159265</v>
      </c>
      <c r="M549">
        <v>-0.10497181966656199</v>
      </c>
      <c r="N549">
        <f>(Table2[[#This Row],[1W Return vs Nifty]]-AVERAGE(Table2[1W Return vs Nifty]))/_xlfn.STDEV.P(Table2[1W Return vs Nifty])</f>
        <v>0.19583690823584698</v>
      </c>
      <c r="O549">
        <v>186.67</v>
      </c>
      <c r="P549">
        <v>184.31732288053101</v>
      </c>
      <c r="Q549">
        <v>176.20929571104301</v>
      </c>
      <c r="R549">
        <v>37.576711149070498</v>
      </c>
      <c r="S549" s="1">
        <f>(Table2[[#This Row],[Close Price]]-Table2[[#This Row],[20D EMA]])/Table2[[#This Row],[20D EMA]]</f>
        <v>-3.9642149247334751E-2</v>
      </c>
      <c r="T549" s="1">
        <f>(Table2[[#This Row],[Close Price]]-Table2[[#This Row],[50D EMA]])/Table2[[#This Row],[50D EMA]]</f>
        <v>-2.7383876901264037E-2</v>
      </c>
      <c r="U549" s="1">
        <f>(Table2[[#This Row],[Close Price]]-Table2[[#This Row],[200D EMA]])/Table2[[#This Row],[200D EMA]]</f>
        <v>1.7369709563881904E-2</v>
      </c>
      <c r="V549">
        <v>0.66278910460666995</v>
      </c>
      <c r="W549">
        <v>178.55</v>
      </c>
      <c r="X549">
        <v>183.7</v>
      </c>
      <c r="Y549">
        <v>178.55</v>
      </c>
      <c r="Z549">
        <v>183.7</v>
      </c>
      <c r="AA549">
        <v>169.91</v>
      </c>
      <c r="AB549">
        <v>197.99</v>
      </c>
      <c r="AC549" s="1">
        <f>(Table2[[#This Row],[Close Price]]/Table2[[#This Row],[Day Low]])-1</f>
        <v>4.0324838980676514E-3</v>
      </c>
      <c r="AD549" s="1">
        <f>(Table2[[#This Row],[Day High]]/Table2[[#This Row],[Close Price]])-1</f>
        <v>2.4711329279857086E-2</v>
      </c>
      <c r="AE549" s="1">
        <f>(Table2[[#This Row],[Close Price]]/Table2[[#This Row],[Current Week Low]])-1</f>
        <v>4.0324838980676514E-3</v>
      </c>
      <c r="AF549" s="1">
        <f>(Table2[[#This Row],[Current Week High]]/Table2[[#This Row],[Close Price]])-1</f>
        <v>2.4711329279857086E-2</v>
      </c>
      <c r="AG549" s="1">
        <f>(Table2[[#This Row],[Close Price]]/Table2[[#This Row],[Current Month Low]])-1</f>
        <v>5.5087987758225099E-2</v>
      </c>
      <c r="AH549" s="1">
        <f>(Table2[[#This Row],[Current Month High]]/Table2[[#This Row],[Close Price]])-1</f>
        <v>0.10442349528643935</v>
      </c>
      <c r="AI549">
        <v>24.2483404919953</v>
      </c>
      <c r="AJ549">
        <v>26.024604569419999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</v>
      </c>
      <c r="AM549" t="s">
        <v>3183</v>
      </c>
      <c r="AN549">
        <v>-14.1</v>
      </c>
      <c r="AO549" t="s">
        <v>3181</v>
      </c>
      <c r="AP549">
        <v>3.8297824342614001E-2</v>
      </c>
      <c r="AQ549">
        <f>(Table2[[#This Row],[Sharpe Ratio]]-AVERAGE(Table2[Sharpe Ratio]))/_xlfn.STDEV.P(Table2[Sharpe Ratio])</f>
        <v>-0.32434083375437162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-1.844558688741841</v>
      </c>
      <c r="AS549">
        <f>_xlfn.RANK.AVG(Table2[[#This Row],[1Y Return vs Nifty Z-Score]],Table2[1Y Return vs Nifty Z-Score])</f>
        <v>682</v>
      </c>
      <c r="AT549">
        <f>_xlfn.RANK.AVG(Table2[[#This Row],[6M Return vs Nifty Z-Score]],Table2[6M Return vs Nifty Z-Score])</f>
        <v>408</v>
      </c>
      <c r="AU549">
        <f>_xlfn.RANK.AVG(Table2[[#This Row],[Sharpe Ratio Z-Score]],Table2[Sharpe Ratio Z-Score])</f>
        <v>423</v>
      </c>
      <c r="AV549">
        <f>(Table2[[#This Row],[Rank 1Y]]+Table2[[#This Row],[Rank 6M]]+Table2[[#This Row],[Rank Sharpe]])/3</f>
        <v>504.33333333333331</v>
      </c>
    </row>
    <row r="550" spans="1:48" x14ac:dyDescent="0.3">
      <c r="A550" t="s">
        <v>1810</v>
      </c>
      <c r="B550" t="s">
        <v>1811</v>
      </c>
      <c r="C550" t="s">
        <v>3148</v>
      </c>
      <c r="D550" t="s">
        <v>284</v>
      </c>
      <c r="E550">
        <v>4409.634772804</v>
      </c>
      <c r="F550">
        <v>200.39</v>
      </c>
      <c r="G550">
        <v>2.4789025636087199</v>
      </c>
      <c r="H550">
        <f>(Table2[[#This Row],[1Y Return vs Nifty]]-AVERAGE(Table2[1Y Return vs Nifty]))/_xlfn.STDEV.P(Table2[1Y Return vs Nifty])</f>
        <v>-0.36662645104681274</v>
      </c>
      <c r="I550">
        <v>-3.31703864626314</v>
      </c>
      <c r="J550">
        <f>(Table2[[#This Row],[1M Return vs Nifty]]-AVERAGE(Table2[1M Return vs Nifty]))/_xlfn.STDEV.P(Table2[1M Return vs Nifty])</f>
        <v>-0.24710949344212971</v>
      </c>
      <c r="K550">
        <v>-10.504122800841101</v>
      </c>
      <c r="L550">
        <f>(Table2[[#This Row],[6M Return vs Nifty]]-AVERAGE(Table2[6M Return vs Nifty]))/_xlfn.STDEV.P(Table2[6M Return vs Nifty])</f>
        <v>-0.67223525507824977</v>
      </c>
      <c r="M550">
        <v>1.9617137641100399</v>
      </c>
      <c r="N550">
        <f>(Table2[[#This Row],[1W Return vs Nifty]]-AVERAGE(Table2[1W Return vs Nifty]))/_xlfn.STDEV.P(Table2[1W Return vs Nifty])</f>
        <v>0.65667002601677593</v>
      </c>
      <c r="O550">
        <v>202.58</v>
      </c>
      <c r="P550">
        <v>201.236593468801</v>
      </c>
      <c r="Q550">
        <v>190.94464900350599</v>
      </c>
      <c r="R550">
        <v>46.366334094762799</v>
      </c>
      <c r="S550" s="1">
        <f>(Table2[[#This Row],[Close Price]]-Table2[[#This Row],[20D EMA]])/Table2[[#This Row],[20D EMA]]</f>
        <v>-1.0810543982624278E-2</v>
      </c>
      <c r="T550" s="1">
        <f>(Table2[[#This Row],[Close Price]]-Table2[[#This Row],[50D EMA]])/Table2[[#This Row],[50D EMA]]</f>
        <v>-4.2069558732232802E-3</v>
      </c>
      <c r="U550" s="1">
        <f>(Table2[[#This Row],[Close Price]]-Table2[[#This Row],[200D EMA]])/Table2[[#This Row],[200D EMA]]</f>
        <v>4.9466434622740182E-2</v>
      </c>
      <c r="V550">
        <v>0.75985115811773096</v>
      </c>
      <c r="W550">
        <v>198.25</v>
      </c>
      <c r="X550">
        <v>206.69</v>
      </c>
      <c r="Y550">
        <v>198.25</v>
      </c>
      <c r="Z550">
        <v>206.69</v>
      </c>
      <c r="AA550">
        <v>188</v>
      </c>
      <c r="AB550">
        <v>207</v>
      </c>
      <c r="AC550" s="1">
        <f>(Table2[[#This Row],[Close Price]]/Table2[[#This Row],[Day Low]])-1</f>
        <v>1.079445145018898E-2</v>
      </c>
      <c r="AD550" s="1">
        <f>(Table2[[#This Row],[Day High]]/Table2[[#This Row],[Close Price]])-1</f>
        <v>3.143869454563597E-2</v>
      </c>
      <c r="AE550" s="1">
        <f>(Table2[[#This Row],[Close Price]]/Table2[[#This Row],[Current Week Low]])-1</f>
        <v>1.079445145018898E-2</v>
      </c>
      <c r="AF550" s="1">
        <f>(Table2[[#This Row],[Current Week High]]/Table2[[#This Row],[Close Price]])-1</f>
        <v>3.143869454563597E-2</v>
      </c>
      <c r="AG550" s="1">
        <f>(Table2[[#This Row],[Close Price]]/Table2[[#This Row],[Current Month Low]])-1</f>
        <v>6.5904255319148897E-2</v>
      </c>
      <c r="AH550" s="1">
        <f>(Table2[[#This Row],[Current Month High]]/Table2[[#This Row],[Close Price]])-1</f>
        <v>3.2985677928040413E-2</v>
      </c>
      <c r="AI550">
        <v>18.693547582214599</v>
      </c>
      <c r="AJ550">
        <v>46.270072992700698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0.08</v>
      </c>
      <c r="AM550" t="s">
        <v>3182</v>
      </c>
      <c r="AN550">
        <v>-3.01</v>
      </c>
      <c r="AO550" t="s">
        <v>3181</v>
      </c>
      <c r="AQ550">
        <f>(Table2[[#This Row],[Sharpe Ratio]]-AVERAGE(Table2[Sharpe Ratio]))/_xlfn.STDEV.P(Table2[Sharpe Ratio])</f>
        <v>-0.77258959393567861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-1.4018907674860945</v>
      </c>
      <c r="AS550">
        <f>_xlfn.RANK.AVG(Table2[[#This Row],[1Y Return vs Nifty Z-Score]],Table2[1Y Return vs Nifty Z-Score])</f>
        <v>425</v>
      </c>
      <c r="AT550">
        <f>_xlfn.RANK.AVG(Table2[[#This Row],[6M Return vs Nifty Z-Score]],Table2[6M Return vs Nifty Z-Score])</f>
        <v>542</v>
      </c>
      <c r="AU550">
        <f>_xlfn.RANK.AVG(Table2[[#This Row],[Sharpe Ratio Z-Score]],Table2[Sharpe Ratio Z-Score])</f>
        <v>547.5</v>
      </c>
      <c r="AV550">
        <f>(Table2[[#This Row],[Rank 1Y]]+Table2[[#This Row],[Rank 6M]]+Table2[[#This Row],[Rank Sharpe]])/3</f>
        <v>504.83333333333331</v>
      </c>
    </row>
    <row r="551" spans="1:48" x14ac:dyDescent="0.3">
      <c r="A551" t="s">
        <v>815</v>
      </c>
      <c r="B551" t="s">
        <v>816</v>
      </c>
      <c r="C551" t="s">
        <v>3136</v>
      </c>
      <c r="D551" t="s">
        <v>543</v>
      </c>
      <c r="E551">
        <v>20010.946061400002</v>
      </c>
      <c r="F551">
        <v>471.45</v>
      </c>
      <c r="G551">
        <v>-55.217143060191603</v>
      </c>
      <c r="H551">
        <f>(Table2[[#This Row],[1Y Return vs Nifty]]-AVERAGE(Table2[1Y Return vs Nifty]))/_xlfn.STDEV.P(Table2[1Y Return vs Nifty])</f>
        <v>-1.3511523786395219</v>
      </c>
      <c r="I551">
        <v>-8.8005762822155997</v>
      </c>
      <c r="J551">
        <f>(Table2[[#This Row],[1M Return vs Nifty]]-AVERAGE(Table2[1M Return vs Nifty]))/_xlfn.STDEV.P(Table2[1M Return vs Nifty])</f>
        <v>-0.86779264551857471</v>
      </c>
      <c r="K551">
        <v>0.97462711203660002</v>
      </c>
      <c r="L551">
        <f>(Table2[[#This Row],[6M Return vs Nifty]]-AVERAGE(Table2[6M Return vs Nifty]))/_xlfn.STDEV.P(Table2[6M Return vs Nifty])</f>
        <v>-0.31507890987045645</v>
      </c>
      <c r="M551">
        <v>0.81406696101032505</v>
      </c>
      <c r="N551">
        <f>(Table2[[#This Row],[1W Return vs Nifty]]-AVERAGE(Table2[1W Return vs Nifty]))/_xlfn.STDEV.P(Table2[1W Return vs Nifty])</f>
        <v>0.40076576146129911</v>
      </c>
      <c r="O551">
        <v>471.05</v>
      </c>
      <c r="P551">
        <v>469.62070082189001</v>
      </c>
      <c r="Q551">
        <v>475.52539532293201</v>
      </c>
      <c r="R551">
        <v>52.062190858500102</v>
      </c>
      <c r="S551" s="1">
        <f>(Table2[[#This Row],[Close Price]]-Table2[[#This Row],[20D EMA]])/Table2[[#This Row],[20D EMA]]</f>
        <v>8.4916675512148872E-4</v>
      </c>
      <c r="T551" s="1">
        <f>(Table2[[#This Row],[Close Price]]-Table2[[#This Row],[50D EMA]])/Table2[[#This Row],[50D EMA]]</f>
        <v>3.8952694694005057E-3</v>
      </c>
      <c r="U551" s="1">
        <f>(Table2[[#This Row],[Close Price]]-Table2[[#This Row],[200D EMA]])/Table2[[#This Row],[200D EMA]]</f>
        <v>-8.5703000576118557E-3</v>
      </c>
      <c r="V551">
        <v>0.84421819519667896</v>
      </c>
      <c r="W551">
        <v>463.2</v>
      </c>
      <c r="X551">
        <v>477.25</v>
      </c>
      <c r="Y551">
        <v>463.2</v>
      </c>
      <c r="Z551">
        <v>477.25</v>
      </c>
      <c r="AA551">
        <v>430.85</v>
      </c>
      <c r="AB551">
        <v>482.5</v>
      </c>
      <c r="AC551" s="1">
        <f>(Table2[[#This Row],[Close Price]]/Table2[[#This Row],[Day Low]])-1</f>
        <v>1.7810880829015607E-2</v>
      </c>
      <c r="AD551" s="1">
        <f>(Table2[[#This Row],[Day High]]/Table2[[#This Row],[Close Price]])-1</f>
        <v>1.230247109979854E-2</v>
      </c>
      <c r="AE551" s="1">
        <f>(Table2[[#This Row],[Close Price]]/Table2[[#This Row],[Current Week Low]])-1</f>
        <v>1.7810880829015607E-2</v>
      </c>
      <c r="AF551" s="1">
        <f>(Table2[[#This Row],[Current Week High]]/Table2[[#This Row],[Close Price]])-1</f>
        <v>1.230247109979854E-2</v>
      </c>
      <c r="AG551" s="1">
        <f>(Table2[[#This Row],[Close Price]]/Table2[[#This Row],[Current Month Low]])-1</f>
        <v>9.4232331437855255E-2</v>
      </c>
      <c r="AH551" s="1">
        <f>(Table2[[#This Row],[Current Month High]]/Table2[[#This Row],[Close Price]])-1</f>
        <v>2.3438328560823063E-2</v>
      </c>
      <c r="AI551">
        <v>45.301213446891602</v>
      </c>
      <c r="AJ551">
        <v>54.939529380833399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0.01</v>
      </c>
      <c r="AM551" t="s">
        <v>3182</v>
      </c>
      <c r="AN551">
        <v>-5.55</v>
      </c>
      <c r="AO551" t="s">
        <v>3181</v>
      </c>
      <c r="AP551">
        <v>5.2907340336603E-2</v>
      </c>
      <c r="AQ551">
        <f>(Table2[[#This Row],[Sharpe Ratio]]-AVERAGE(Table2[Sharpe Ratio]))/_xlfn.STDEV.P(Table2[Sharpe Ratio])</f>
        <v>-0.15334685319376293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718</v>
      </c>
      <c r="AT551">
        <f>_xlfn.RANK.AVG(Table2[[#This Row],[6M Return vs Nifty Z-Score]],Table2[6M Return vs Nifty Z-Score])</f>
        <v>421</v>
      </c>
      <c r="AU551">
        <f>_xlfn.RANK.AVG(Table2[[#This Row],[Sharpe Ratio Z-Score]],Table2[Sharpe Ratio Z-Score])</f>
        <v>382</v>
      </c>
      <c r="AV551">
        <f>(Table2[[#This Row],[Rank 1Y]]+Table2[[#This Row],[Rank 6M]]+Table2[[#This Row],[Rank Sharpe]])/3</f>
        <v>507</v>
      </c>
    </row>
    <row r="552" spans="1:48" x14ac:dyDescent="0.3">
      <c r="A552" t="s">
        <v>1569</v>
      </c>
      <c r="B552" t="s">
        <v>1570</v>
      </c>
      <c r="C552" t="s">
        <v>3136</v>
      </c>
      <c r="D552" t="s">
        <v>24</v>
      </c>
      <c r="E552">
        <v>6260.7529213730004</v>
      </c>
      <c r="F552">
        <v>23.93</v>
      </c>
      <c r="G552">
        <v>-28.7335423483059</v>
      </c>
      <c r="H552">
        <f>(Table2[[#This Row],[1Y Return vs Nifty]]-AVERAGE(Table2[1Y Return vs Nifty]))/_xlfn.STDEV.P(Table2[1Y Return vs Nifty])</f>
        <v>-0.89923593835390814</v>
      </c>
      <c r="I552">
        <v>-4.9020483888693098</v>
      </c>
      <c r="J552">
        <f>(Table2[[#This Row],[1M Return vs Nifty]]-AVERAGE(Table2[1M Return vs Nifty]))/_xlfn.STDEV.P(Table2[1M Return vs Nifty])</f>
        <v>-0.42651718760338142</v>
      </c>
      <c r="K552">
        <v>-25.3493337116257</v>
      </c>
      <c r="L552">
        <f>(Table2[[#This Row],[6M Return vs Nifty]]-AVERAGE(Table2[6M Return vs Nifty]))/_xlfn.STDEV.P(Table2[6M Return vs Nifty])</f>
        <v>-1.1341375800680509</v>
      </c>
      <c r="M552">
        <v>-2.7039458052320602</v>
      </c>
      <c r="N552">
        <f>(Table2[[#This Row],[1W Return vs Nifty]]-AVERAGE(Table2[1W Return vs Nifty]))/_xlfn.STDEV.P(Table2[1W Return vs Nifty])</f>
        <v>-0.38368679590256627</v>
      </c>
      <c r="O552">
        <v>24.33</v>
      </c>
      <c r="P552">
        <v>25.022175419541899</v>
      </c>
      <c r="Q552">
        <v>25.724254086288799</v>
      </c>
      <c r="R552">
        <v>43.648089956034198</v>
      </c>
      <c r="S552" s="1">
        <f>(Table2[[#This Row],[Close Price]]-Table2[[#This Row],[20D EMA]])/Table2[[#This Row],[20D EMA]]</f>
        <v>-1.6440608302507136E-2</v>
      </c>
      <c r="T552" s="1">
        <f>(Table2[[#This Row],[Close Price]]-Table2[[#This Row],[50D EMA]])/Table2[[#This Row],[50D EMA]]</f>
        <v>-4.3648300007078061E-2</v>
      </c>
      <c r="U552" s="1">
        <f>(Table2[[#This Row],[Close Price]]-Table2[[#This Row],[200D EMA]])/Table2[[#This Row],[200D EMA]]</f>
        <v>-6.9749508781486821E-2</v>
      </c>
      <c r="V552">
        <v>0.67186601294249304</v>
      </c>
      <c r="W552">
        <v>23.79</v>
      </c>
      <c r="X552">
        <v>24.08</v>
      </c>
      <c r="Y552">
        <v>23.79</v>
      </c>
      <c r="Z552">
        <v>24.08</v>
      </c>
      <c r="AA552">
        <v>23</v>
      </c>
      <c r="AB552">
        <v>24.8</v>
      </c>
      <c r="AC552" s="1">
        <f>(Table2[[#This Row],[Close Price]]/Table2[[#This Row],[Day Low]])-1</f>
        <v>5.8848255569567964E-3</v>
      </c>
      <c r="AD552" s="1">
        <f>(Table2[[#This Row],[Day High]]/Table2[[#This Row],[Close Price]])-1</f>
        <v>6.268282490597521E-3</v>
      </c>
      <c r="AE552" s="1">
        <f>(Table2[[#This Row],[Close Price]]/Table2[[#This Row],[Current Week Low]])-1</f>
        <v>5.8848255569567964E-3</v>
      </c>
      <c r="AF552" s="1">
        <f>(Table2[[#This Row],[Current Week High]]/Table2[[#This Row],[Close Price]])-1</f>
        <v>6.268282490597521E-3</v>
      </c>
      <c r="AG552" s="1">
        <f>(Table2[[#This Row],[Close Price]]/Table2[[#This Row],[Current Month Low]])-1</f>
        <v>4.0434782608695707E-2</v>
      </c>
      <c r="AH552" s="1">
        <f>(Table2[[#This Row],[Current Month High]]/Table2[[#This Row],[Close Price]])-1</f>
        <v>3.6356038445465977E-2</v>
      </c>
      <c r="AI552">
        <v>54.123380975283901</v>
      </c>
      <c r="AJ552">
        <v>13.017603087796401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-0.12</v>
      </c>
      <c r="AM552" t="s">
        <v>3181</v>
      </c>
      <c r="AN552">
        <v>-3.7</v>
      </c>
      <c r="AO552" t="s">
        <v>3181</v>
      </c>
      <c r="AP552">
        <v>0.10707431413609</v>
      </c>
      <c r="AQ552">
        <f>(Table2[[#This Row],[Sharpe Ratio]]-AVERAGE(Table2[Sharpe Ratio]))/_xlfn.STDEV.P(Table2[Sharpe Ratio])</f>
        <v>0.48063900018477268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628</v>
      </c>
      <c r="AT552">
        <f>_xlfn.RANK.AVG(Table2[[#This Row],[6M Return vs Nifty Z-Score]],Table2[6M Return vs Nifty Z-Score])</f>
        <v>683</v>
      </c>
      <c r="AU552">
        <f>_xlfn.RANK.AVG(Table2[[#This Row],[Sharpe Ratio Z-Score]],Table2[Sharpe Ratio Z-Score])</f>
        <v>211</v>
      </c>
      <c r="AV552">
        <f>(Table2[[#This Row],[Rank 1Y]]+Table2[[#This Row],[Rank 6M]]+Table2[[#This Row],[Rank Sharpe]])/3</f>
        <v>507.33333333333331</v>
      </c>
    </row>
    <row r="553" spans="1:48" x14ac:dyDescent="0.3">
      <c r="A553" t="s">
        <v>315</v>
      </c>
      <c r="B553" t="s">
        <v>316</v>
      </c>
      <c r="C553" t="s">
        <v>3136</v>
      </c>
      <c r="D553" t="s">
        <v>34</v>
      </c>
      <c r="E553">
        <v>87061.271947835005</v>
      </c>
      <c r="F553">
        <v>114.05</v>
      </c>
      <c r="G553">
        <v>-18.6560139270745</v>
      </c>
      <c r="H553">
        <f>(Table2[[#This Row],[1Y Return vs Nifty]]-AVERAGE(Table2[1Y Return vs Nifty]))/_xlfn.STDEV.P(Table2[1Y Return vs Nifty])</f>
        <v>-0.72727288768927212</v>
      </c>
      <c r="I553">
        <v>-6.2048803115196201</v>
      </c>
      <c r="J553">
        <f>(Table2[[#This Row],[1M Return vs Nifty]]-AVERAGE(Table2[1M Return vs Nifty]))/_xlfn.STDEV.P(Table2[1M Return vs Nifty])</f>
        <v>-0.57398509574256806</v>
      </c>
      <c r="K553">
        <v>-33.090794373939801</v>
      </c>
      <c r="L553">
        <f>(Table2[[#This Row],[6M Return vs Nifty]]-AVERAGE(Table2[6M Return vs Nifty]))/_xlfn.STDEV.P(Table2[6M Return vs Nifty])</f>
        <v>-1.3750097845944449</v>
      </c>
      <c r="M553">
        <v>-6.1207219428285899</v>
      </c>
      <c r="N553">
        <f>(Table2[[#This Row],[1W Return vs Nifty]]-AVERAGE(Table2[1W Return vs Nifty]))/_xlfn.STDEV.P(Table2[1W Return vs Nifty])</f>
        <v>-1.145565435115202</v>
      </c>
      <c r="O553">
        <v>118.96</v>
      </c>
      <c r="P553">
        <v>123.276230186768</v>
      </c>
      <c r="Q553">
        <v>127.409595574477</v>
      </c>
      <c r="R553">
        <v>22.3121554747079</v>
      </c>
      <c r="S553" s="1">
        <f>(Table2[[#This Row],[Close Price]]-Table2[[#This Row],[20D EMA]])/Table2[[#This Row],[20D EMA]]</f>
        <v>-4.1274377942165409E-2</v>
      </c>
      <c r="T553" s="1">
        <f>(Table2[[#This Row],[Close Price]]-Table2[[#This Row],[50D EMA]])/Table2[[#This Row],[50D EMA]]</f>
        <v>-7.4841923481841793E-2</v>
      </c>
      <c r="U553" s="1">
        <f>(Table2[[#This Row],[Close Price]]-Table2[[#This Row],[200D EMA]])/Table2[[#This Row],[200D EMA]]</f>
        <v>-0.10485548999853528</v>
      </c>
      <c r="V553">
        <v>0.81460990292022095</v>
      </c>
      <c r="W553">
        <v>113.34</v>
      </c>
      <c r="X553">
        <v>116.45</v>
      </c>
      <c r="Y553">
        <v>113.34</v>
      </c>
      <c r="Z553">
        <v>116.45</v>
      </c>
      <c r="AA553">
        <v>112.59</v>
      </c>
      <c r="AB553">
        <v>123.64</v>
      </c>
      <c r="AC553" s="1">
        <f>(Table2[[#This Row],[Close Price]]/Table2[[#This Row],[Day Low]])-1</f>
        <v>6.2643373919180068E-3</v>
      </c>
      <c r="AD553" s="1">
        <f>(Table2[[#This Row],[Day High]]/Table2[[#This Row],[Close Price]])-1</f>
        <v>2.104340201665944E-2</v>
      </c>
      <c r="AE553" s="1">
        <f>(Table2[[#This Row],[Close Price]]/Table2[[#This Row],[Current Week Low]])-1</f>
        <v>6.2643373919180068E-3</v>
      </c>
      <c r="AF553" s="1">
        <f>(Table2[[#This Row],[Current Week High]]/Table2[[#This Row],[Close Price]])-1</f>
        <v>2.104340201665944E-2</v>
      </c>
      <c r="AG553" s="1">
        <f>(Table2[[#This Row],[Close Price]]/Table2[[#This Row],[Current Month Low]])-1</f>
        <v>1.296740385469386E-2</v>
      </c>
      <c r="AH553" s="1">
        <f>(Table2[[#This Row],[Current Month High]]/Table2[[#This Row],[Close Price]])-1</f>
        <v>8.4085927224901491E-2</v>
      </c>
      <c r="AI553">
        <v>51.249451994739097</v>
      </c>
      <c r="AJ553">
        <v>24.986301369863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-0.15</v>
      </c>
      <c r="AM553" t="s">
        <v>3181</v>
      </c>
      <c r="AN553">
        <v>-10.199999999999999</v>
      </c>
      <c r="AO553" t="s">
        <v>3181</v>
      </c>
      <c r="AP553">
        <v>9.6091636935581995E-2</v>
      </c>
      <c r="AQ553">
        <f>(Table2[[#This Row],[Sharpe Ratio]]-AVERAGE(Table2[Sharpe Ratio]))/_xlfn.STDEV.P(Table2[Sharpe Ratio])</f>
        <v>0.35209458485302675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565</v>
      </c>
      <c r="AT553">
        <f>_xlfn.RANK.AVG(Table2[[#This Row],[6M Return vs Nifty Z-Score]],Table2[6M Return vs Nifty Z-Score])</f>
        <v>711</v>
      </c>
      <c r="AU553">
        <f>_xlfn.RANK.AVG(Table2[[#This Row],[Sharpe Ratio Z-Score]],Table2[Sharpe Ratio Z-Score])</f>
        <v>250</v>
      </c>
      <c r="AV553">
        <f>(Table2[[#This Row],[Rank 1Y]]+Table2[[#This Row],[Rank 6M]]+Table2[[#This Row],[Rank Sharpe]])/3</f>
        <v>508.66666666666669</v>
      </c>
    </row>
    <row r="554" spans="1:48" x14ac:dyDescent="0.3">
      <c r="A554" t="s">
        <v>506</v>
      </c>
      <c r="B554" t="s">
        <v>507</v>
      </c>
      <c r="C554" t="s">
        <v>3147</v>
      </c>
      <c r="D554" t="s">
        <v>450</v>
      </c>
      <c r="E554">
        <v>43339.623537059997</v>
      </c>
      <c r="F554">
        <v>1561.65</v>
      </c>
      <c r="G554">
        <v>-36.408638454058497</v>
      </c>
      <c r="H554">
        <f>(Table2[[#This Row],[1Y Return vs Nifty]]-AVERAGE(Table2[1Y Return vs Nifty]))/_xlfn.STDEV.P(Table2[1Y Return vs Nifty])</f>
        <v>-1.0302038587925004</v>
      </c>
      <c r="I554">
        <v>8.1846232452194094</v>
      </c>
      <c r="J554">
        <f>(Table2[[#This Row],[1M Return vs Nifty]]-AVERAGE(Table2[1M Return vs Nifty]))/_xlfn.STDEV.P(Table2[1M Return vs Nifty])</f>
        <v>1.0547668190531578</v>
      </c>
      <c r="K554">
        <v>-10.6887494938636</v>
      </c>
      <c r="L554">
        <f>(Table2[[#This Row],[6M Return vs Nifty]]-AVERAGE(Table2[6M Return vs Nifty]))/_xlfn.STDEV.P(Table2[6M Return vs Nifty])</f>
        <v>-0.67797983488077174</v>
      </c>
      <c r="M554">
        <v>-3.6700962072661598</v>
      </c>
      <c r="N554">
        <f>(Table2[[#This Row],[1W Return vs Nifty]]-AVERAGE(Table2[1W Return vs Nifty]))/_xlfn.STDEV.P(Table2[1W Return vs Nifty])</f>
        <v>-0.59912067975492467</v>
      </c>
      <c r="O554">
        <v>1531.53</v>
      </c>
      <c r="P554">
        <v>1501.25326416859</v>
      </c>
      <c r="Q554">
        <v>1506.1726148206201</v>
      </c>
      <c r="R554">
        <v>55.953776729621303</v>
      </c>
      <c r="S554" s="1">
        <f>(Table2[[#This Row],[Close Price]]-Table2[[#This Row],[20D EMA]])/Table2[[#This Row],[20D EMA]]</f>
        <v>1.9666607901902097E-2</v>
      </c>
      <c r="T554" s="1">
        <f>(Table2[[#This Row],[Close Price]]-Table2[[#This Row],[50D EMA]])/Table2[[#This Row],[50D EMA]]</f>
        <v>4.0230877276299162E-2</v>
      </c>
      <c r="U554" s="1">
        <f>(Table2[[#This Row],[Close Price]]-Table2[[#This Row],[200D EMA]])/Table2[[#This Row],[200D EMA]]</f>
        <v>3.6833351392454555E-2</v>
      </c>
      <c r="V554">
        <v>1.27122978306378</v>
      </c>
      <c r="W554">
        <v>1548.5</v>
      </c>
      <c r="X554">
        <v>1591.95</v>
      </c>
      <c r="Y554">
        <v>1548.5</v>
      </c>
      <c r="Z554">
        <v>1591.95</v>
      </c>
      <c r="AA554">
        <v>1504.2</v>
      </c>
      <c r="AB554">
        <v>1652.6</v>
      </c>
      <c r="AC554" s="1">
        <f>(Table2[[#This Row],[Close Price]]/Table2[[#This Row],[Day Low]])-1</f>
        <v>8.4920891185018554E-3</v>
      </c>
      <c r="AD554" s="1">
        <f>(Table2[[#This Row],[Day High]]/Table2[[#This Row],[Close Price]])-1</f>
        <v>1.9402554989914389E-2</v>
      </c>
      <c r="AE554" s="1">
        <f>(Table2[[#This Row],[Close Price]]/Table2[[#This Row],[Current Week Low]])-1</f>
        <v>8.4920891185018554E-3</v>
      </c>
      <c r="AF554" s="1">
        <f>(Table2[[#This Row],[Current Week High]]/Table2[[#This Row],[Close Price]])-1</f>
        <v>1.9402554989914389E-2</v>
      </c>
      <c r="AG554" s="1">
        <f>(Table2[[#This Row],[Close Price]]/Table2[[#This Row],[Current Month Low]])-1</f>
        <v>3.8193059433585974E-2</v>
      </c>
      <c r="AH554" s="1">
        <f>(Table2[[#This Row],[Current Month High]]/Table2[[#This Row],[Close Price]])-1</f>
        <v>5.8239682387218439E-2</v>
      </c>
      <c r="AI554">
        <v>14.516697083213201</v>
      </c>
      <c r="AJ554">
        <v>19.6666666666666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-0.01</v>
      </c>
      <c r="AM554" t="s">
        <v>3181</v>
      </c>
      <c r="AN554">
        <v>3.17</v>
      </c>
      <c r="AO554" t="s">
        <v>3182</v>
      </c>
      <c r="AP554">
        <v>7.2224817756136997E-2</v>
      </c>
      <c r="AQ554">
        <f>(Table2[[#This Row],[Sharpe Ratio]]-AVERAGE(Table2[Sharpe Ratio]))/_xlfn.STDEV.P(Table2[Sharpe Ratio])</f>
        <v>7.2750463083851233E-2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664</v>
      </c>
      <c r="AT554">
        <f>_xlfn.RANK.AVG(Table2[[#This Row],[6M Return vs Nifty Z-Score]],Table2[6M Return vs Nifty Z-Score])</f>
        <v>545</v>
      </c>
      <c r="AU554">
        <f>_xlfn.RANK.AVG(Table2[[#This Row],[Sharpe Ratio Z-Score]],Table2[Sharpe Ratio Z-Score])</f>
        <v>320</v>
      </c>
      <c r="AV554">
        <f>(Table2[[#This Row],[Rank 1Y]]+Table2[[#This Row],[Rank 6M]]+Table2[[#This Row],[Rank Sharpe]])/3</f>
        <v>509.66666666666669</v>
      </c>
    </row>
    <row r="555" spans="1:48" x14ac:dyDescent="0.3">
      <c r="A555" t="s">
        <v>2186</v>
      </c>
      <c r="B555" t="s">
        <v>2187</v>
      </c>
      <c r="C555" t="s">
        <v>3142</v>
      </c>
      <c r="D555" t="s">
        <v>274</v>
      </c>
      <c r="E555">
        <v>2741.4557410000002</v>
      </c>
      <c r="F555">
        <v>282.85000000000002</v>
      </c>
      <c r="G555">
        <v>-22.677068223455102</v>
      </c>
      <c r="H555">
        <f>(Table2[[#This Row],[1Y Return vs Nifty]]-AVERAGE(Table2[1Y Return vs Nifty]))/_xlfn.STDEV.P(Table2[1Y Return vs Nifty])</f>
        <v>-0.79588820037218655</v>
      </c>
      <c r="I555">
        <v>-10.299774875334499</v>
      </c>
      <c r="J555">
        <f>(Table2[[#This Row],[1M Return vs Nifty]]-AVERAGE(Table2[1M Return vs Nifty]))/_xlfn.STDEV.P(Table2[1M Return vs Nifty])</f>
        <v>-1.0374873517725574</v>
      </c>
      <c r="K555">
        <v>-19.299718027426</v>
      </c>
      <c r="L555">
        <f>(Table2[[#This Row],[6M Return vs Nifty]]-AVERAGE(Table2[6M Return vs Nifty]))/_xlfn.STDEV.P(Table2[6M Return vs Nifty])</f>
        <v>-0.94590640123066505</v>
      </c>
      <c r="M555">
        <v>-3.78711864742061</v>
      </c>
      <c r="N555">
        <f>(Table2[[#This Row],[1W Return vs Nifty]]-AVERAGE(Table2[1W Return vs Nifty]))/_xlfn.STDEV.P(Table2[1W Return vs Nifty])</f>
        <v>-0.62521454539662591</v>
      </c>
      <c r="O555">
        <v>296.62</v>
      </c>
      <c r="P555">
        <v>307.94968042663697</v>
      </c>
      <c r="Q555">
        <v>305.95750812375798</v>
      </c>
      <c r="R555">
        <v>24.734566784141901</v>
      </c>
      <c r="S555" s="1">
        <f>(Table2[[#This Row],[Close Price]]-Table2[[#This Row],[20D EMA]])/Table2[[#This Row],[20D EMA]]</f>
        <v>-4.6423032836625924E-2</v>
      </c>
      <c r="T555" s="1">
        <f>(Table2[[#This Row],[Close Price]]-Table2[[#This Row],[50D EMA]])/Table2[[#This Row],[50D EMA]]</f>
        <v>-8.1505784944681775E-2</v>
      </c>
      <c r="U555" s="1">
        <f>(Table2[[#This Row],[Close Price]]-Table2[[#This Row],[200D EMA]])/Table2[[#This Row],[200D EMA]]</f>
        <v>-7.55252200394151E-2</v>
      </c>
      <c r="V555">
        <v>1.2506335080928901</v>
      </c>
      <c r="W555">
        <v>282.05</v>
      </c>
      <c r="X555">
        <v>289.25</v>
      </c>
      <c r="Y555">
        <v>282.05</v>
      </c>
      <c r="Z555">
        <v>289.25</v>
      </c>
      <c r="AA555">
        <v>276.45</v>
      </c>
      <c r="AB555">
        <v>302.60000000000002</v>
      </c>
      <c r="AC555" s="1">
        <f>(Table2[[#This Row],[Close Price]]/Table2[[#This Row],[Day Low]])-1</f>
        <v>2.8363765289842746E-3</v>
      </c>
      <c r="AD555" s="1">
        <f>(Table2[[#This Row],[Day High]]/Table2[[#This Row],[Close Price]])-1</f>
        <v>2.2626834010959884E-2</v>
      </c>
      <c r="AE555" s="1">
        <f>(Table2[[#This Row],[Close Price]]/Table2[[#This Row],[Current Week Low]])-1</f>
        <v>2.8363765289842746E-3</v>
      </c>
      <c r="AF555" s="1">
        <f>(Table2[[#This Row],[Current Week High]]/Table2[[#This Row],[Close Price]])-1</f>
        <v>2.2626834010959884E-2</v>
      </c>
      <c r="AG555" s="1">
        <f>(Table2[[#This Row],[Close Price]]/Table2[[#This Row],[Current Month Low]])-1</f>
        <v>2.3150660155543568E-2</v>
      </c>
      <c r="AH555" s="1">
        <f>(Table2[[#This Row],[Current Month High]]/Table2[[#This Row],[Close Price]])-1</f>
        <v>6.9824995580696436E-2</v>
      </c>
      <c r="AI555">
        <v>41.965706204702101</v>
      </c>
      <c r="AJ555">
        <v>15.3783397919641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-0.16</v>
      </c>
      <c r="AM555" t="s">
        <v>3181</v>
      </c>
      <c r="AN555">
        <v>-8.3699999999999992</v>
      </c>
      <c r="AO555" t="s">
        <v>3181</v>
      </c>
      <c r="AP555">
        <v>7.6260877786053005E-2</v>
      </c>
      <c r="AQ555">
        <f>(Table2[[#This Row],[Sharpe Ratio]]-AVERAGE(Table2[Sharpe Ratio]))/_xlfn.STDEV.P(Table2[Sharpe Ratio])</f>
        <v>0.11998967145878045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585</v>
      </c>
      <c r="AT555">
        <f>_xlfn.RANK.AVG(Table2[[#This Row],[6M Return vs Nifty Z-Score]],Table2[6M Return vs Nifty Z-Score])</f>
        <v>640</v>
      </c>
      <c r="AU555">
        <f>_xlfn.RANK.AVG(Table2[[#This Row],[Sharpe Ratio Z-Score]],Table2[Sharpe Ratio Z-Score])</f>
        <v>308</v>
      </c>
      <c r="AV555">
        <f>(Table2[[#This Row],[Rank 1Y]]+Table2[[#This Row],[Rank 6M]]+Table2[[#This Row],[Rank Sharpe]])/3</f>
        <v>511</v>
      </c>
    </row>
    <row r="556" spans="1:48" x14ac:dyDescent="0.3">
      <c r="A556" t="s">
        <v>1554</v>
      </c>
      <c r="B556" t="s">
        <v>1555</v>
      </c>
      <c r="C556" t="s">
        <v>611</v>
      </c>
      <c r="D556" t="s">
        <v>611</v>
      </c>
      <c r="E556">
        <v>6388.5799440000001</v>
      </c>
      <c r="F556">
        <v>318.60000000000002</v>
      </c>
      <c r="G556">
        <v>-35.960114455651997</v>
      </c>
      <c r="H556">
        <f>(Table2[[#This Row],[1Y Return vs Nifty]]-AVERAGE(Table2[1Y Return vs Nifty]))/_xlfn.STDEV.P(Table2[1Y Return vs Nifty])</f>
        <v>-1.0225502405799449</v>
      </c>
      <c r="I556">
        <v>-12.505549757016601</v>
      </c>
      <c r="J556">
        <f>(Table2[[#This Row],[1M Return vs Nifty]]-AVERAGE(Table2[1M Return vs Nifty]))/_xlfn.STDEV.P(Table2[1M Return vs Nifty])</f>
        <v>-1.2871596248973303</v>
      </c>
      <c r="K556">
        <v>-12.945797048027099</v>
      </c>
      <c r="L556">
        <f>(Table2[[#This Row],[6M Return vs Nifty]]-AVERAGE(Table2[6M Return vs Nifty]))/_xlfn.STDEV.P(Table2[6M Return vs Nifty])</f>
        <v>-0.7482068945800916</v>
      </c>
      <c r="M556">
        <v>-8.1666973402439709</v>
      </c>
      <c r="N556">
        <f>(Table2[[#This Row],[1W Return vs Nifty]]-AVERAGE(Table2[1W Return vs Nifty]))/_xlfn.STDEV.P(Table2[1W Return vs Nifty])</f>
        <v>-1.6017805598034296</v>
      </c>
      <c r="O556">
        <v>336.11</v>
      </c>
      <c r="P556">
        <v>347.79971977044499</v>
      </c>
      <c r="Q556">
        <v>347.63738727463499</v>
      </c>
      <c r="R556">
        <v>33.809332296436303</v>
      </c>
      <c r="S556" s="1">
        <f>(Table2[[#This Row],[Close Price]]-Table2[[#This Row],[20D EMA]])/Table2[[#This Row],[20D EMA]]</f>
        <v>-5.2096039986909017E-2</v>
      </c>
      <c r="T556" s="1">
        <f>(Table2[[#This Row],[Close Price]]-Table2[[#This Row],[50D EMA]])/Table2[[#This Row],[50D EMA]]</f>
        <v>-8.3955558646560693E-2</v>
      </c>
      <c r="U556" s="1">
        <f>(Table2[[#This Row],[Close Price]]-Table2[[#This Row],[200D EMA]])/Table2[[#This Row],[200D EMA]]</f>
        <v>-8.3527803215524998E-2</v>
      </c>
      <c r="V556">
        <v>0.52817510357297703</v>
      </c>
      <c r="W556">
        <v>312.10000000000002</v>
      </c>
      <c r="X556">
        <v>321.2</v>
      </c>
      <c r="Y556">
        <v>312.10000000000002</v>
      </c>
      <c r="Z556">
        <v>321.2</v>
      </c>
      <c r="AA556">
        <v>309</v>
      </c>
      <c r="AB556">
        <v>350</v>
      </c>
      <c r="AC556" s="1">
        <f>(Table2[[#This Row],[Close Price]]/Table2[[#This Row],[Day Low]])-1</f>
        <v>2.0826658122396591E-2</v>
      </c>
      <c r="AD556" s="1">
        <f>(Table2[[#This Row],[Day High]]/Table2[[#This Row],[Close Price]])-1</f>
        <v>8.1607030759571764E-3</v>
      </c>
      <c r="AE556" s="1">
        <f>(Table2[[#This Row],[Close Price]]/Table2[[#This Row],[Current Week Low]])-1</f>
        <v>2.0826658122396591E-2</v>
      </c>
      <c r="AF556" s="1">
        <f>(Table2[[#This Row],[Current Week High]]/Table2[[#This Row],[Close Price]])-1</f>
        <v>8.1607030759571764E-3</v>
      </c>
      <c r="AG556" s="1">
        <f>(Table2[[#This Row],[Close Price]]/Table2[[#This Row],[Current Month Low]])-1</f>
        <v>3.1067961165048619E-2</v>
      </c>
      <c r="AH556" s="1">
        <f>(Table2[[#This Row],[Current Month High]]/Table2[[#This Row],[Close Price]])-1</f>
        <v>9.8556183301945932E-2</v>
      </c>
      <c r="AI556">
        <v>37.146892655367203</v>
      </c>
      <c r="AJ556">
        <v>18.991596638655398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-0.2</v>
      </c>
      <c r="AM556" t="s">
        <v>3181</v>
      </c>
      <c r="AN556">
        <v>-6.99</v>
      </c>
      <c r="AO556" t="s">
        <v>3181</v>
      </c>
      <c r="AP556">
        <v>7.9065060452711999E-2</v>
      </c>
      <c r="AQ556">
        <f>(Table2[[#This Row],[Sharpe Ratio]]-AVERAGE(Table2[Sharpe Ratio]))/_xlfn.STDEV.P(Table2[Sharpe Ratio])</f>
        <v>0.15281063257675115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661</v>
      </c>
      <c r="AT556">
        <f>_xlfn.RANK.AVG(Table2[[#This Row],[6M Return vs Nifty Z-Score]],Table2[6M Return vs Nifty Z-Score])</f>
        <v>576</v>
      </c>
      <c r="AU556">
        <f>_xlfn.RANK.AVG(Table2[[#This Row],[Sharpe Ratio Z-Score]],Table2[Sharpe Ratio Z-Score])</f>
        <v>297</v>
      </c>
      <c r="AV556">
        <f>(Table2[[#This Row],[Rank 1Y]]+Table2[[#This Row],[Rank 6M]]+Table2[[#This Row],[Rank Sharpe]])/3</f>
        <v>511.33333333333331</v>
      </c>
    </row>
    <row r="557" spans="1:48" x14ac:dyDescent="0.3">
      <c r="A557" t="s">
        <v>648</v>
      </c>
      <c r="B557" t="s">
        <v>649</v>
      </c>
      <c r="C557" t="s">
        <v>3136</v>
      </c>
      <c r="D557" t="s">
        <v>54</v>
      </c>
      <c r="E557">
        <v>29577.503160200002</v>
      </c>
      <c r="F557">
        <v>380.3</v>
      </c>
      <c r="G557">
        <v>-26.4816409542549</v>
      </c>
      <c r="H557">
        <f>(Table2[[#This Row],[1Y Return vs Nifty]]-AVERAGE(Table2[1Y Return vs Nifty]))/_xlfn.STDEV.P(Table2[1Y Return vs Nifty])</f>
        <v>-0.86080946934975144</v>
      </c>
      <c r="I557">
        <v>-4.4207123945489402</v>
      </c>
      <c r="J557">
        <f>(Table2[[#This Row],[1M Return vs Nifty]]-AVERAGE(Table2[1M Return vs Nifty]))/_xlfn.STDEV.P(Table2[1M Return vs Nifty])</f>
        <v>-0.37203463236315931</v>
      </c>
      <c r="K557">
        <v>-32.535552980156403</v>
      </c>
      <c r="L557">
        <f>(Table2[[#This Row],[6M Return vs Nifty]]-AVERAGE(Table2[6M Return vs Nifty]))/_xlfn.STDEV.P(Table2[6M Return vs Nifty])</f>
        <v>-1.3577336884675244</v>
      </c>
      <c r="M557">
        <v>-5.9142538062730203</v>
      </c>
      <c r="N557">
        <f>(Table2[[#This Row],[1W Return vs Nifty]]-AVERAGE(Table2[1W Return vs Nifty]))/_xlfn.STDEV.P(Table2[1W Return vs Nifty])</f>
        <v>-1.0995268137408503</v>
      </c>
      <c r="O557">
        <v>389.7</v>
      </c>
      <c r="P557">
        <v>393.04762787716902</v>
      </c>
      <c r="Q557">
        <v>411.53005700970499</v>
      </c>
      <c r="R557">
        <v>39.260606308932502</v>
      </c>
      <c r="S557" s="1">
        <f>(Table2[[#This Row],[Close Price]]-Table2[[#This Row],[20D EMA]])/Table2[[#This Row],[20D EMA]]</f>
        <v>-2.412111880934046E-2</v>
      </c>
      <c r="T557" s="1">
        <f>(Table2[[#This Row],[Close Price]]-Table2[[#This Row],[50D EMA]])/Table2[[#This Row],[50D EMA]]</f>
        <v>-3.2432781609746185E-2</v>
      </c>
      <c r="U557" s="1">
        <f>(Table2[[#This Row],[Close Price]]-Table2[[#This Row],[200D EMA]])/Table2[[#This Row],[200D EMA]]</f>
        <v>-7.5887669631305915E-2</v>
      </c>
      <c r="V557">
        <v>0.61440933473677395</v>
      </c>
      <c r="W557">
        <v>378.6</v>
      </c>
      <c r="X557">
        <v>383.3</v>
      </c>
      <c r="Y557">
        <v>378.6</v>
      </c>
      <c r="Z557">
        <v>383.3</v>
      </c>
      <c r="AA557">
        <v>371.25</v>
      </c>
      <c r="AB557">
        <v>407.65</v>
      </c>
      <c r="AC557" s="1">
        <f>(Table2[[#This Row],[Close Price]]/Table2[[#This Row],[Day Low]])-1</f>
        <v>4.4902271526676696E-3</v>
      </c>
      <c r="AD557" s="1">
        <f>(Table2[[#This Row],[Day High]]/Table2[[#This Row],[Close Price]])-1</f>
        <v>7.88850907178551E-3</v>
      </c>
      <c r="AE557" s="1">
        <f>(Table2[[#This Row],[Close Price]]/Table2[[#This Row],[Current Week Low]])-1</f>
        <v>4.4902271526676696E-3</v>
      </c>
      <c r="AF557" s="1">
        <f>(Table2[[#This Row],[Current Week High]]/Table2[[#This Row],[Close Price]])-1</f>
        <v>7.88850907178551E-3</v>
      </c>
      <c r="AG557" s="1">
        <f>(Table2[[#This Row],[Close Price]]/Table2[[#This Row],[Current Month Low]])-1</f>
        <v>2.4377104377104386E-2</v>
      </c>
      <c r="AH557" s="1">
        <f>(Table2[[#This Row],[Current Month High]]/Table2[[#This Row],[Close Price]])-1</f>
        <v>7.19169077044437E-2</v>
      </c>
      <c r="AI557">
        <v>36.655272153562898</v>
      </c>
      <c r="AJ557">
        <v>13.0835563484983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</v>
      </c>
      <c r="AM557" t="s">
        <v>3183</v>
      </c>
      <c r="AN557">
        <v>-5.89</v>
      </c>
      <c r="AO557" t="s">
        <v>3181</v>
      </c>
      <c r="AP557">
        <v>0.107397074196583</v>
      </c>
      <c r="AQ557">
        <f>(Table2[[#This Row],[Sharpe Ratio]]-AVERAGE(Table2[Sharpe Ratio]))/_xlfn.STDEV.P(Table2[Sharpe Ratio])</f>
        <v>0.48441667683965889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616</v>
      </c>
      <c r="AT557">
        <f>_xlfn.RANK.AVG(Table2[[#This Row],[6M Return vs Nifty Z-Score]],Table2[6M Return vs Nifty Z-Score])</f>
        <v>709</v>
      </c>
      <c r="AU557">
        <f>_xlfn.RANK.AVG(Table2[[#This Row],[Sharpe Ratio Z-Score]],Table2[Sharpe Ratio Z-Score])</f>
        <v>210</v>
      </c>
      <c r="AV557">
        <f>(Table2[[#This Row],[Rank 1Y]]+Table2[[#This Row],[Rank 6M]]+Table2[[#This Row],[Rank Sharpe]])/3</f>
        <v>511.66666666666669</v>
      </c>
    </row>
    <row r="558" spans="1:48" x14ac:dyDescent="0.3">
      <c r="A558" t="s">
        <v>539</v>
      </c>
      <c r="B558" t="s">
        <v>540</v>
      </c>
      <c r="C558" t="s">
        <v>3134</v>
      </c>
      <c r="D558" t="s">
        <v>179</v>
      </c>
      <c r="E558">
        <v>40566.830066249997</v>
      </c>
      <c r="F558">
        <v>589.29999999999995</v>
      </c>
      <c r="G558">
        <v>11.3865395788331</v>
      </c>
      <c r="H558">
        <f>(Table2[[#This Row],[1Y Return vs Nifty]]-AVERAGE(Table2[1Y Return vs Nifty]))/_xlfn.STDEV.P(Table2[1Y Return vs Nifty])</f>
        <v>-0.21462643960312924</v>
      </c>
      <c r="I558">
        <v>-4.1461215597229</v>
      </c>
      <c r="J558">
        <f>(Table2[[#This Row],[1M Return vs Nifty]]-AVERAGE(Table2[1M Return vs Nifty]))/_xlfn.STDEV.P(Table2[1M Return vs Nifty])</f>
        <v>-0.34095361930077234</v>
      </c>
      <c r="K558">
        <v>-8.7299157947124506</v>
      </c>
      <c r="L558">
        <f>(Table2[[#This Row],[6M Return vs Nifty]]-AVERAGE(Table2[6M Return vs Nifty]))/_xlfn.STDEV.P(Table2[6M Return vs Nifty])</f>
        <v>-0.61703157046446855</v>
      </c>
      <c r="M558">
        <v>-4.4087168096151199</v>
      </c>
      <c r="N558">
        <f>(Table2[[#This Row],[1W Return vs Nifty]]-AVERAGE(Table2[1W Return vs Nifty]))/_xlfn.STDEV.P(Table2[1W Return vs Nifty])</f>
        <v>-0.76381957624390917</v>
      </c>
      <c r="O558">
        <v>609.99</v>
      </c>
      <c r="P558">
        <v>617.01303646690099</v>
      </c>
      <c r="Q558">
        <v>580.62622239346695</v>
      </c>
      <c r="R558">
        <v>31.666627292103499</v>
      </c>
      <c r="S558" s="1">
        <f>(Table2[[#This Row],[Close Price]]-Table2[[#This Row],[20D EMA]])/Table2[[#This Row],[20D EMA]]</f>
        <v>-3.3918588829325157E-2</v>
      </c>
      <c r="T558" s="1">
        <f>(Table2[[#This Row],[Close Price]]-Table2[[#This Row],[50D EMA]])/Table2[[#This Row],[50D EMA]]</f>
        <v>-4.4914831339042005E-2</v>
      </c>
      <c r="U558" s="1">
        <f>(Table2[[#This Row],[Close Price]]-Table2[[#This Row],[200D EMA]])/Table2[[#This Row],[200D EMA]]</f>
        <v>1.4938659798687389E-2</v>
      </c>
      <c r="V558">
        <v>0.46768790252515602</v>
      </c>
      <c r="W558">
        <v>585.04999999999995</v>
      </c>
      <c r="X558">
        <v>602.9</v>
      </c>
      <c r="Y558">
        <v>585.04999999999995</v>
      </c>
      <c r="Z558">
        <v>602.9</v>
      </c>
      <c r="AA558">
        <v>585</v>
      </c>
      <c r="AB558">
        <v>627</v>
      </c>
      <c r="AC558" s="1">
        <f>(Table2[[#This Row],[Close Price]]/Table2[[#This Row],[Day Low]])-1</f>
        <v>7.2643363815059203E-3</v>
      </c>
      <c r="AD558" s="1">
        <f>(Table2[[#This Row],[Day High]]/Table2[[#This Row],[Close Price]])-1</f>
        <v>2.3078228406584023E-2</v>
      </c>
      <c r="AE558" s="1">
        <f>(Table2[[#This Row],[Close Price]]/Table2[[#This Row],[Current Week Low]])-1</f>
        <v>7.2643363815059203E-3</v>
      </c>
      <c r="AF558" s="1">
        <f>(Table2[[#This Row],[Current Week High]]/Table2[[#This Row],[Close Price]])-1</f>
        <v>2.3078228406584023E-2</v>
      </c>
      <c r="AG558" s="1">
        <f>(Table2[[#This Row],[Close Price]]/Table2[[#This Row],[Current Month Low]])-1</f>
        <v>7.3504273504272355E-3</v>
      </c>
      <c r="AH558" s="1">
        <f>(Table2[[#This Row],[Current Month High]]/Table2[[#This Row],[Close Price]])-1</f>
        <v>6.3974206685898594E-2</v>
      </c>
      <c r="AI558">
        <v>17.0795859494315</v>
      </c>
      <c r="AJ558">
        <v>48.419594509507597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-7.0000000000000007E-2</v>
      </c>
      <c r="AM558" t="s">
        <v>3181</v>
      </c>
      <c r="AN558">
        <v>-2.64</v>
      </c>
      <c r="AO558" t="s">
        <v>3181</v>
      </c>
      <c r="AP558">
        <v>-3.6085733755002E-2</v>
      </c>
      <c r="AQ558">
        <f>(Table2[[#This Row],[Sharpe Ratio]]-AVERAGE(Table2[Sharpe Ratio]))/_xlfn.STDEV.P(Table2[Sharpe Ratio])</f>
        <v>-1.1949474091266066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369</v>
      </c>
      <c r="AT558">
        <f>_xlfn.RANK.AVG(Table2[[#This Row],[6M Return vs Nifty Z-Score]],Table2[6M Return vs Nifty Z-Score])</f>
        <v>521</v>
      </c>
      <c r="AU558">
        <f>_xlfn.RANK.AVG(Table2[[#This Row],[Sharpe Ratio Z-Score]],Table2[Sharpe Ratio Z-Score])</f>
        <v>646</v>
      </c>
      <c r="AV558">
        <f>(Table2[[#This Row],[Rank 1Y]]+Table2[[#This Row],[Rank 6M]]+Table2[[#This Row],[Rank Sharpe]])/3</f>
        <v>512</v>
      </c>
    </row>
    <row r="559" spans="1:48" x14ac:dyDescent="0.3">
      <c r="A559" t="s">
        <v>944</v>
      </c>
      <c r="B559" t="s">
        <v>945</v>
      </c>
      <c r="C559" t="s">
        <v>3137</v>
      </c>
      <c r="D559" t="s">
        <v>27</v>
      </c>
      <c r="E559">
        <v>15791.906178706</v>
      </c>
      <c r="F559">
        <v>80.78</v>
      </c>
      <c r="G559">
        <v>-43.339666027666503</v>
      </c>
      <c r="H559">
        <f>(Table2[[#This Row],[1Y Return vs Nifty]]-AVERAGE(Table2[1Y Return vs Nifty]))/_xlfn.STDEV.P(Table2[1Y Return vs Nifty])</f>
        <v>-1.1484749859954049</v>
      </c>
      <c r="I559">
        <v>-10.076914074857701</v>
      </c>
      <c r="J559">
        <f>(Table2[[#This Row],[1M Return vs Nifty]]-AVERAGE(Table2[1M Return vs Nifty]))/_xlfn.STDEV.P(Table2[1M Return vs Nifty])</f>
        <v>-1.012261675704011</v>
      </c>
      <c r="K559">
        <v>-5.6425843393026298</v>
      </c>
      <c r="L559">
        <f>(Table2[[#This Row],[6M Return vs Nifty]]-AVERAGE(Table2[6M Return vs Nifty]))/_xlfn.STDEV.P(Table2[6M Return vs Nifty])</f>
        <v>-0.52097058582517575</v>
      </c>
      <c r="M559">
        <v>-1.6804612251086299</v>
      </c>
      <c r="N559">
        <f>(Table2[[#This Row],[1W Return vs Nifty]]-AVERAGE(Table2[1W Return vs Nifty]))/_xlfn.STDEV.P(Table2[1W Return vs Nifty])</f>
        <v>-0.15546843808294314</v>
      </c>
      <c r="O559">
        <v>84.14</v>
      </c>
      <c r="P559">
        <v>86.936451033228394</v>
      </c>
      <c r="Q559">
        <v>86.040735939643298</v>
      </c>
      <c r="R559">
        <v>41.060276401965503</v>
      </c>
      <c r="S559" s="1">
        <f>(Table2[[#This Row],[Close Price]]-Table2[[#This Row],[20D EMA]])/Table2[[#This Row],[20D EMA]]</f>
        <v>-3.993344425956738E-2</v>
      </c>
      <c r="T559" s="1">
        <f>(Table2[[#This Row],[Close Price]]-Table2[[#This Row],[50D EMA]])/Table2[[#This Row],[50D EMA]]</f>
        <v>-7.0815532035869586E-2</v>
      </c>
      <c r="U559" s="1">
        <f>(Table2[[#This Row],[Close Price]]-Table2[[#This Row],[200D EMA]])/Table2[[#This Row],[200D EMA]]</f>
        <v>-6.1142386593876295E-2</v>
      </c>
      <c r="V559">
        <v>0.26646174379377402</v>
      </c>
      <c r="W559">
        <v>80.5</v>
      </c>
      <c r="X559">
        <v>82.48</v>
      </c>
      <c r="Y559">
        <v>80.5</v>
      </c>
      <c r="Z559">
        <v>82.48</v>
      </c>
      <c r="AA559">
        <v>75.91</v>
      </c>
      <c r="AB559">
        <v>86.33</v>
      </c>
      <c r="AC559" s="1">
        <f>(Table2[[#This Row],[Close Price]]/Table2[[#This Row],[Day Low]])-1</f>
        <v>3.4782608695651529E-3</v>
      </c>
      <c r="AD559" s="1">
        <f>(Table2[[#This Row],[Day High]]/Table2[[#This Row],[Close Price]])-1</f>
        <v>2.104481307254269E-2</v>
      </c>
      <c r="AE559" s="1">
        <f>(Table2[[#This Row],[Close Price]]/Table2[[#This Row],[Current Week Low]])-1</f>
        <v>3.4782608695651529E-3</v>
      </c>
      <c r="AF559" s="1">
        <f>(Table2[[#This Row],[Current Week High]]/Table2[[#This Row],[Close Price]])-1</f>
        <v>2.104481307254269E-2</v>
      </c>
      <c r="AG559" s="1">
        <f>(Table2[[#This Row],[Close Price]]/Table2[[#This Row],[Current Month Low]])-1</f>
        <v>6.4154920300355744E-2</v>
      </c>
      <c r="AH559" s="1">
        <f>(Table2[[#This Row],[Current Month High]]/Table2[[#This Row],[Close Price]])-1</f>
        <v>6.8705125030948277E-2</v>
      </c>
      <c r="AI559">
        <v>37.905422134191603</v>
      </c>
      <c r="AJ559">
        <v>24.181398923904599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-0.28000000000000003</v>
      </c>
      <c r="AM559" t="s">
        <v>3181</v>
      </c>
      <c r="AN559">
        <v>-5.33</v>
      </c>
      <c r="AO559" t="s">
        <v>3181</v>
      </c>
      <c r="AP559">
        <v>6.1558246725069002E-2</v>
      </c>
      <c r="AQ559">
        <f>(Table2[[#This Row],[Sharpe Ratio]]-AVERAGE(Table2[Sharpe Ratio]))/_xlfn.STDEV.P(Table2[Sharpe Ratio])</f>
        <v>-5.2094154649223123E-2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688</v>
      </c>
      <c r="AT559">
        <f>_xlfn.RANK.AVG(Table2[[#This Row],[6M Return vs Nifty Z-Score]],Table2[6M Return vs Nifty Z-Score])</f>
        <v>495</v>
      </c>
      <c r="AU559">
        <f>_xlfn.RANK.AVG(Table2[[#This Row],[Sharpe Ratio Z-Score]],Table2[Sharpe Ratio Z-Score])</f>
        <v>354</v>
      </c>
      <c r="AV559">
        <f>(Table2[[#This Row],[Rank 1Y]]+Table2[[#This Row],[Rank 6M]]+Table2[[#This Row],[Rank Sharpe]])/3</f>
        <v>512.33333333333337</v>
      </c>
    </row>
    <row r="560" spans="1:48" x14ac:dyDescent="0.3">
      <c r="A560" t="s">
        <v>755</v>
      </c>
      <c r="B560" t="s">
        <v>756</v>
      </c>
      <c r="C560" t="s">
        <v>3145</v>
      </c>
      <c r="D560" t="s">
        <v>757</v>
      </c>
      <c r="E560">
        <v>22372.605984000002</v>
      </c>
      <c r="F560">
        <v>1404.8</v>
      </c>
      <c r="G560">
        <v>-18.656571201464999</v>
      </c>
      <c r="H560">
        <f>(Table2[[#This Row],[1Y Return vs Nifty]]-AVERAGE(Table2[1Y Return vs Nifty]))/_xlfn.STDEV.P(Table2[1Y Return vs Nifty])</f>
        <v>-0.72728239702531572</v>
      </c>
      <c r="I560">
        <v>-2.3288937551207098</v>
      </c>
      <c r="J560">
        <f>(Table2[[#This Row],[1M Return vs Nifty]]-AVERAGE(Table2[1M Return vs Nifty]))/_xlfn.STDEV.P(Table2[1M Return vs Nifty])</f>
        <v>-0.13526109803379072</v>
      </c>
      <c r="K560">
        <v>4.3048993037687504</v>
      </c>
      <c r="L560">
        <f>(Table2[[#This Row],[6M Return vs Nifty]]-AVERAGE(Table2[6M Return vs Nifty]))/_xlfn.STDEV.P(Table2[6M Return vs Nifty])</f>
        <v>-0.21145892916055217</v>
      </c>
      <c r="M560">
        <v>-5.2534864670852803</v>
      </c>
      <c r="N560">
        <f>(Table2[[#This Row],[1W Return vs Nifty]]-AVERAGE(Table2[1W Return vs Nifty]))/_xlfn.STDEV.P(Table2[1W Return vs Nifty])</f>
        <v>-0.9521877722165687</v>
      </c>
      <c r="O560">
        <v>1439.25</v>
      </c>
      <c r="P560">
        <v>1429.0826452237</v>
      </c>
      <c r="Q560">
        <v>1355.0442581249699</v>
      </c>
      <c r="R560">
        <v>34.156360398807998</v>
      </c>
      <c r="S560" s="1">
        <f>(Table2[[#This Row],[Close Price]]-Table2[[#This Row],[20D EMA]])/Table2[[#This Row],[20D EMA]]</f>
        <v>-2.3936077818308178E-2</v>
      </c>
      <c r="T560" s="1">
        <f>(Table2[[#This Row],[Close Price]]-Table2[[#This Row],[50D EMA]])/Table2[[#This Row],[50D EMA]]</f>
        <v>-1.6991771123145184E-2</v>
      </c>
      <c r="U560" s="1">
        <f>(Table2[[#This Row],[Close Price]]-Table2[[#This Row],[200D EMA]])/Table2[[#This Row],[200D EMA]]</f>
        <v>3.6718905361717909E-2</v>
      </c>
      <c r="V560">
        <v>0.88782561974849905</v>
      </c>
      <c r="W560">
        <v>1395</v>
      </c>
      <c r="X560">
        <v>1410</v>
      </c>
      <c r="Y560">
        <v>1395</v>
      </c>
      <c r="Z560">
        <v>1410</v>
      </c>
      <c r="AA560">
        <v>1382.2</v>
      </c>
      <c r="AB560">
        <v>1501.65</v>
      </c>
      <c r="AC560" s="1">
        <f>(Table2[[#This Row],[Close Price]]/Table2[[#This Row],[Day Low]])-1</f>
        <v>7.025089605734669E-3</v>
      </c>
      <c r="AD560" s="1">
        <f>(Table2[[#This Row],[Day High]]/Table2[[#This Row],[Close Price]])-1</f>
        <v>3.7015945330296507E-3</v>
      </c>
      <c r="AE560" s="1">
        <f>(Table2[[#This Row],[Close Price]]/Table2[[#This Row],[Current Week Low]])-1</f>
        <v>7.025089605734669E-3</v>
      </c>
      <c r="AF560" s="1">
        <f>(Table2[[#This Row],[Current Week High]]/Table2[[#This Row],[Close Price]])-1</f>
        <v>3.7015945330296507E-3</v>
      </c>
      <c r="AG560" s="1">
        <f>(Table2[[#This Row],[Close Price]]/Table2[[#This Row],[Current Month Low]])-1</f>
        <v>1.6350745188829396E-2</v>
      </c>
      <c r="AH560" s="1">
        <f>(Table2[[#This Row],[Current Month High]]/Table2[[#This Row],[Close Price]])-1</f>
        <v>6.894219817767655E-2</v>
      </c>
      <c r="AI560">
        <v>12.378986332574</v>
      </c>
      <c r="AJ560">
        <v>26.518665285720701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-0.03</v>
      </c>
      <c r="AM560" t="s">
        <v>3181</v>
      </c>
      <c r="AN560">
        <v>-7.61</v>
      </c>
      <c r="AO560" t="s">
        <v>3181</v>
      </c>
      <c r="AP560">
        <v>-9.3246688843890008E-3</v>
      </c>
      <c r="AQ560">
        <f>(Table2[[#This Row],[Sharpe Ratio]]-AVERAGE(Table2[Sharpe Ratio]))/_xlfn.STDEV.P(Table2[Sharpe Ratio])</f>
        <v>-0.88172820267585572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-2.9079183991120829</v>
      </c>
      <c r="AS560">
        <f>_xlfn.RANK.AVG(Table2[[#This Row],[1Y Return vs Nifty Z-Score]],Table2[1Y Return vs Nifty Z-Score])</f>
        <v>566</v>
      </c>
      <c r="AT560">
        <f>_xlfn.RANK.AVG(Table2[[#This Row],[6M Return vs Nifty Z-Score]],Table2[6M Return vs Nifty Z-Score])</f>
        <v>380</v>
      </c>
      <c r="AU560">
        <f>_xlfn.RANK.AVG(Table2[[#This Row],[Sharpe Ratio Z-Score]],Table2[Sharpe Ratio Z-Score])</f>
        <v>594</v>
      </c>
      <c r="AV560">
        <f>(Table2[[#This Row],[Rank 1Y]]+Table2[[#This Row],[Rank 6M]]+Table2[[#This Row],[Rank Sharpe]])/3</f>
        <v>513.33333333333337</v>
      </c>
    </row>
    <row r="561" spans="1:48" x14ac:dyDescent="0.3">
      <c r="A561" t="s">
        <v>376</v>
      </c>
      <c r="B561" t="s">
        <v>377</v>
      </c>
      <c r="C561" t="s">
        <v>3136</v>
      </c>
      <c r="D561" t="s">
        <v>24</v>
      </c>
      <c r="E561">
        <v>65985.193472300001</v>
      </c>
      <c r="F561">
        <v>21.05</v>
      </c>
      <c r="G561">
        <v>-1.7101663276211501</v>
      </c>
      <c r="H561">
        <f>(Table2[[#This Row],[1Y Return vs Nifty]]-AVERAGE(Table2[1Y Return vs Nifty]))/_xlfn.STDEV.P(Table2[1Y Return vs Nifty])</f>
        <v>-0.43810876653823255</v>
      </c>
      <c r="I561">
        <v>-7.4890641641966402</v>
      </c>
      <c r="J561">
        <f>(Table2[[#This Row],[1M Return vs Nifty]]-AVERAGE(Table2[1M Return vs Nifty]))/_xlfn.STDEV.P(Table2[1M Return vs Nifty])</f>
        <v>-0.71934222364833811</v>
      </c>
      <c r="K561">
        <v>-23.692127444816101</v>
      </c>
      <c r="L561">
        <f>(Table2[[#This Row],[6M Return vs Nifty]]-AVERAGE(Table2[6M Return vs Nifty]))/_xlfn.STDEV.P(Table2[6M Return vs Nifty])</f>
        <v>-1.0825743229188425</v>
      </c>
      <c r="M561">
        <v>-4.9867515757725398</v>
      </c>
      <c r="N561">
        <f>(Table2[[#This Row],[1W Return vs Nifty]]-AVERAGE(Table2[1W Return vs Nifty]))/_xlfn.STDEV.P(Table2[1W Return vs Nifty])</f>
        <v>-0.89271076586904941</v>
      </c>
      <c r="O561">
        <v>22.19</v>
      </c>
      <c r="P561">
        <v>23.0276187056113</v>
      </c>
      <c r="Q561">
        <v>22.9946879877307</v>
      </c>
      <c r="R561">
        <v>17.834192626201599</v>
      </c>
      <c r="S561" s="1">
        <f>(Table2[[#This Row],[Close Price]]-Table2[[#This Row],[20D EMA]])/Table2[[#This Row],[20D EMA]]</f>
        <v>-5.1374493014871583E-2</v>
      </c>
      <c r="T561" s="1">
        <f>(Table2[[#This Row],[Close Price]]-Table2[[#This Row],[50D EMA]])/Table2[[#This Row],[50D EMA]]</f>
        <v>-8.5880295782794019E-2</v>
      </c>
      <c r="U561" s="1">
        <f>(Table2[[#This Row],[Close Price]]-Table2[[#This Row],[200D EMA]])/Table2[[#This Row],[200D EMA]]</f>
        <v>-8.4571183952064422E-2</v>
      </c>
      <c r="V561">
        <v>0.62332105614622502</v>
      </c>
      <c r="W561">
        <v>21</v>
      </c>
      <c r="X561">
        <v>21.49</v>
      </c>
      <c r="Y561">
        <v>21</v>
      </c>
      <c r="Z561">
        <v>21.49</v>
      </c>
      <c r="AA561">
        <v>20.77</v>
      </c>
      <c r="AB561">
        <v>22.58</v>
      </c>
      <c r="AC561" s="1">
        <f>(Table2[[#This Row],[Close Price]]/Table2[[#This Row],[Day Low]])-1</f>
        <v>2.3809523809523725E-3</v>
      </c>
      <c r="AD561" s="1">
        <f>(Table2[[#This Row],[Day High]]/Table2[[#This Row],[Close Price]])-1</f>
        <v>2.0902612826603217E-2</v>
      </c>
      <c r="AE561" s="1">
        <f>(Table2[[#This Row],[Close Price]]/Table2[[#This Row],[Current Week Low]])-1</f>
        <v>2.3809523809523725E-3</v>
      </c>
      <c r="AF561" s="1">
        <f>(Table2[[#This Row],[Current Week High]]/Table2[[#This Row],[Close Price]])-1</f>
        <v>2.0902612826603217E-2</v>
      </c>
      <c r="AG561" s="1">
        <f>(Table2[[#This Row],[Close Price]]/Table2[[#This Row],[Current Month Low]])-1</f>
        <v>1.3480982185845036E-2</v>
      </c>
      <c r="AH561" s="1">
        <f>(Table2[[#This Row],[Current Month High]]/Table2[[#This Row],[Close Price]])-1</f>
        <v>7.2684085510688723E-2</v>
      </c>
      <c r="AI561">
        <v>56.057007125890699</v>
      </c>
      <c r="AJ561">
        <v>34.0764331210191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-0.16</v>
      </c>
      <c r="AM561" t="s">
        <v>3181</v>
      </c>
      <c r="AN561">
        <v>-7.63</v>
      </c>
      <c r="AO561" t="s">
        <v>3181</v>
      </c>
      <c r="AP561">
        <v>4.2066700590594003E-2</v>
      </c>
      <c r="AQ561">
        <f>(Table2[[#This Row],[Sharpe Ratio]]-AVERAGE(Table2[Sharpe Ratio]))/_xlfn.STDEV.P(Table2[Sharpe Ratio])</f>
        <v>-0.28022882127239823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457</v>
      </c>
      <c r="AT561">
        <f>_xlfn.RANK.AVG(Table2[[#This Row],[6M Return vs Nifty Z-Score]],Table2[6M Return vs Nifty Z-Score])</f>
        <v>674</v>
      </c>
      <c r="AU561">
        <f>_xlfn.RANK.AVG(Table2[[#This Row],[Sharpe Ratio Z-Score]],Table2[Sharpe Ratio Z-Score])</f>
        <v>410</v>
      </c>
      <c r="AV561">
        <f>(Table2[[#This Row],[Rank 1Y]]+Table2[[#This Row],[Rank 6M]]+Table2[[#This Row],[Rank Sharpe]])/3</f>
        <v>513.66666666666663</v>
      </c>
    </row>
    <row r="562" spans="1:48" x14ac:dyDescent="0.3">
      <c r="A562" t="s">
        <v>1523</v>
      </c>
      <c r="B562" t="s">
        <v>1524</v>
      </c>
      <c r="C562" t="s">
        <v>3136</v>
      </c>
      <c r="D562" t="s">
        <v>543</v>
      </c>
      <c r="E562">
        <v>6641.5139825249998</v>
      </c>
      <c r="F562">
        <v>304.35000000000002</v>
      </c>
      <c r="G562">
        <v>-20.881643730991399</v>
      </c>
      <c r="H562">
        <f>(Table2[[#This Row],[1Y Return vs Nifty]]-AVERAGE(Table2[1Y Return vs Nifty]))/_xlfn.STDEV.P(Table2[1Y Return vs Nifty])</f>
        <v>-0.76525105800386584</v>
      </c>
      <c r="I562">
        <v>5.4521052544507702</v>
      </c>
      <c r="J562">
        <f>(Table2[[#This Row],[1M Return vs Nifty]]-AVERAGE(Table2[1M Return vs Nifty]))/_xlfn.STDEV.P(Table2[1M Return vs Nifty])</f>
        <v>0.74547234672274554</v>
      </c>
      <c r="K562">
        <v>-20.6894095418461</v>
      </c>
      <c r="L562">
        <f>(Table2[[#This Row],[6M Return vs Nifty]]-AVERAGE(Table2[6M Return vs Nifty]))/_xlfn.STDEV.P(Table2[6M Return vs Nifty])</f>
        <v>-0.98914605241426112</v>
      </c>
      <c r="M562">
        <v>-2.0049341926197699</v>
      </c>
      <c r="N562">
        <f>(Table2[[#This Row],[1W Return vs Nifty]]-AVERAGE(Table2[1W Return vs Nifty]))/_xlfn.STDEV.P(Table2[1W Return vs Nifty])</f>
        <v>-0.2278199802950612</v>
      </c>
      <c r="O562">
        <v>309.52999999999997</v>
      </c>
      <c r="P562">
        <v>306.52785049269397</v>
      </c>
      <c r="Q562">
        <v>311.81183961577199</v>
      </c>
      <c r="R562">
        <v>44.52562363298</v>
      </c>
      <c r="S562" s="1">
        <f>(Table2[[#This Row],[Close Price]]-Table2[[#This Row],[20D EMA]])/Table2[[#This Row],[20D EMA]]</f>
        <v>-1.6735049914386166E-2</v>
      </c>
      <c r="T562" s="1">
        <f>(Table2[[#This Row],[Close Price]]-Table2[[#This Row],[50D EMA]])/Table2[[#This Row],[50D EMA]]</f>
        <v>-7.1049025045959325E-3</v>
      </c>
      <c r="U562" s="1">
        <f>(Table2[[#This Row],[Close Price]]-Table2[[#This Row],[200D EMA]])/Table2[[#This Row],[200D EMA]]</f>
        <v>-2.3930584627468814E-2</v>
      </c>
      <c r="V562">
        <v>0.84306523452572502</v>
      </c>
      <c r="W562">
        <v>296.64999999999998</v>
      </c>
      <c r="X562">
        <v>316.75</v>
      </c>
      <c r="Y562">
        <v>296.64999999999998</v>
      </c>
      <c r="Z562">
        <v>316.75</v>
      </c>
      <c r="AA562">
        <v>294.64999999999998</v>
      </c>
      <c r="AB562">
        <v>328.95</v>
      </c>
      <c r="AC562" s="1">
        <f>(Table2[[#This Row],[Close Price]]/Table2[[#This Row],[Day Low]])-1</f>
        <v>2.5956514410922171E-2</v>
      </c>
      <c r="AD562" s="1">
        <f>(Table2[[#This Row],[Day High]]/Table2[[#This Row],[Close Price]])-1</f>
        <v>4.0742566124527535E-2</v>
      </c>
      <c r="AE562" s="1">
        <f>(Table2[[#This Row],[Close Price]]/Table2[[#This Row],[Current Week Low]])-1</f>
        <v>2.5956514410922171E-2</v>
      </c>
      <c r="AF562" s="1">
        <f>(Table2[[#This Row],[Current Week High]]/Table2[[#This Row],[Close Price]])-1</f>
        <v>4.0742566124527535E-2</v>
      </c>
      <c r="AG562" s="1">
        <f>(Table2[[#This Row],[Close Price]]/Table2[[#This Row],[Current Month Low]])-1</f>
        <v>3.2920414050568558E-2</v>
      </c>
      <c r="AH562" s="1">
        <f>(Table2[[#This Row],[Current Month High]]/Table2[[#This Row],[Close Price]])-1</f>
        <v>8.0827994085756361E-2</v>
      </c>
      <c r="AI562">
        <v>33.162477410875603</v>
      </c>
      <c r="AJ562">
        <v>12.910406232609899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-0.06</v>
      </c>
      <c r="AM562" t="s">
        <v>3181</v>
      </c>
      <c r="AN562">
        <v>-10.38</v>
      </c>
      <c r="AO562" t="s">
        <v>3181</v>
      </c>
      <c r="AP562">
        <v>7.3858710667730004E-2</v>
      </c>
      <c r="AQ562">
        <f>(Table2[[#This Row],[Sharpe Ratio]]-AVERAGE(Table2[Sharpe Ratio]))/_xlfn.STDEV.P(Table2[Sharpe Ratio])</f>
        <v>9.1874016039199147E-2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577</v>
      </c>
      <c r="AT562">
        <f>_xlfn.RANK.AVG(Table2[[#This Row],[6M Return vs Nifty Z-Score]],Table2[6M Return vs Nifty Z-Score])</f>
        <v>653</v>
      </c>
      <c r="AU562">
        <f>_xlfn.RANK.AVG(Table2[[#This Row],[Sharpe Ratio Z-Score]],Table2[Sharpe Ratio Z-Score])</f>
        <v>315</v>
      </c>
      <c r="AV562">
        <f>(Table2[[#This Row],[Rank 1Y]]+Table2[[#This Row],[Rank 6M]]+Table2[[#This Row],[Rank Sharpe]])/3</f>
        <v>515</v>
      </c>
    </row>
    <row r="563" spans="1:48" x14ac:dyDescent="0.3">
      <c r="A563" t="s">
        <v>421</v>
      </c>
      <c r="B563" t="s">
        <v>422</v>
      </c>
      <c r="C563" t="s">
        <v>3137</v>
      </c>
      <c r="D563" t="s">
        <v>27</v>
      </c>
      <c r="E563">
        <v>55613.474999999999</v>
      </c>
      <c r="F563">
        <v>1951.35</v>
      </c>
      <c r="G563">
        <v>-18.631025793060999</v>
      </c>
      <c r="H563">
        <f>(Table2[[#This Row],[1Y Return vs Nifty]]-AVERAGE(Table2[1Y Return vs Nifty]))/_xlfn.STDEV.P(Table2[1Y Return vs Nifty])</f>
        <v>-0.72684648990841083</v>
      </c>
      <c r="I563">
        <v>-4.32078694404104</v>
      </c>
      <c r="J563">
        <f>(Table2[[#This Row],[1M Return vs Nifty]]-AVERAGE(Table2[1M Return vs Nifty]))/_xlfn.STDEV.P(Table2[1M Return vs Nifty])</f>
        <v>-0.36072404279279535</v>
      </c>
      <c r="K563">
        <v>-9.3758369590592601</v>
      </c>
      <c r="L563">
        <f>(Table2[[#This Row],[6M Return vs Nifty]]-AVERAGE(Table2[6M Return vs Nifty]))/_xlfn.STDEV.P(Table2[6M Return vs Nifty])</f>
        <v>-0.63712912848266867</v>
      </c>
      <c r="M563">
        <v>-6.8900908154999003</v>
      </c>
      <c r="N563">
        <f>(Table2[[#This Row],[1W Return vs Nifty]]-AVERAGE(Table2[1W Return vs Nifty]))/_xlfn.STDEV.P(Table2[1W Return vs Nifty])</f>
        <v>-1.3171206339804411</v>
      </c>
      <c r="O563">
        <v>2014.7</v>
      </c>
      <c r="P563">
        <v>1979.93100905296</v>
      </c>
      <c r="Q563">
        <v>1861.94533316915</v>
      </c>
      <c r="R563">
        <v>34.020218001559698</v>
      </c>
      <c r="S563" s="1">
        <f>(Table2[[#This Row],[Close Price]]-Table2[[#This Row],[20D EMA]])/Table2[[#This Row],[20D EMA]]</f>
        <v>-3.1443887427408612E-2</v>
      </c>
      <c r="T563" s="1">
        <f>(Table2[[#This Row],[Close Price]]-Table2[[#This Row],[50D EMA]])/Table2[[#This Row],[50D EMA]]</f>
        <v>-1.443535604133548E-2</v>
      </c>
      <c r="U563" s="1">
        <f>(Table2[[#This Row],[Close Price]]-Table2[[#This Row],[200D EMA]])/Table2[[#This Row],[200D EMA]]</f>
        <v>4.8016805455119063E-2</v>
      </c>
      <c r="V563">
        <v>0.82073154913198199</v>
      </c>
      <c r="W563">
        <v>1935</v>
      </c>
      <c r="X563">
        <v>1974.1</v>
      </c>
      <c r="Y563">
        <v>1935</v>
      </c>
      <c r="Z563">
        <v>1974.1</v>
      </c>
      <c r="AA563">
        <v>1935</v>
      </c>
      <c r="AB563">
        <v>2175</v>
      </c>
      <c r="AC563" s="1">
        <f>(Table2[[#This Row],[Close Price]]/Table2[[#This Row],[Day Low]])-1</f>
        <v>8.4496124031008257E-3</v>
      </c>
      <c r="AD563" s="1">
        <f>(Table2[[#This Row],[Day High]]/Table2[[#This Row],[Close Price]])-1</f>
        <v>1.1658595331437205E-2</v>
      </c>
      <c r="AE563" s="1">
        <f>(Table2[[#This Row],[Close Price]]/Table2[[#This Row],[Current Week Low]])-1</f>
        <v>8.4496124031008257E-3</v>
      </c>
      <c r="AF563" s="1">
        <f>(Table2[[#This Row],[Current Week High]]/Table2[[#This Row],[Close Price]])-1</f>
        <v>1.1658595331437205E-2</v>
      </c>
      <c r="AG563" s="1">
        <f>(Table2[[#This Row],[Close Price]]/Table2[[#This Row],[Current Month Low]])-1</f>
        <v>8.4496124031008257E-3</v>
      </c>
      <c r="AH563" s="1">
        <f>(Table2[[#This Row],[Current Month High]]/Table2[[#This Row],[Close Price]])-1</f>
        <v>0.11461296025828283</v>
      </c>
      <c r="AI563">
        <v>11.461296025828201</v>
      </c>
      <c r="AJ563">
        <v>26.431903589477699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0.01</v>
      </c>
      <c r="AM563" t="s">
        <v>3182</v>
      </c>
      <c r="AN563">
        <v>-8.2899999999999991</v>
      </c>
      <c r="AO563" t="s">
        <v>3181</v>
      </c>
      <c r="AP563">
        <v>2.7312676038534999E-2</v>
      </c>
      <c r="AQ563">
        <f>(Table2[[#This Row],[Sharpe Ratio]]-AVERAGE(Table2[Sharpe Ratio]))/_xlfn.STDEV.P(Table2[Sharpe Ratio])</f>
        <v>-0.45291417159362252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-3.4947344667579383</v>
      </c>
      <c r="AS563">
        <f>_xlfn.RANK.AVG(Table2[[#This Row],[1Y Return vs Nifty Z-Score]],Table2[1Y Return vs Nifty Z-Score])</f>
        <v>563</v>
      </c>
      <c r="AT563">
        <f>_xlfn.RANK.AVG(Table2[[#This Row],[6M Return vs Nifty Z-Score]],Table2[6M Return vs Nifty Z-Score])</f>
        <v>529</v>
      </c>
      <c r="AU563">
        <f>_xlfn.RANK.AVG(Table2[[#This Row],[Sharpe Ratio Z-Score]],Table2[Sharpe Ratio Z-Score])</f>
        <v>454</v>
      </c>
      <c r="AV563">
        <f>(Table2[[#This Row],[Rank 1Y]]+Table2[[#This Row],[Rank 6M]]+Table2[[#This Row],[Rank Sharpe]])/3</f>
        <v>515.33333333333337</v>
      </c>
    </row>
    <row r="564" spans="1:48" x14ac:dyDescent="0.3">
      <c r="A564" t="s">
        <v>1851</v>
      </c>
      <c r="B564" t="s">
        <v>1852</v>
      </c>
      <c r="C564" t="s">
        <v>3147</v>
      </c>
      <c r="D564" t="s">
        <v>117</v>
      </c>
      <c r="E564">
        <v>4186.3193595000002</v>
      </c>
      <c r="F564">
        <v>213</v>
      </c>
      <c r="G564">
        <v>-39.695111318935503</v>
      </c>
      <c r="H564">
        <f>(Table2[[#This Row],[1Y Return vs Nifty]]-AVERAGE(Table2[1Y Return vs Nifty]))/_xlfn.STDEV.P(Table2[1Y Return vs Nifty])</f>
        <v>-1.086284266224558</v>
      </c>
      <c r="I564">
        <v>-10.27485304629</v>
      </c>
      <c r="J564">
        <f>(Table2[[#This Row],[1M Return vs Nifty]]-AVERAGE(Table2[1M Return vs Nifty]))/_xlfn.STDEV.P(Table2[1M Return vs Nifty])</f>
        <v>-1.0346664430027457</v>
      </c>
      <c r="K564">
        <v>-8.4608373721490509</v>
      </c>
      <c r="L564">
        <f>(Table2[[#This Row],[6M Return vs Nifty]]-AVERAGE(Table2[6M Return vs Nifty]))/_xlfn.STDEV.P(Table2[6M Return vs Nifty])</f>
        <v>-0.60865931157683428</v>
      </c>
      <c r="M564">
        <v>-5.7396556527491596</v>
      </c>
      <c r="N564">
        <f>(Table2[[#This Row],[1W Return vs Nifty]]-AVERAGE(Table2[1W Return vs Nifty]))/_xlfn.STDEV.P(Table2[1W Return vs Nifty])</f>
        <v>-1.0605946161783344</v>
      </c>
      <c r="O564">
        <v>222.56</v>
      </c>
      <c r="P564">
        <v>223.954200651099</v>
      </c>
      <c r="Q564">
        <v>220.15059364509901</v>
      </c>
      <c r="R564">
        <v>37.3274826320351</v>
      </c>
      <c r="S564" s="1">
        <f>(Table2[[#This Row],[Close Price]]-Table2[[#This Row],[20D EMA]])/Table2[[#This Row],[20D EMA]]</f>
        <v>-4.2954708842559322E-2</v>
      </c>
      <c r="T564" s="1">
        <f>(Table2[[#This Row],[Close Price]]-Table2[[#This Row],[50D EMA]])/Table2[[#This Row],[50D EMA]]</f>
        <v>-4.8912682232581495E-2</v>
      </c>
      <c r="U564" s="1">
        <f>(Table2[[#This Row],[Close Price]]-Table2[[#This Row],[200D EMA]])/Table2[[#This Row],[200D EMA]]</f>
        <v>-3.2480464970384579E-2</v>
      </c>
      <c r="V564">
        <v>0.84602652412937196</v>
      </c>
      <c r="W564">
        <v>211.5</v>
      </c>
      <c r="X564">
        <v>218.9</v>
      </c>
      <c r="Y564">
        <v>211.5</v>
      </c>
      <c r="Z564">
        <v>218.9</v>
      </c>
      <c r="AA564">
        <v>203.72</v>
      </c>
      <c r="AB564">
        <v>247.49</v>
      </c>
      <c r="AC564" s="1">
        <f>(Table2[[#This Row],[Close Price]]/Table2[[#This Row],[Day Low]])-1</f>
        <v>7.0921985815601829E-3</v>
      </c>
      <c r="AD564" s="1">
        <f>(Table2[[#This Row],[Day High]]/Table2[[#This Row],[Close Price]])-1</f>
        <v>2.7699530516432036E-2</v>
      </c>
      <c r="AE564" s="1">
        <f>(Table2[[#This Row],[Close Price]]/Table2[[#This Row],[Current Week Low]])-1</f>
        <v>7.0921985815601829E-3</v>
      </c>
      <c r="AF564" s="1">
        <f>(Table2[[#This Row],[Current Week High]]/Table2[[#This Row],[Close Price]])-1</f>
        <v>2.7699530516432036E-2</v>
      </c>
      <c r="AG564" s="1">
        <f>(Table2[[#This Row],[Close Price]]/Table2[[#This Row],[Current Month Low]])-1</f>
        <v>4.5552719418810117E-2</v>
      </c>
      <c r="AH564" s="1">
        <f>(Table2[[#This Row],[Current Month High]]/Table2[[#This Row],[Close Price]])-1</f>
        <v>0.16192488262910798</v>
      </c>
      <c r="AI564">
        <v>30.5164319248826</v>
      </c>
      <c r="AJ564">
        <v>27.621330137807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-0.12</v>
      </c>
      <c r="AM564" t="s">
        <v>3181</v>
      </c>
      <c r="AN564">
        <v>-8.4</v>
      </c>
      <c r="AO564" t="s">
        <v>3181</v>
      </c>
      <c r="AP564">
        <v>5.9097638821015E-2</v>
      </c>
      <c r="AQ564">
        <f>(Table2[[#This Row],[Sharpe Ratio]]-AVERAGE(Table2[Sharpe Ratio]))/_xlfn.STDEV.P(Table2[Sharpe Ratio])</f>
        <v>-8.0893817847251373E-2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672</v>
      </c>
      <c r="AT564">
        <f>_xlfn.RANK.AVG(Table2[[#This Row],[6M Return vs Nifty Z-Score]],Table2[6M Return vs Nifty Z-Score])</f>
        <v>519</v>
      </c>
      <c r="AU564">
        <f>_xlfn.RANK.AVG(Table2[[#This Row],[Sharpe Ratio Z-Score]],Table2[Sharpe Ratio Z-Score])</f>
        <v>360</v>
      </c>
      <c r="AV564">
        <f>(Table2[[#This Row],[Rank 1Y]]+Table2[[#This Row],[Rank 6M]]+Table2[[#This Row],[Rank Sharpe]])/3</f>
        <v>517</v>
      </c>
    </row>
    <row r="565" spans="1:48" x14ac:dyDescent="0.3">
      <c r="A565" t="s">
        <v>142</v>
      </c>
      <c r="B565" t="s">
        <v>143</v>
      </c>
      <c r="C565" t="s">
        <v>3143</v>
      </c>
      <c r="D565" t="s">
        <v>117</v>
      </c>
      <c r="E565">
        <v>197639.27135711201</v>
      </c>
      <c r="F565">
        <v>158.32</v>
      </c>
      <c r="G565">
        <v>-2.5619454857249102</v>
      </c>
      <c r="H565">
        <f>(Table2[[#This Row],[1Y Return vs Nifty]]-AVERAGE(Table2[1Y Return vs Nifty]))/_xlfn.STDEV.P(Table2[1Y Return vs Nifty])</f>
        <v>-0.45264353502486709</v>
      </c>
      <c r="I565">
        <v>4.5930984405058402</v>
      </c>
      <c r="J565">
        <f>(Table2[[#This Row],[1M Return vs Nifty]]-AVERAGE(Table2[1M Return vs Nifty]))/_xlfn.STDEV.P(Table2[1M Return vs Nifty])</f>
        <v>0.64824112623493813</v>
      </c>
      <c r="K565">
        <v>-13.1564619464817</v>
      </c>
      <c r="L565">
        <f>(Table2[[#This Row],[6M Return vs Nifty]]-AVERAGE(Table2[6M Return vs Nifty]))/_xlfn.STDEV.P(Table2[6M Return vs Nifty])</f>
        <v>-0.75476164189723682</v>
      </c>
      <c r="M565">
        <v>-5.3660300714182601</v>
      </c>
      <c r="N565">
        <f>(Table2[[#This Row],[1W Return vs Nifty]]-AVERAGE(Table2[1W Return vs Nifty]))/_xlfn.STDEV.P(Table2[1W Return vs Nifty])</f>
        <v>-0.97728293931803756</v>
      </c>
      <c r="O565">
        <v>159.91</v>
      </c>
      <c r="P565">
        <v>158.80143129988301</v>
      </c>
      <c r="Q565">
        <v>153.885492156456</v>
      </c>
      <c r="R565">
        <v>39.5145801343808</v>
      </c>
      <c r="S565" s="1">
        <f>(Table2[[#This Row],[Close Price]]-Table2[[#This Row],[20D EMA]])/Table2[[#This Row],[20D EMA]]</f>
        <v>-9.9430929898067875E-3</v>
      </c>
      <c r="T565" s="1">
        <f>(Table2[[#This Row],[Close Price]]-Table2[[#This Row],[50D EMA]])/Table2[[#This Row],[50D EMA]]</f>
        <v>-3.0316559236413377E-3</v>
      </c>
      <c r="U565" s="1">
        <f>(Table2[[#This Row],[Close Price]]-Table2[[#This Row],[200D EMA]])/Table2[[#This Row],[200D EMA]]</f>
        <v>2.8816932521718262E-2</v>
      </c>
      <c r="V565">
        <v>1.18928475559351</v>
      </c>
      <c r="W565">
        <v>158.04</v>
      </c>
      <c r="X565">
        <v>163.38</v>
      </c>
      <c r="Y565">
        <v>158.04</v>
      </c>
      <c r="Z565">
        <v>163.38</v>
      </c>
      <c r="AA565">
        <v>156.6</v>
      </c>
      <c r="AB565">
        <v>169.99</v>
      </c>
      <c r="AC565" s="1">
        <f>(Table2[[#This Row],[Close Price]]/Table2[[#This Row],[Day Low]])-1</f>
        <v>1.7717033662363324E-3</v>
      </c>
      <c r="AD565" s="1">
        <f>(Table2[[#This Row],[Day High]]/Table2[[#This Row],[Close Price]])-1</f>
        <v>3.1960586154623494E-2</v>
      </c>
      <c r="AE565" s="1">
        <f>(Table2[[#This Row],[Close Price]]/Table2[[#This Row],[Current Week Low]])-1</f>
        <v>1.7717033662363324E-3</v>
      </c>
      <c r="AF565" s="1">
        <f>(Table2[[#This Row],[Current Week High]]/Table2[[#This Row],[Close Price]])-1</f>
        <v>3.1960586154623494E-2</v>
      </c>
      <c r="AG565" s="1">
        <f>(Table2[[#This Row],[Close Price]]/Table2[[#This Row],[Current Month Low]])-1</f>
        <v>1.0983397190293731E-2</v>
      </c>
      <c r="AH565" s="1">
        <f>(Table2[[#This Row],[Current Month High]]/Table2[[#This Row],[Close Price]])-1</f>
        <v>7.3711470439616011E-2</v>
      </c>
      <c r="AI565">
        <v>16.599292572006</v>
      </c>
      <c r="AJ565">
        <v>38.150087260034901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-7.0000000000000007E-2</v>
      </c>
      <c r="AM565" t="s">
        <v>3181</v>
      </c>
      <c r="AN565">
        <v>-2.0699999999999998</v>
      </c>
      <c r="AO565" t="s">
        <v>3181</v>
      </c>
      <c r="AP565">
        <v>3.3180899524250002E-3</v>
      </c>
      <c r="AQ565">
        <f>(Table2[[#This Row],[Sharpe Ratio]]-AVERAGE(Table2[Sharpe Ratio]))/_xlfn.STDEV.P(Table2[Sharpe Ratio])</f>
        <v>-0.73375371401626488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-2.2702007040214687</v>
      </c>
      <c r="AS565">
        <f>_xlfn.RANK.AVG(Table2[[#This Row],[1Y Return vs Nifty Z-Score]],Table2[1Y Return vs Nifty Z-Score])</f>
        <v>461</v>
      </c>
      <c r="AT565">
        <f>_xlfn.RANK.AVG(Table2[[#This Row],[6M Return vs Nifty Z-Score]],Table2[6M Return vs Nifty Z-Score])</f>
        <v>578</v>
      </c>
      <c r="AU565">
        <f>_xlfn.RANK.AVG(Table2[[#This Row],[Sharpe Ratio Z-Score]],Table2[Sharpe Ratio Z-Score])</f>
        <v>513</v>
      </c>
      <c r="AV565">
        <f>(Table2[[#This Row],[Rank 1Y]]+Table2[[#This Row],[Rank 6M]]+Table2[[#This Row],[Rank Sharpe]])/3</f>
        <v>517.33333333333337</v>
      </c>
    </row>
    <row r="566" spans="1:48" x14ac:dyDescent="0.3">
      <c r="A566" t="s">
        <v>1094</v>
      </c>
      <c r="B566" t="s">
        <v>1095</v>
      </c>
      <c r="C566" t="s">
        <v>3135</v>
      </c>
      <c r="D566" t="s">
        <v>271</v>
      </c>
      <c r="E566">
        <v>12219.94759252</v>
      </c>
      <c r="F566">
        <v>884.35</v>
      </c>
      <c r="G566">
        <v>4.5233783460028301</v>
      </c>
      <c r="H566">
        <f>(Table2[[#This Row],[1Y Return vs Nifty]]-AVERAGE(Table2[1Y Return vs Nifty]))/_xlfn.STDEV.P(Table2[1Y Return vs Nifty])</f>
        <v>-0.3317394948552766</v>
      </c>
      <c r="I566">
        <v>-7.7475213405072303</v>
      </c>
      <c r="J566">
        <f>(Table2[[#This Row],[1M Return vs Nifty]]-AVERAGE(Table2[1M Return vs Nifty]))/_xlfn.STDEV.P(Table2[1M Return vs Nifty])</f>
        <v>-0.7485970634104383</v>
      </c>
      <c r="K566">
        <v>-25.0861109818537</v>
      </c>
      <c r="L566">
        <f>(Table2[[#This Row],[6M Return vs Nifty]]-AVERAGE(Table2[6M Return vs Nifty]))/_xlfn.STDEV.P(Table2[6M Return vs Nifty])</f>
        <v>-1.125947518532211</v>
      </c>
      <c r="M566">
        <v>-0.70230443425087696</v>
      </c>
      <c r="N566">
        <f>(Table2[[#This Row],[1W Return vs Nifty]]-AVERAGE(Table2[1W Return vs Nifty]))/_xlfn.STDEV.P(Table2[1W Return vs Nifty])</f>
        <v>6.2642651067757529E-2</v>
      </c>
      <c r="O566">
        <v>929.52</v>
      </c>
      <c r="P566">
        <v>959.65893635765303</v>
      </c>
      <c r="Q566">
        <v>936.53887008489301</v>
      </c>
      <c r="R566">
        <v>34.577936734600399</v>
      </c>
      <c r="S566" s="1">
        <f>(Table2[[#This Row],[Close Price]]-Table2[[#This Row],[20D EMA]])/Table2[[#This Row],[20D EMA]]</f>
        <v>-4.8594973749892377E-2</v>
      </c>
      <c r="T566" s="1">
        <f>(Table2[[#This Row],[Close Price]]-Table2[[#This Row],[50D EMA]])/Table2[[#This Row],[50D EMA]]</f>
        <v>-7.847468877170577E-2</v>
      </c>
      <c r="U566" s="1">
        <f>(Table2[[#This Row],[Close Price]]-Table2[[#This Row],[200D EMA]])/Table2[[#This Row],[200D EMA]]</f>
        <v>-5.572525791712446E-2</v>
      </c>
      <c r="V566">
        <v>1.3542477563378199</v>
      </c>
      <c r="W566">
        <v>881.25</v>
      </c>
      <c r="X566">
        <v>908.9</v>
      </c>
      <c r="Y566">
        <v>881.25</v>
      </c>
      <c r="Z566">
        <v>908.9</v>
      </c>
      <c r="AA566">
        <v>856.3</v>
      </c>
      <c r="AB566">
        <v>973.2</v>
      </c>
      <c r="AC566" s="1">
        <f>(Table2[[#This Row],[Close Price]]/Table2[[#This Row],[Day Low]])-1</f>
        <v>3.5177304964539857E-3</v>
      </c>
      <c r="AD566" s="1">
        <f>(Table2[[#This Row],[Day High]]/Table2[[#This Row],[Close Price]])-1</f>
        <v>2.7760502063662429E-2</v>
      </c>
      <c r="AE566" s="1">
        <f>(Table2[[#This Row],[Close Price]]/Table2[[#This Row],[Current Week Low]])-1</f>
        <v>3.5177304964539857E-3</v>
      </c>
      <c r="AF566" s="1">
        <f>(Table2[[#This Row],[Current Week High]]/Table2[[#This Row],[Close Price]])-1</f>
        <v>2.7760502063662429E-2</v>
      </c>
      <c r="AG566" s="1">
        <f>(Table2[[#This Row],[Close Price]]/Table2[[#This Row],[Current Month Low]])-1</f>
        <v>3.2757211257736785E-2</v>
      </c>
      <c r="AH566" s="1">
        <f>(Table2[[#This Row],[Current Month High]]/Table2[[#This Row],[Close Price]])-1</f>
        <v>0.10046927121614746</v>
      </c>
      <c r="AI566">
        <v>35.579804376095403</v>
      </c>
      <c r="AJ566">
        <v>41.496000000000002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-0.17</v>
      </c>
      <c r="AM566" t="s">
        <v>3181</v>
      </c>
      <c r="AN566">
        <v>-12.65</v>
      </c>
      <c r="AO566" t="s">
        <v>3181</v>
      </c>
      <c r="AP566">
        <v>2.3697933323588001E-2</v>
      </c>
      <c r="AQ566">
        <f>(Table2[[#This Row],[Sharpe Ratio]]-AVERAGE(Table2[Sharpe Ratio]))/_xlfn.STDEV.P(Table2[Sharpe Ratio])</f>
        <v>-0.49522216083745257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408</v>
      </c>
      <c r="AT566">
        <f>_xlfn.RANK.AVG(Table2[[#This Row],[6M Return vs Nifty Z-Score]],Table2[6M Return vs Nifty Z-Score])</f>
        <v>682</v>
      </c>
      <c r="AU566">
        <f>_xlfn.RANK.AVG(Table2[[#This Row],[Sharpe Ratio Z-Score]],Table2[Sharpe Ratio Z-Score])</f>
        <v>463</v>
      </c>
      <c r="AV566">
        <f>(Table2[[#This Row],[Rank 1Y]]+Table2[[#This Row],[Rank 6M]]+Table2[[#This Row],[Rank Sharpe]])/3</f>
        <v>517.66666666666663</v>
      </c>
    </row>
    <row r="567" spans="1:48" x14ac:dyDescent="0.3">
      <c r="A567" t="s">
        <v>1744</v>
      </c>
      <c r="B567" t="s">
        <v>1745</v>
      </c>
      <c r="C567" t="s">
        <v>3150</v>
      </c>
      <c r="D567" t="s">
        <v>262</v>
      </c>
      <c r="E567">
        <v>4790.9643933999996</v>
      </c>
      <c r="F567">
        <v>287.05</v>
      </c>
      <c r="G567">
        <v>-4.0787896639863899</v>
      </c>
      <c r="H567">
        <f>(Table2[[#This Row],[1Y Return vs Nifty]]-AVERAGE(Table2[1Y Return vs Nifty]))/_xlfn.STDEV.P(Table2[1Y Return vs Nifty])</f>
        <v>-0.47852697999012228</v>
      </c>
      <c r="I567">
        <v>1.99890777031721</v>
      </c>
      <c r="J567">
        <f>(Table2[[#This Row],[1M Return vs Nifty]]-AVERAGE(Table2[1M Return vs Nifty]))/_xlfn.STDEV.P(Table2[1M Return vs Nifty])</f>
        <v>0.35460396184255649</v>
      </c>
      <c r="K567">
        <v>-1.89690382663952</v>
      </c>
      <c r="L567">
        <f>(Table2[[#This Row],[6M Return vs Nifty]]-AVERAGE(Table2[6M Return vs Nifty]))/_xlfn.STDEV.P(Table2[6M Return vs Nifty])</f>
        <v>-0.40442535464821838</v>
      </c>
      <c r="M567">
        <v>0.306777311253003</v>
      </c>
      <c r="N567">
        <f>(Table2[[#This Row],[1W Return vs Nifty]]-AVERAGE(Table2[1W Return vs Nifty]))/_xlfn.STDEV.P(Table2[1W Return vs Nifty])</f>
        <v>0.28764943997011866</v>
      </c>
      <c r="O567">
        <v>284.83</v>
      </c>
      <c r="P567">
        <v>286.03701927183999</v>
      </c>
      <c r="Q567">
        <v>273.81437356724899</v>
      </c>
      <c r="R567">
        <v>53.953016343071198</v>
      </c>
      <c r="S567" s="1">
        <f>(Table2[[#This Row],[Close Price]]-Table2[[#This Row],[20D EMA]])/Table2[[#This Row],[20D EMA]]</f>
        <v>7.7941228100973474E-3</v>
      </c>
      <c r="T567" s="1">
        <f>(Table2[[#This Row],[Close Price]]-Table2[[#This Row],[50D EMA]])/Table2[[#This Row],[50D EMA]]</f>
        <v>3.5414322619454846E-3</v>
      </c>
      <c r="U567" s="1">
        <f>(Table2[[#This Row],[Close Price]]-Table2[[#This Row],[200D EMA]])/Table2[[#This Row],[200D EMA]]</f>
        <v>4.8337953410982425E-2</v>
      </c>
      <c r="V567">
        <v>0.46352362195789898</v>
      </c>
      <c r="W567">
        <v>285.25</v>
      </c>
      <c r="X567">
        <v>293</v>
      </c>
      <c r="Y567">
        <v>285.25</v>
      </c>
      <c r="Z567">
        <v>293</v>
      </c>
      <c r="AA567">
        <v>267.89999999999998</v>
      </c>
      <c r="AB567">
        <v>299.75</v>
      </c>
      <c r="AC567" s="1">
        <f>(Table2[[#This Row],[Close Price]]/Table2[[#This Row],[Day Low]])-1</f>
        <v>6.3102541630148945E-3</v>
      </c>
      <c r="AD567" s="1">
        <f>(Table2[[#This Row],[Day High]]/Table2[[#This Row],[Close Price]])-1</f>
        <v>2.0728096150496311E-2</v>
      </c>
      <c r="AE567" s="1">
        <f>(Table2[[#This Row],[Close Price]]/Table2[[#This Row],[Current Week Low]])-1</f>
        <v>6.3102541630148945E-3</v>
      </c>
      <c r="AF567" s="1">
        <f>(Table2[[#This Row],[Current Week High]]/Table2[[#This Row],[Close Price]])-1</f>
        <v>2.0728096150496311E-2</v>
      </c>
      <c r="AG567" s="1">
        <f>(Table2[[#This Row],[Close Price]]/Table2[[#This Row],[Current Month Low]])-1</f>
        <v>7.1481896229936615E-2</v>
      </c>
      <c r="AH567" s="1">
        <f>(Table2[[#This Row],[Current Month High]]/Table2[[#This Row],[Close Price]])-1</f>
        <v>4.424316321198396E-2</v>
      </c>
      <c r="AI567">
        <v>17.052778261626798</v>
      </c>
      <c r="AJ567">
        <v>36.495482643842102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-7.0000000000000007E-2</v>
      </c>
      <c r="AM567" t="s">
        <v>3181</v>
      </c>
      <c r="AN567">
        <v>1.7</v>
      </c>
      <c r="AO567" t="s">
        <v>3182</v>
      </c>
      <c r="AP567">
        <v>-2.0366304573107001E-2</v>
      </c>
      <c r="AQ567">
        <f>(Table2[[#This Row],[Sharpe Ratio]]-AVERAGE(Table2[Sharpe Ratio]))/_xlfn.STDEV.P(Table2[Sharpe Ratio])</f>
        <v>-1.0109626851248841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474</v>
      </c>
      <c r="AT567">
        <f>_xlfn.RANK.AVG(Table2[[#This Row],[6M Return vs Nifty Z-Score]],Table2[6M Return vs Nifty Z-Score])</f>
        <v>458</v>
      </c>
      <c r="AU567">
        <f>_xlfn.RANK.AVG(Table2[[#This Row],[Sharpe Ratio Z-Score]],Table2[Sharpe Ratio Z-Score])</f>
        <v>621</v>
      </c>
      <c r="AV567">
        <f>(Table2[[#This Row],[Rank 1Y]]+Table2[[#This Row],[Rank 6M]]+Table2[[#This Row],[Rank Sharpe]])/3</f>
        <v>517.66666666666663</v>
      </c>
    </row>
    <row r="568" spans="1:48" x14ac:dyDescent="0.3">
      <c r="A568" t="s">
        <v>823</v>
      </c>
      <c r="B568" t="s">
        <v>824</v>
      </c>
      <c r="C568" t="s">
        <v>3145</v>
      </c>
      <c r="D568" t="s">
        <v>37</v>
      </c>
      <c r="E568">
        <v>19746.017614429999</v>
      </c>
      <c r="F568">
        <v>893.95</v>
      </c>
      <c r="G568">
        <v>-14.3081171346931</v>
      </c>
      <c r="H568">
        <f>(Table2[[#This Row],[1Y Return vs Nifty]]-AVERAGE(Table2[1Y Return vs Nifty]))/_xlfn.STDEV.P(Table2[1Y Return vs Nifty])</f>
        <v>-0.65308033122694731</v>
      </c>
      <c r="I568">
        <v>-3.26531987195919</v>
      </c>
      <c r="J568">
        <f>(Table2[[#This Row],[1M Return vs Nifty]]-AVERAGE(Table2[1M Return vs Nifty]))/_xlfn.STDEV.P(Table2[1M Return vs Nifty])</f>
        <v>-0.24125543097595131</v>
      </c>
      <c r="K568">
        <v>-2.9890587135956701</v>
      </c>
      <c r="L568">
        <f>(Table2[[#This Row],[6M Return vs Nifty]]-AVERAGE(Table2[6M Return vs Nifty]))/_xlfn.STDEV.P(Table2[6M Return vs Nifty])</f>
        <v>-0.43840728219143282</v>
      </c>
      <c r="M568">
        <v>-2.2849887450936701</v>
      </c>
      <c r="N568">
        <f>(Table2[[#This Row],[1W Return vs Nifty]]-AVERAGE(Table2[1W Return vs Nifty]))/_xlfn.STDEV.P(Table2[1W Return vs Nifty])</f>
        <v>-0.2902670276729466</v>
      </c>
      <c r="O568">
        <v>889.01</v>
      </c>
      <c r="P568">
        <v>897.18157613200106</v>
      </c>
      <c r="Q568">
        <v>868.077878651079</v>
      </c>
      <c r="R568">
        <v>55.122767695908003</v>
      </c>
      <c r="S568" s="1">
        <f>(Table2[[#This Row],[Close Price]]-Table2[[#This Row],[20D EMA]])/Table2[[#This Row],[20D EMA]]</f>
        <v>5.5567428937807837E-3</v>
      </c>
      <c r="T568" s="1">
        <f>(Table2[[#This Row],[Close Price]]-Table2[[#This Row],[50D EMA]])/Table2[[#This Row],[50D EMA]]</f>
        <v>-3.601919854321164E-3</v>
      </c>
      <c r="U568" s="1">
        <f>(Table2[[#This Row],[Close Price]]-Table2[[#This Row],[200D EMA]])/Table2[[#This Row],[200D EMA]]</f>
        <v>2.980391735027757E-2</v>
      </c>
      <c r="V568">
        <v>0.64744758899829102</v>
      </c>
      <c r="W568">
        <v>879.2</v>
      </c>
      <c r="X568">
        <v>899</v>
      </c>
      <c r="Y568">
        <v>879.2</v>
      </c>
      <c r="Z568">
        <v>899</v>
      </c>
      <c r="AA568">
        <v>864</v>
      </c>
      <c r="AB568">
        <v>913.35</v>
      </c>
      <c r="AC568" s="1">
        <f>(Table2[[#This Row],[Close Price]]/Table2[[#This Row],[Day Low]])-1</f>
        <v>1.677661510464068E-2</v>
      </c>
      <c r="AD568" s="1">
        <f>(Table2[[#This Row],[Day High]]/Table2[[#This Row],[Close Price]])-1</f>
        <v>5.6490855193243039E-3</v>
      </c>
      <c r="AE568" s="1">
        <f>(Table2[[#This Row],[Close Price]]/Table2[[#This Row],[Current Week Low]])-1</f>
        <v>1.677661510464068E-2</v>
      </c>
      <c r="AF568" s="1">
        <f>(Table2[[#This Row],[Current Week High]]/Table2[[#This Row],[Close Price]])-1</f>
        <v>5.6490855193243039E-3</v>
      </c>
      <c r="AG568" s="1">
        <f>(Table2[[#This Row],[Close Price]]/Table2[[#This Row],[Current Month Low]])-1</f>
        <v>3.4664351851851904E-2</v>
      </c>
      <c r="AH568" s="1">
        <f>(Table2[[#This Row],[Current Month High]]/Table2[[#This Row],[Close Price]])-1</f>
        <v>2.1701437440572624E-2</v>
      </c>
      <c r="AI568">
        <v>14.659656580345599</v>
      </c>
      <c r="AJ568">
        <v>25.6960067491563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-0.08</v>
      </c>
      <c r="AM568" t="s">
        <v>3181</v>
      </c>
      <c r="AN568">
        <v>1.96</v>
      </c>
      <c r="AO568" t="s">
        <v>3182</v>
      </c>
      <c r="AQ568">
        <f>(Table2[[#This Row],[Sharpe Ratio]]-AVERAGE(Table2[Sharpe Ratio]))/_xlfn.STDEV.P(Table2[Sharpe Ratio])</f>
        <v>-0.77258959393567861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541</v>
      </c>
      <c r="AT568">
        <f>_xlfn.RANK.AVG(Table2[[#This Row],[6M Return vs Nifty Z-Score]],Table2[6M Return vs Nifty Z-Score])</f>
        <v>467</v>
      </c>
      <c r="AU568">
        <f>_xlfn.RANK.AVG(Table2[[#This Row],[Sharpe Ratio Z-Score]],Table2[Sharpe Ratio Z-Score])</f>
        <v>547.5</v>
      </c>
      <c r="AV568">
        <f>(Table2[[#This Row],[Rank 1Y]]+Table2[[#This Row],[Rank 6M]]+Table2[[#This Row],[Rank Sharpe]])/3</f>
        <v>518.5</v>
      </c>
    </row>
    <row r="569" spans="1:48" x14ac:dyDescent="0.3">
      <c r="A569" t="s">
        <v>913</v>
      </c>
      <c r="B569" t="s">
        <v>914</v>
      </c>
      <c r="C569" t="s">
        <v>3150</v>
      </c>
      <c r="D569" t="s">
        <v>458</v>
      </c>
      <c r="E569">
        <v>16868.918842485</v>
      </c>
      <c r="F569">
        <v>1587.45</v>
      </c>
      <c r="G569">
        <v>-11.9903488712773</v>
      </c>
      <c r="H569">
        <f>(Table2[[#This Row],[1Y Return vs Nifty]]-AVERAGE(Table2[1Y Return vs Nifty]))/_xlfn.STDEV.P(Table2[1Y Return vs Nifty])</f>
        <v>-0.61352990927319273</v>
      </c>
      <c r="I569">
        <v>-7.0906117316275205E-2</v>
      </c>
      <c r="J569">
        <f>(Table2[[#This Row],[1M Return vs Nifty]]-AVERAGE(Table2[1M Return vs Nifty]))/_xlfn.STDEV.P(Table2[1M Return vs Nifty])</f>
        <v>0.12032115149674813</v>
      </c>
      <c r="K569">
        <v>8.8146118038555699</v>
      </c>
      <c r="L569">
        <f>(Table2[[#This Row],[6M Return vs Nifty]]-AVERAGE(Table2[6M Return vs Nifty]))/_xlfn.STDEV.P(Table2[6M Return vs Nifty])</f>
        <v>-7.1141172724205462E-2</v>
      </c>
      <c r="M569">
        <v>-1.61313479334831</v>
      </c>
      <c r="N569">
        <f>(Table2[[#This Row],[1W Return vs Nifty]]-AVERAGE(Table2[1W Return vs Nifty]))/_xlfn.STDEV.P(Table2[1W Return vs Nifty])</f>
        <v>-0.14045587414930563</v>
      </c>
      <c r="O569">
        <v>1559.21</v>
      </c>
      <c r="P569">
        <v>1541.45084656681</v>
      </c>
      <c r="Q569">
        <v>1468.27169853597</v>
      </c>
      <c r="R569">
        <v>58.726489274613797</v>
      </c>
      <c r="S569" s="1">
        <f>(Table2[[#This Row],[Close Price]]-Table2[[#This Row],[20D EMA]])/Table2[[#This Row],[20D EMA]]</f>
        <v>1.8111736071472095E-2</v>
      </c>
      <c r="T569" s="1">
        <f>(Table2[[#This Row],[Close Price]]-Table2[[#This Row],[50D EMA]])/Table2[[#This Row],[50D EMA]]</f>
        <v>2.9841466262541846E-2</v>
      </c>
      <c r="U569" s="1">
        <f>(Table2[[#This Row],[Close Price]]-Table2[[#This Row],[200D EMA]])/Table2[[#This Row],[200D EMA]]</f>
        <v>8.116910622391213E-2</v>
      </c>
      <c r="V569">
        <v>1.05918393847494</v>
      </c>
      <c r="W569">
        <v>1551.55</v>
      </c>
      <c r="X569">
        <v>1596</v>
      </c>
      <c r="Y569">
        <v>1551.55</v>
      </c>
      <c r="Z569">
        <v>1596</v>
      </c>
      <c r="AA569">
        <v>1482</v>
      </c>
      <c r="AB569">
        <v>1643.95</v>
      </c>
      <c r="AC569" s="1">
        <f>(Table2[[#This Row],[Close Price]]/Table2[[#This Row],[Day Low]])-1</f>
        <v>2.3138152170410375E-2</v>
      </c>
      <c r="AD569" s="1">
        <f>(Table2[[#This Row],[Day High]]/Table2[[#This Row],[Close Price]])-1</f>
        <v>5.3859964093356805E-3</v>
      </c>
      <c r="AE569" s="1">
        <f>(Table2[[#This Row],[Close Price]]/Table2[[#This Row],[Current Week Low]])-1</f>
        <v>2.3138152170410375E-2</v>
      </c>
      <c r="AF569" s="1">
        <f>(Table2[[#This Row],[Current Week High]]/Table2[[#This Row],[Close Price]])-1</f>
        <v>5.3859964093356805E-3</v>
      </c>
      <c r="AG569" s="1">
        <f>(Table2[[#This Row],[Close Price]]/Table2[[#This Row],[Current Month Low]])-1</f>
        <v>7.1153846153846123E-2</v>
      </c>
      <c r="AH569" s="1">
        <f>(Table2[[#This Row],[Current Month High]]/Table2[[#This Row],[Close Price]])-1</f>
        <v>3.5591672178651335E-2</v>
      </c>
      <c r="AI569">
        <v>6.4600459857003303</v>
      </c>
      <c r="AJ569">
        <v>27.711182622687001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0.03</v>
      </c>
      <c r="AM569" t="s">
        <v>3182</v>
      </c>
      <c r="AN569">
        <v>3.76</v>
      </c>
      <c r="AO569" t="s">
        <v>3182</v>
      </c>
      <c r="AP569">
        <v>-7.1650569144975002E-2</v>
      </c>
      <c r="AQ569">
        <f>(Table2[[#This Row],[Sharpe Ratio]]-AVERAGE(Table2[Sharpe Ratio]))/_xlfn.STDEV.P(Table2[Sharpe Ratio])</f>
        <v>-1.6112084799120068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-2.3160142845619625</v>
      </c>
      <c r="AS569">
        <f>_xlfn.RANK.AVG(Table2[[#This Row],[1Y Return vs Nifty Z-Score]],Table2[1Y Return vs Nifty Z-Score])</f>
        <v>527</v>
      </c>
      <c r="AT569">
        <f>_xlfn.RANK.AVG(Table2[[#This Row],[6M Return vs Nifty Z-Score]],Table2[6M Return vs Nifty Z-Score])</f>
        <v>339</v>
      </c>
      <c r="AU569">
        <f>_xlfn.RANK.AVG(Table2[[#This Row],[Sharpe Ratio Z-Score]],Table2[Sharpe Ratio Z-Score])</f>
        <v>694</v>
      </c>
      <c r="AV569">
        <f>(Table2[[#This Row],[Rank 1Y]]+Table2[[#This Row],[Rank 6M]]+Table2[[#This Row],[Rank Sharpe]])/3</f>
        <v>520</v>
      </c>
    </row>
    <row r="570" spans="1:48" x14ac:dyDescent="0.3">
      <c r="A570" t="s">
        <v>1452</v>
      </c>
      <c r="B570" t="s">
        <v>1453</v>
      </c>
      <c r="C570" t="s">
        <v>3145</v>
      </c>
      <c r="D570" t="s">
        <v>1454</v>
      </c>
      <c r="E570">
        <v>7391.7218824000001</v>
      </c>
      <c r="F570">
        <v>277.25</v>
      </c>
      <c r="G570">
        <v>-41.134246211757798</v>
      </c>
      <c r="H570">
        <f>(Table2[[#This Row],[1Y Return vs Nifty]]-AVERAGE(Table2[1Y Return vs Nifty]))/_xlfn.STDEV.P(Table2[1Y Return vs Nifty])</f>
        <v>-1.1108416791281284</v>
      </c>
      <c r="I570">
        <v>-5.7969743855536802</v>
      </c>
      <c r="J570">
        <f>(Table2[[#This Row],[1M Return vs Nifty]]-AVERAGE(Table2[1M Return vs Nifty]))/_xlfn.STDEV.P(Table2[1M Return vs Nifty])</f>
        <v>-0.52781411038828874</v>
      </c>
      <c r="K570">
        <v>-14.609101349147799</v>
      </c>
      <c r="L570">
        <f>(Table2[[#This Row],[6M Return vs Nifty]]-AVERAGE(Table2[6M Return vs Nifty]))/_xlfn.STDEV.P(Table2[6M Return vs Nifty])</f>
        <v>-0.79995988943279872</v>
      </c>
      <c r="M570">
        <v>1.0802096013484399</v>
      </c>
      <c r="N570">
        <f>(Table2[[#This Row],[1W Return vs Nifty]]-AVERAGE(Table2[1W Return vs Nifty]))/_xlfn.STDEV.P(Table2[1W Return vs Nifty])</f>
        <v>0.46011070666449722</v>
      </c>
      <c r="O570">
        <v>273.86</v>
      </c>
      <c r="P570">
        <v>277.65582418144101</v>
      </c>
      <c r="Q570">
        <v>282.61082279078698</v>
      </c>
      <c r="R570">
        <v>58.135694702970198</v>
      </c>
      <c r="S570" s="1">
        <f>(Table2[[#This Row],[Close Price]]-Table2[[#This Row],[20D EMA]])/Table2[[#This Row],[20D EMA]]</f>
        <v>1.2378587599503346E-2</v>
      </c>
      <c r="T570" s="1">
        <f>(Table2[[#This Row],[Close Price]]-Table2[[#This Row],[50D EMA]])/Table2[[#This Row],[50D EMA]]</f>
        <v>-1.4616087475831571E-3</v>
      </c>
      <c r="U570" s="1">
        <f>(Table2[[#This Row],[Close Price]]-Table2[[#This Row],[200D EMA]])/Table2[[#This Row],[200D EMA]]</f>
        <v>-1.8968922484456755E-2</v>
      </c>
      <c r="V570">
        <v>0.68159231064842396</v>
      </c>
      <c r="W570">
        <v>270.05</v>
      </c>
      <c r="X570">
        <v>280</v>
      </c>
      <c r="Y570">
        <v>270.05</v>
      </c>
      <c r="Z570">
        <v>280</v>
      </c>
      <c r="AA570">
        <v>252.2</v>
      </c>
      <c r="AB570">
        <v>289.95</v>
      </c>
      <c r="AC570" s="1">
        <f>(Table2[[#This Row],[Close Price]]/Table2[[#This Row],[Day Low]])-1</f>
        <v>2.666172930938715E-2</v>
      </c>
      <c r="AD570" s="1">
        <f>(Table2[[#This Row],[Day High]]/Table2[[#This Row],[Close Price]])-1</f>
        <v>9.918845807033394E-3</v>
      </c>
      <c r="AE570" s="1">
        <f>(Table2[[#This Row],[Close Price]]/Table2[[#This Row],[Current Week Low]])-1</f>
        <v>2.666172930938715E-2</v>
      </c>
      <c r="AF570" s="1">
        <f>(Table2[[#This Row],[Current Week High]]/Table2[[#This Row],[Close Price]])-1</f>
        <v>9.918845807033394E-3</v>
      </c>
      <c r="AG570" s="1">
        <f>(Table2[[#This Row],[Close Price]]/Table2[[#This Row],[Current Month Low]])-1</f>
        <v>9.9325931800158695E-2</v>
      </c>
      <c r="AH570" s="1">
        <f>(Table2[[#This Row],[Current Month High]]/Table2[[#This Row],[Close Price]])-1</f>
        <v>4.5807033363390426E-2</v>
      </c>
      <c r="AI570">
        <v>29.756537421099999</v>
      </c>
      <c r="AJ570">
        <v>10.877824435112901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</v>
      </c>
      <c r="AM570" t="s">
        <v>3181</v>
      </c>
      <c r="AN570">
        <v>-1.02</v>
      </c>
      <c r="AO570" t="s">
        <v>3181</v>
      </c>
      <c r="AP570">
        <v>8.1798869644576E-2</v>
      </c>
      <c r="AQ570">
        <f>(Table2[[#This Row],[Sharpe Ratio]]-AVERAGE(Table2[Sharpe Ratio]))/_xlfn.STDEV.P(Table2[Sharpe Ratio])</f>
        <v>0.18480792228863085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679</v>
      </c>
      <c r="AT570">
        <f>_xlfn.RANK.AVG(Table2[[#This Row],[6M Return vs Nifty Z-Score]],Table2[6M Return vs Nifty Z-Score])</f>
        <v>598</v>
      </c>
      <c r="AU570">
        <f>_xlfn.RANK.AVG(Table2[[#This Row],[Sharpe Ratio Z-Score]],Table2[Sharpe Ratio Z-Score])</f>
        <v>292</v>
      </c>
      <c r="AV570">
        <f>(Table2[[#This Row],[Rank 1Y]]+Table2[[#This Row],[Rank 6M]]+Table2[[#This Row],[Rank Sharpe]])/3</f>
        <v>523</v>
      </c>
    </row>
    <row r="571" spans="1:48" x14ac:dyDescent="0.3">
      <c r="A571" t="s">
        <v>1032</v>
      </c>
      <c r="B571" t="s">
        <v>1033</v>
      </c>
      <c r="C571" t="s">
        <v>3148</v>
      </c>
      <c r="D571" t="s">
        <v>538</v>
      </c>
      <c r="E571">
        <v>13591.1181382</v>
      </c>
      <c r="F571">
        <v>874.45</v>
      </c>
      <c r="G571">
        <v>-33.288490986356202</v>
      </c>
      <c r="H571">
        <f>(Table2[[#This Row],[1Y Return vs Nifty]]-AVERAGE(Table2[1Y Return vs Nifty]))/_xlfn.STDEV.P(Table2[1Y Return vs Nifty])</f>
        <v>-0.97696162968211464</v>
      </c>
      <c r="I571">
        <v>3.9353699444794801</v>
      </c>
      <c r="J571">
        <f>(Table2[[#This Row],[1M Return vs Nifty]]-AVERAGE(Table2[1M Return vs Nifty]))/_xlfn.STDEV.P(Table2[1M Return vs Nifty])</f>
        <v>0.57379265460459228</v>
      </c>
      <c r="K571">
        <v>-6.1010588988153698</v>
      </c>
      <c r="L571">
        <f>(Table2[[#This Row],[6M Return vs Nifty]]-AVERAGE(Table2[6M Return vs Nifty]))/_xlfn.STDEV.P(Table2[6M Return vs Nifty])</f>
        <v>-0.53523582370291878</v>
      </c>
      <c r="M571">
        <v>-2.8100051143242801</v>
      </c>
      <c r="N571">
        <f>(Table2[[#This Row],[1W Return vs Nifty]]-AVERAGE(Table2[1W Return vs Nifty]))/_xlfn.STDEV.P(Table2[1W Return vs Nifty])</f>
        <v>-0.40733608366183199</v>
      </c>
      <c r="O571">
        <v>880.27</v>
      </c>
      <c r="P571">
        <v>859.54646509576605</v>
      </c>
      <c r="Q571">
        <v>836.35578135537196</v>
      </c>
      <c r="R571">
        <v>43.853955814118898</v>
      </c>
      <c r="S571" s="1">
        <f>(Table2[[#This Row],[Close Price]]-Table2[[#This Row],[20D EMA]])/Table2[[#This Row],[20D EMA]]</f>
        <v>-6.6116078021515408E-3</v>
      </c>
      <c r="T571" s="1">
        <f>(Table2[[#This Row],[Close Price]]-Table2[[#This Row],[50D EMA]])/Table2[[#This Row],[50D EMA]]</f>
        <v>1.7338835664426264E-2</v>
      </c>
      <c r="U571" s="1">
        <f>(Table2[[#This Row],[Close Price]]-Table2[[#This Row],[200D EMA]])/Table2[[#This Row],[200D EMA]]</f>
        <v>4.5547863115017614E-2</v>
      </c>
      <c r="V571">
        <v>0.83935126888386002</v>
      </c>
      <c r="W571">
        <v>865.1</v>
      </c>
      <c r="X571">
        <v>885.55</v>
      </c>
      <c r="Y571">
        <v>865.1</v>
      </c>
      <c r="Z571">
        <v>885.55</v>
      </c>
      <c r="AA571">
        <v>857.1</v>
      </c>
      <c r="AB571">
        <v>944.35</v>
      </c>
      <c r="AC571" s="1">
        <f>(Table2[[#This Row],[Close Price]]/Table2[[#This Row],[Day Low]])-1</f>
        <v>1.0807999075251429E-2</v>
      </c>
      <c r="AD571" s="1">
        <f>(Table2[[#This Row],[Day High]]/Table2[[#This Row],[Close Price]])-1</f>
        <v>1.2693693178569276E-2</v>
      </c>
      <c r="AE571" s="1">
        <f>(Table2[[#This Row],[Close Price]]/Table2[[#This Row],[Current Week Low]])-1</f>
        <v>1.0807999075251429E-2</v>
      </c>
      <c r="AF571" s="1">
        <f>(Table2[[#This Row],[Current Week High]]/Table2[[#This Row],[Close Price]])-1</f>
        <v>1.2693693178569276E-2</v>
      </c>
      <c r="AG571" s="1">
        <f>(Table2[[#This Row],[Close Price]]/Table2[[#This Row],[Current Month Low]])-1</f>
        <v>2.0242678800606706E-2</v>
      </c>
      <c r="AH571" s="1">
        <f>(Table2[[#This Row],[Current Month High]]/Table2[[#This Row],[Close Price]])-1</f>
        <v>7.9935959746125995E-2</v>
      </c>
      <c r="AI571">
        <v>9.4402195665846893</v>
      </c>
      <c r="AJ571">
        <v>23.3443825375555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</v>
      </c>
      <c r="AM571" t="s">
        <v>3183</v>
      </c>
      <c r="AN571">
        <v>-2.1800000000000002</v>
      </c>
      <c r="AO571" t="s">
        <v>3181</v>
      </c>
      <c r="AP571">
        <v>3.8599699020260003E-2</v>
      </c>
      <c r="AQ571">
        <f>(Table2[[#This Row],[Sharpe Ratio]]-AVERAGE(Table2[Sharpe Ratio]))/_xlfn.STDEV.P(Table2[Sharpe Ratio])</f>
        <v>-0.32080760563220939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-1.6665484880744825</v>
      </c>
      <c r="AS571">
        <f>_xlfn.RANK.AVG(Table2[[#This Row],[1Y Return vs Nifty Z-Score]],Table2[1Y Return vs Nifty Z-Score])</f>
        <v>653</v>
      </c>
      <c r="AT571">
        <f>_xlfn.RANK.AVG(Table2[[#This Row],[6M Return vs Nifty Z-Score]],Table2[6M Return vs Nifty Z-Score])</f>
        <v>496</v>
      </c>
      <c r="AU571">
        <f>_xlfn.RANK.AVG(Table2[[#This Row],[Sharpe Ratio Z-Score]],Table2[Sharpe Ratio Z-Score])</f>
        <v>421</v>
      </c>
      <c r="AV571">
        <f>(Table2[[#This Row],[Rank 1Y]]+Table2[[#This Row],[Rank 6M]]+Table2[[#This Row],[Rank Sharpe]])/3</f>
        <v>523.33333333333337</v>
      </c>
    </row>
    <row r="572" spans="1:48" x14ac:dyDescent="0.3">
      <c r="A572" t="s">
        <v>1972</v>
      </c>
      <c r="B572" t="s">
        <v>1973</v>
      </c>
      <c r="C572" t="s">
        <v>3146</v>
      </c>
      <c r="D572" t="s">
        <v>434</v>
      </c>
      <c r="E572">
        <v>3592.7902539649999</v>
      </c>
      <c r="F572">
        <v>498.65</v>
      </c>
      <c r="G572">
        <v>0.30860650090335801</v>
      </c>
      <c r="H572">
        <f>(Table2[[#This Row],[1Y Return vs Nifty]]-AVERAGE(Table2[1Y Return vs Nifty]))/_xlfn.STDEV.P(Table2[1Y Return vs Nifty])</f>
        <v>-0.40366040582107859</v>
      </c>
      <c r="I572">
        <v>6.1009266266402404</v>
      </c>
      <c r="J572">
        <f>(Table2[[#This Row],[1M Return vs Nifty]]-AVERAGE(Table2[1M Return vs Nifty]))/_xlfn.STDEV.P(Table2[1M Return vs Nifty])</f>
        <v>0.81891261852552599</v>
      </c>
      <c r="K572">
        <v>-0.525661487062688</v>
      </c>
      <c r="L572">
        <f>(Table2[[#This Row],[6M Return vs Nifty]]-AVERAGE(Table2[6M Return vs Nifty]))/_xlfn.STDEV.P(Table2[6M Return vs Nifty])</f>
        <v>-0.36175974157061225</v>
      </c>
      <c r="M572">
        <v>-1.43713801817511E-2</v>
      </c>
      <c r="N572">
        <f>(Table2[[#This Row],[1W Return vs Nifty]]-AVERAGE(Table2[1W Return vs Nifty]))/_xlfn.STDEV.P(Table2[1W Return vs Nifty])</f>
        <v>0.21603915057394465</v>
      </c>
      <c r="O572">
        <v>489.04</v>
      </c>
      <c r="P572">
        <v>488.876701472695</v>
      </c>
      <c r="Q572">
        <v>462.63801833003299</v>
      </c>
      <c r="R572">
        <v>60.714818909702501</v>
      </c>
      <c r="S572" s="1">
        <f>(Table2[[#This Row],[Close Price]]-Table2[[#This Row],[20D EMA]])/Table2[[#This Row],[20D EMA]]</f>
        <v>1.9650744315393334E-2</v>
      </c>
      <c r="T572" s="1">
        <f>(Table2[[#This Row],[Close Price]]-Table2[[#This Row],[50D EMA]])/Table2[[#This Row],[50D EMA]]</f>
        <v>1.9991336256900426E-2</v>
      </c>
      <c r="U572" s="1">
        <f>(Table2[[#This Row],[Close Price]]-Table2[[#This Row],[200D EMA]])/Table2[[#This Row],[200D EMA]]</f>
        <v>7.7840515139585967E-2</v>
      </c>
      <c r="V572">
        <v>0.78304056235689001</v>
      </c>
      <c r="W572">
        <v>496.2</v>
      </c>
      <c r="X572">
        <v>512.35</v>
      </c>
      <c r="Y572">
        <v>496.2</v>
      </c>
      <c r="Z572">
        <v>512.35</v>
      </c>
      <c r="AA572">
        <v>465.3</v>
      </c>
      <c r="AB572">
        <v>512.35</v>
      </c>
      <c r="AC572" s="1">
        <f>(Table2[[#This Row],[Close Price]]/Table2[[#This Row],[Day Low]])-1</f>
        <v>4.9375251914549612E-3</v>
      </c>
      <c r="AD572" s="1">
        <f>(Table2[[#This Row],[Day High]]/Table2[[#This Row],[Close Price]])-1</f>
        <v>2.7474180286774397E-2</v>
      </c>
      <c r="AE572" s="1">
        <f>(Table2[[#This Row],[Close Price]]/Table2[[#This Row],[Current Week Low]])-1</f>
        <v>4.9375251914549612E-3</v>
      </c>
      <c r="AF572" s="1">
        <f>(Table2[[#This Row],[Current Week High]]/Table2[[#This Row],[Close Price]])-1</f>
        <v>2.7474180286774397E-2</v>
      </c>
      <c r="AG572" s="1">
        <f>(Table2[[#This Row],[Close Price]]/Table2[[#This Row],[Current Month Low]])-1</f>
        <v>7.1674188695465268E-2</v>
      </c>
      <c r="AH572" s="1">
        <f>(Table2[[#This Row],[Current Month High]]/Table2[[#This Row],[Close Price]])-1</f>
        <v>2.7474180286774397E-2</v>
      </c>
      <c r="AI572">
        <v>11.2403489421438</v>
      </c>
      <c r="AJ572">
        <v>43.269645165924402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-0.03</v>
      </c>
      <c r="AM572" t="s">
        <v>3181</v>
      </c>
      <c r="AN572">
        <v>-0.41</v>
      </c>
      <c r="AO572" t="s">
        <v>3181</v>
      </c>
      <c r="AP572">
        <v>-6.9578323118363997E-2</v>
      </c>
      <c r="AQ572">
        <f>(Table2[[#This Row],[Sharpe Ratio]]-AVERAGE(Table2[Sharpe Ratio]))/_xlfn.STDEV.P(Table2[Sharpe Ratio])</f>
        <v>-1.5869543159180106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-1.3174226942102307</v>
      </c>
      <c r="AS572">
        <f>_xlfn.RANK.AVG(Table2[[#This Row],[1Y Return vs Nifty Z-Score]],Table2[1Y Return vs Nifty Z-Score])</f>
        <v>441</v>
      </c>
      <c r="AT572">
        <f>_xlfn.RANK.AVG(Table2[[#This Row],[6M Return vs Nifty Z-Score]],Table2[6M Return vs Nifty Z-Score])</f>
        <v>440</v>
      </c>
      <c r="AU572">
        <f>_xlfn.RANK.AVG(Table2[[#This Row],[Sharpe Ratio Z-Score]],Table2[Sharpe Ratio Z-Score])</f>
        <v>691</v>
      </c>
      <c r="AV572">
        <f>(Table2[[#This Row],[Rank 1Y]]+Table2[[#This Row],[Rank 6M]]+Table2[[#This Row],[Rank Sharpe]])/3</f>
        <v>524</v>
      </c>
    </row>
    <row r="573" spans="1:48" x14ac:dyDescent="0.3">
      <c r="A573" t="s">
        <v>1330</v>
      </c>
      <c r="B573" t="s">
        <v>1331</v>
      </c>
      <c r="C573" t="s">
        <v>3150</v>
      </c>
      <c r="D573" t="s">
        <v>398</v>
      </c>
      <c r="E573">
        <v>8575.6349231299992</v>
      </c>
      <c r="F573">
        <v>215.21</v>
      </c>
      <c r="G573">
        <v>-22.2172637600111</v>
      </c>
      <c r="H573">
        <f>(Table2[[#This Row],[1Y Return vs Nifty]]-AVERAGE(Table2[1Y Return vs Nifty]))/_xlfn.STDEV.P(Table2[1Y Return vs Nifty])</f>
        <v>-0.78804209218593091</v>
      </c>
      <c r="I573">
        <v>-3.4427796775931201</v>
      </c>
      <c r="J573">
        <f>(Table2[[#This Row],[1M Return vs Nifty]]-AVERAGE(Table2[1M Return vs Nifty]))/_xlfn.STDEV.P(Table2[1M Return vs Nifty])</f>
        <v>-0.26134215579490283</v>
      </c>
      <c r="K573">
        <v>-16.378967193813999</v>
      </c>
      <c r="L573">
        <f>(Table2[[#This Row],[6M Return vs Nifty]]-AVERAGE(Table2[6M Return vs Nifty]))/_xlfn.STDEV.P(Table2[6M Return vs Nifty])</f>
        <v>-0.85502850068287284</v>
      </c>
      <c r="M573">
        <v>-2.1017212835809902</v>
      </c>
      <c r="N573">
        <f>(Table2[[#This Row],[1W Return vs Nifty]]-AVERAGE(Table2[1W Return vs Nifty]))/_xlfn.STDEV.P(Table2[1W Return vs Nifty])</f>
        <v>-0.24940173285516753</v>
      </c>
      <c r="O573">
        <v>217.76</v>
      </c>
      <c r="P573">
        <v>224.06733334311301</v>
      </c>
      <c r="Q573">
        <v>223.91218560364399</v>
      </c>
      <c r="R573">
        <v>47.840514363219697</v>
      </c>
      <c r="S573" s="1">
        <f>(Table2[[#This Row],[Close Price]]-Table2[[#This Row],[20D EMA]])/Table2[[#This Row],[20D EMA]]</f>
        <v>-1.1710139603232838E-2</v>
      </c>
      <c r="T573" s="1">
        <f>(Table2[[#This Row],[Close Price]]-Table2[[#This Row],[50D EMA]])/Table2[[#This Row],[50D EMA]]</f>
        <v>-3.952978424369346E-2</v>
      </c>
      <c r="U573" s="1">
        <f>(Table2[[#This Row],[Close Price]]-Table2[[#This Row],[200D EMA]])/Table2[[#This Row],[200D EMA]]</f>
        <v>-3.886427878046831E-2</v>
      </c>
      <c r="V573">
        <v>0.73817287101492901</v>
      </c>
      <c r="W573">
        <v>214.01</v>
      </c>
      <c r="X573">
        <v>220.89</v>
      </c>
      <c r="Y573">
        <v>214.01</v>
      </c>
      <c r="Z573">
        <v>220.89</v>
      </c>
      <c r="AA573">
        <v>201.91</v>
      </c>
      <c r="AB573">
        <v>224.95</v>
      </c>
      <c r="AC573" s="1">
        <f>(Table2[[#This Row],[Close Price]]/Table2[[#This Row],[Day Low]])-1</f>
        <v>5.6072146161394443E-3</v>
      </c>
      <c r="AD573" s="1">
        <f>(Table2[[#This Row],[Day High]]/Table2[[#This Row],[Close Price]])-1</f>
        <v>2.6392825612192583E-2</v>
      </c>
      <c r="AE573" s="1">
        <f>(Table2[[#This Row],[Close Price]]/Table2[[#This Row],[Current Week Low]])-1</f>
        <v>5.6072146161394443E-3</v>
      </c>
      <c r="AF573" s="1">
        <f>(Table2[[#This Row],[Current Week High]]/Table2[[#This Row],[Close Price]])-1</f>
        <v>2.6392825612192583E-2</v>
      </c>
      <c r="AG573" s="1">
        <f>(Table2[[#This Row],[Close Price]]/Table2[[#This Row],[Current Month Low]])-1</f>
        <v>6.5870932593729892E-2</v>
      </c>
      <c r="AH573" s="1">
        <f>(Table2[[#This Row],[Current Month High]]/Table2[[#This Row],[Close Price]])-1</f>
        <v>4.5258119975837507E-2</v>
      </c>
      <c r="AI573">
        <v>49.737465731146301</v>
      </c>
      <c r="AJ573">
        <v>20.161920714684499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-0.09</v>
      </c>
      <c r="AM573" t="s">
        <v>3181</v>
      </c>
      <c r="AN573">
        <v>-1.96</v>
      </c>
      <c r="AO573" t="s">
        <v>3181</v>
      </c>
      <c r="AP573">
        <v>5.5681856856411999E-2</v>
      </c>
      <c r="AQ573">
        <f>(Table2[[#This Row],[Sharpe Ratio]]-AVERAGE(Table2[Sharpe Ratio]))/_xlfn.STDEV.P(Table2[Sharpe Ratio])</f>
        <v>-0.12087311319796107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583</v>
      </c>
      <c r="AT573">
        <f>_xlfn.RANK.AVG(Table2[[#This Row],[6M Return vs Nifty Z-Score]],Table2[6M Return vs Nifty Z-Score])</f>
        <v>619</v>
      </c>
      <c r="AU573">
        <f>_xlfn.RANK.AVG(Table2[[#This Row],[Sharpe Ratio Z-Score]],Table2[Sharpe Ratio Z-Score])</f>
        <v>371</v>
      </c>
      <c r="AV573">
        <f>(Table2[[#This Row],[Rank 1Y]]+Table2[[#This Row],[Rank 6M]]+Table2[[#This Row],[Rank Sharpe]])/3</f>
        <v>524.33333333333337</v>
      </c>
    </row>
    <row r="574" spans="1:48" x14ac:dyDescent="0.3">
      <c r="A574" t="s">
        <v>1757</v>
      </c>
      <c r="B574" t="s">
        <v>1758</v>
      </c>
      <c r="C574" t="s">
        <v>3136</v>
      </c>
      <c r="D574" t="s">
        <v>54</v>
      </c>
      <c r="E574">
        <v>4652.76586038</v>
      </c>
      <c r="F574">
        <v>51.81</v>
      </c>
      <c r="G574">
        <v>13.948299316781</v>
      </c>
      <c r="H574">
        <f>(Table2[[#This Row],[1Y Return vs Nifty]]-AVERAGE(Table2[1Y Return vs Nifty]))/_xlfn.STDEV.P(Table2[1Y Return vs Nifty])</f>
        <v>-0.17091254456917898</v>
      </c>
      <c r="I574">
        <v>-14.8568136812532</v>
      </c>
      <c r="J574">
        <f>(Table2[[#This Row],[1M Return vs Nifty]]-AVERAGE(Table2[1M Return vs Nifty]))/_xlfn.STDEV.P(Table2[1M Return vs Nifty])</f>
        <v>-1.5532998432648324</v>
      </c>
      <c r="K574">
        <v>-45.667537411508803</v>
      </c>
      <c r="L574">
        <f>(Table2[[#This Row],[6M Return vs Nifty]]-AVERAGE(Table2[6M Return vs Nifty]))/_xlfn.STDEV.P(Table2[6M Return vs Nifty])</f>
        <v>-1.7663297115907119</v>
      </c>
      <c r="M574">
        <v>-11.0121595156567</v>
      </c>
      <c r="N574">
        <f>(Table2[[#This Row],[1W Return vs Nifty]]-AVERAGE(Table2[1W Return vs Nifty]))/_xlfn.STDEV.P(Table2[1W Return vs Nifty])</f>
        <v>-2.2362666258585047</v>
      </c>
      <c r="O574">
        <v>57.27</v>
      </c>
      <c r="P574">
        <v>60.989907723275898</v>
      </c>
      <c r="Q574">
        <v>61.468027151257097</v>
      </c>
      <c r="R574">
        <v>14.3918984834776</v>
      </c>
      <c r="S574" s="1">
        <f>(Table2[[#This Row],[Close Price]]-Table2[[#This Row],[20D EMA]])/Table2[[#This Row],[20D EMA]]</f>
        <v>-9.5337873232058681E-2</v>
      </c>
      <c r="T574" s="1">
        <f>(Table2[[#This Row],[Close Price]]-Table2[[#This Row],[50D EMA]])/Table2[[#This Row],[50D EMA]]</f>
        <v>-0.15051519285661288</v>
      </c>
      <c r="U574" s="1">
        <f>(Table2[[#This Row],[Close Price]]-Table2[[#This Row],[200D EMA]])/Table2[[#This Row],[200D EMA]]</f>
        <v>-0.15712277746430936</v>
      </c>
      <c r="V574">
        <v>0.88328055402335004</v>
      </c>
      <c r="W574">
        <v>51.1</v>
      </c>
      <c r="X574">
        <v>52.69</v>
      </c>
      <c r="Y574">
        <v>51.1</v>
      </c>
      <c r="Z574">
        <v>52.69</v>
      </c>
      <c r="AA574">
        <v>50.81</v>
      </c>
      <c r="AB574">
        <v>61.2</v>
      </c>
      <c r="AC574" s="1">
        <f>(Table2[[#This Row],[Close Price]]/Table2[[#This Row],[Day Low]])-1</f>
        <v>1.3894324853229056E-2</v>
      </c>
      <c r="AD574" s="1">
        <f>(Table2[[#This Row],[Day High]]/Table2[[#This Row],[Close Price]])-1</f>
        <v>1.6985138004246281E-2</v>
      </c>
      <c r="AE574" s="1">
        <f>(Table2[[#This Row],[Close Price]]/Table2[[#This Row],[Current Week Low]])-1</f>
        <v>1.3894324853229056E-2</v>
      </c>
      <c r="AF574" s="1">
        <f>(Table2[[#This Row],[Current Week High]]/Table2[[#This Row],[Close Price]])-1</f>
        <v>1.6985138004246281E-2</v>
      </c>
      <c r="AG574" s="1">
        <f>(Table2[[#This Row],[Close Price]]/Table2[[#This Row],[Current Month Low]])-1</f>
        <v>1.9681165124975308E-2</v>
      </c>
      <c r="AH574" s="1">
        <f>(Table2[[#This Row],[Current Month High]]/Table2[[#This Row],[Close Price]])-1</f>
        <v>0.18123914302258259</v>
      </c>
      <c r="AI574">
        <v>92.298784018529204</v>
      </c>
      <c r="AJ574">
        <v>49.200863930885497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-0.27</v>
      </c>
      <c r="AM574" t="s">
        <v>3181</v>
      </c>
      <c r="AN574">
        <v>-15.18</v>
      </c>
      <c r="AO574" t="s">
        <v>3181</v>
      </c>
      <c r="AP574">
        <v>7.9384771044630001E-3</v>
      </c>
      <c r="AQ574">
        <f>(Table2[[#This Row],[Sharpe Ratio]]-AVERAGE(Table2[Sharpe Ratio]))/_xlfn.STDEV.P(Table2[Sharpe Ratio])</f>
        <v>-0.67967537280474655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346</v>
      </c>
      <c r="AT574">
        <f>_xlfn.RANK.AVG(Table2[[#This Row],[6M Return vs Nifty Z-Score]],Table2[6M Return vs Nifty Z-Score])</f>
        <v>727</v>
      </c>
      <c r="AU574">
        <f>_xlfn.RANK.AVG(Table2[[#This Row],[Sharpe Ratio Z-Score]],Table2[Sharpe Ratio Z-Score])</f>
        <v>503</v>
      </c>
      <c r="AV574">
        <f>(Table2[[#This Row],[Rank 1Y]]+Table2[[#This Row],[Rank 6M]]+Table2[[#This Row],[Rank Sharpe]])/3</f>
        <v>525.33333333333337</v>
      </c>
    </row>
    <row r="575" spans="1:48" x14ac:dyDescent="0.3">
      <c r="A575" t="s">
        <v>1199</v>
      </c>
      <c r="B575" t="s">
        <v>1200</v>
      </c>
      <c r="C575" t="s">
        <v>3145</v>
      </c>
      <c r="D575" t="s">
        <v>757</v>
      </c>
      <c r="E575">
        <v>10127.858557955</v>
      </c>
      <c r="F575">
        <v>7852.55</v>
      </c>
      <c r="G575">
        <v>-39.978138905575797</v>
      </c>
      <c r="H575">
        <f>(Table2[[#This Row],[1Y Return vs Nifty]]-AVERAGE(Table2[1Y Return vs Nifty]))/_xlfn.STDEV.P(Table2[1Y Return vs Nifty])</f>
        <v>-1.0911138519311461</v>
      </c>
      <c r="I575">
        <v>-5.5009043901266503</v>
      </c>
      <c r="J575">
        <f>(Table2[[#This Row],[1M Return vs Nifty]]-AVERAGE(Table2[1M Return vs Nifty]))/_xlfn.STDEV.P(Table2[1M Return vs Nifty])</f>
        <v>-0.49430186515592989</v>
      </c>
      <c r="K575">
        <v>-2.0854225349220998</v>
      </c>
      <c r="L575">
        <f>(Table2[[#This Row],[6M Return vs Nifty]]-AVERAGE(Table2[6M Return vs Nifty]))/_xlfn.STDEV.P(Table2[6M Return vs Nifty])</f>
        <v>-0.41029103282437274</v>
      </c>
      <c r="M575">
        <v>-2.8397550742325102</v>
      </c>
      <c r="N575">
        <f>(Table2[[#This Row],[1W Return vs Nifty]]-AVERAGE(Table2[1W Return vs Nifty]))/_xlfn.STDEV.P(Table2[1W Return vs Nifty])</f>
        <v>-0.41396978105924376</v>
      </c>
      <c r="O575">
        <v>8175.22</v>
      </c>
      <c r="P575">
        <v>8526.8560439098201</v>
      </c>
      <c r="Q575">
        <v>8249.6341367874502</v>
      </c>
      <c r="R575">
        <v>32.580447450061598</v>
      </c>
      <c r="S575" s="1">
        <f>(Table2[[#This Row],[Close Price]]-Table2[[#This Row],[20D EMA]])/Table2[[#This Row],[20D EMA]]</f>
        <v>-3.9469274221366528E-2</v>
      </c>
      <c r="T575" s="1">
        <f>(Table2[[#This Row],[Close Price]]-Table2[[#This Row],[50D EMA]])/Table2[[#This Row],[50D EMA]]</f>
        <v>-7.9080265978154152E-2</v>
      </c>
      <c r="U575" s="1">
        <f>(Table2[[#This Row],[Close Price]]-Table2[[#This Row],[200D EMA]])/Table2[[#This Row],[200D EMA]]</f>
        <v>-4.813354510071418E-2</v>
      </c>
      <c r="V575">
        <v>0.48014354284011801</v>
      </c>
      <c r="W575">
        <v>7834.15</v>
      </c>
      <c r="X575">
        <v>7950</v>
      </c>
      <c r="Y575">
        <v>7834.15</v>
      </c>
      <c r="Z575">
        <v>7950</v>
      </c>
      <c r="AA575">
        <v>7670.55</v>
      </c>
      <c r="AB575">
        <v>8272.7999999999993</v>
      </c>
      <c r="AC575" s="1">
        <f>(Table2[[#This Row],[Close Price]]/Table2[[#This Row],[Day Low]])-1</f>
        <v>2.3486913066510517E-3</v>
      </c>
      <c r="AD575" s="1">
        <f>(Table2[[#This Row],[Day High]]/Table2[[#This Row],[Close Price]])-1</f>
        <v>1.2409981470987042E-2</v>
      </c>
      <c r="AE575" s="1">
        <f>(Table2[[#This Row],[Close Price]]/Table2[[#This Row],[Current Week Low]])-1</f>
        <v>2.3486913066510517E-3</v>
      </c>
      <c r="AF575" s="1">
        <f>(Table2[[#This Row],[Current Week High]]/Table2[[#This Row],[Close Price]])-1</f>
        <v>1.2409981470987042E-2</v>
      </c>
      <c r="AG575" s="1">
        <f>(Table2[[#This Row],[Close Price]]/Table2[[#This Row],[Current Month Low]])-1</f>
        <v>2.3727112136678663E-2</v>
      </c>
      <c r="AH575" s="1">
        <f>(Table2[[#This Row],[Current Month High]]/Table2[[#This Row],[Close Price]])-1</f>
        <v>5.3517647133733526E-2</v>
      </c>
      <c r="AI575">
        <v>37.4069569757594</v>
      </c>
      <c r="AJ575">
        <v>19.1368794756645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-0.11</v>
      </c>
      <c r="AM575" t="s">
        <v>3181</v>
      </c>
      <c r="AN575">
        <v>-4.9400000000000004</v>
      </c>
      <c r="AO575" t="s">
        <v>3181</v>
      </c>
      <c r="AP575">
        <v>2.9024807327415001E-2</v>
      </c>
      <c r="AQ575">
        <f>(Table2[[#This Row],[Sharpe Ratio]]-AVERAGE(Table2[Sharpe Ratio]))/_xlfn.STDEV.P(Table2[Sharpe Ratio])</f>
        <v>-0.43287489414949559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674</v>
      </c>
      <c r="AT575">
        <f>_xlfn.RANK.AVG(Table2[[#This Row],[6M Return vs Nifty Z-Score]],Table2[6M Return vs Nifty Z-Score])</f>
        <v>459</v>
      </c>
      <c r="AU575">
        <f>_xlfn.RANK.AVG(Table2[[#This Row],[Sharpe Ratio Z-Score]],Table2[Sharpe Ratio Z-Score])</f>
        <v>447</v>
      </c>
      <c r="AV575">
        <f>(Table2[[#This Row],[Rank 1Y]]+Table2[[#This Row],[Rank 6M]]+Table2[[#This Row],[Rank Sharpe]])/3</f>
        <v>526.66666666666663</v>
      </c>
    </row>
    <row r="576" spans="1:48" x14ac:dyDescent="0.3">
      <c r="A576" t="s">
        <v>427</v>
      </c>
      <c r="B576" t="s">
        <v>428</v>
      </c>
      <c r="C576" t="s">
        <v>3148</v>
      </c>
      <c r="D576" t="s">
        <v>429</v>
      </c>
      <c r="E576">
        <v>54989.581844752996</v>
      </c>
      <c r="F576">
        <v>192.41</v>
      </c>
      <c r="G576">
        <v>3.6232879904883699</v>
      </c>
      <c r="H576">
        <f>(Table2[[#This Row],[1Y Return vs Nifty]]-AVERAGE(Table2[1Y Return vs Nifty]))/_xlfn.STDEV.P(Table2[1Y Return vs Nifty])</f>
        <v>-0.34709864612117497</v>
      </c>
      <c r="I576">
        <v>-6.1291088291728402</v>
      </c>
      <c r="J576">
        <f>(Table2[[#This Row],[1M Return vs Nifty]]-AVERAGE(Table2[1M Return vs Nifty]))/_xlfn.STDEV.P(Table2[1M Return vs Nifty])</f>
        <v>-0.56540850055479097</v>
      </c>
      <c r="K576">
        <v>-3.3968937822389802</v>
      </c>
      <c r="L576">
        <f>(Table2[[#This Row],[6M Return vs Nifty]]-AVERAGE(Table2[6M Return vs Nifty]))/_xlfn.STDEV.P(Table2[6M Return vs Nifty])</f>
        <v>-0.45109689418487831</v>
      </c>
      <c r="M576">
        <v>-1.2511302096258199</v>
      </c>
      <c r="N576">
        <f>(Table2[[#This Row],[1W Return vs Nifty]]-AVERAGE(Table2[1W Return vs Nifty]))/_xlfn.STDEV.P(Table2[1W Return vs Nifty])</f>
        <v>-5.9735467389137709E-2</v>
      </c>
      <c r="O576">
        <v>197.44</v>
      </c>
      <c r="P576">
        <v>197.43866729992399</v>
      </c>
      <c r="Q576">
        <v>181.11205763048901</v>
      </c>
      <c r="R576">
        <v>38.6199268461774</v>
      </c>
      <c r="S576" s="1">
        <f>(Table2[[#This Row],[Close Price]]-Table2[[#This Row],[20D EMA]])/Table2[[#This Row],[20D EMA]]</f>
        <v>-2.5476094003241499E-2</v>
      </c>
      <c r="T576" s="1">
        <f>(Table2[[#This Row],[Close Price]]-Table2[[#This Row],[50D EMA]])/Table2[[#This Row],[50D EMA]]</f>
        <v>-2.5469516020816107E-2</v>
      </c>
      <c r="U576" s="1">
        <f>(Table2[[#This Row],[Close Price]]-Table2[[#This Row],[200D EMA]])/Table2[[#This Row],[200D EMA]]</f>
        <v>6.2380950872754359E-2</v>
      </c>
      <c r="V576">
        <v>0.46837882759136201</v>
      </c>
      <c r="W576">
        <v>191.73</v>
      </c>
      <c r="X576">
        <v>194.12</v>
      </c>
      <c r="Y576">
        <v>191.73</v>
      </c>
      <c r="Z576">
        <v>194.12</v>
      </c>
      <c r="AA576">
        <v>188.6</v>
      </c>
      <c r="AB576">
        <v>200.15</v>
      </c>
      <c r="AC576" s="1">
        <f>(Table2[[#This Row],[Close Price]]/Table2[[#This Row],[Day Low]])-1</f>
        <v>3.5466541490638548E-3</v>
      </c>
      <c r="AD576" s="1">
        <f>(Table2[[#This Row],[Day High]]/Table2[[#This Row],[Close Price]])-1</f>
        <v>8.8872719713113391E-3</v>
      </c>
      <c r="AE576" s="1">
        <f>(Table2[[#This Row],[Close Price]]/Table2[[#This Row],[Current Week Low]])-1</f>
        <v>3.5466541490638548E-3</v>
      </c>
      <c r="AF576" s="1">
        <f>(Table2[[#This Row],[Current Week High]]/Table2[[#This Row],[Close Price]])-1</f>
        <v>8.8872719713113391E-3</v>
      </c>
      <c r="AG576" s="1">
        <f>(Table2[[#This Row],[Close Price]]/Table2[[#This Row],[Current Month Low]])-1</f>
        <v>2.0201484623541877E-2</v>
      </c>
      <c r="AH576" s="1">
        <f>(Table2[[#This Row],[Current Month High]]/Table2[[#This Row],[Close Price]])-1</f>
        <v>4.0226599449093126E-2</v>
      </c>
      <c r="AI576">
        <v>19.432461930253101</v>
      </c>
      <c r="AJ576">
        <v>40.959706959706899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-0.01</v>
      </c>
      <c r="AM576" t="s">
        <v>3181</v>
      </c>
      <c r="AN576">
        <v>-2.93</v>
      </c>
      <c r="AO576" t="s">
        <v>3181</v>
      </c>
      <c r="AP576">
        <v>-7.6522203101104996E-2</v>
      </c>
      <c r="AQ576">
        <f>(Table2[[#This Row],[Sharpe Ratio]]-AVERAGE(Table2[Sharpe Ratio]))/_xlfn.STDEV.P(Table2[Sharpe Ratio])</f>
        <v>-1.6682274860403163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-3.0915669942902984</v>
      </c>
      <c r="AS576">
        <f>_xlfn.RANK.AVG(Table2[[#This Row],[1Y Return vs Nifty Z-Score]],Table2[1Y Return vs Nifty Z-Score])</f>
        <v>416</v>
      </c>
      <c r="AT576">
        <f>_xlfn.RANK.AVG(Table2[[#This Row],[6M Return vs Nifty Z-Score]],Table2[6M Return vs Nifty Z-Score])</f>
        <v>471</v>
      </c>
      <c r="AU576">
        <f>_xlfn.RANK.AVG(Table2[[#This Row],[Sharpe Ratio Z-Score]],Table2[Sharpe Ratio Z-Score])</f>
        <v>699</v>
      </c>
      <c r="AV576">
        <f>(Table2[[#This Row],[Rank 1Y]]+Table2[[#This Row],[Rank 6M]]+Table2[[#This Row],[Rank Sharpe]])/3</f>
        <v>528.66666666666663</v>
      </c>
    </row>
    <row r="577" spans="1:48" x14ac:dyDescent="0.3">
      <c r="A577" t="s">
        <v>432</v>
      </c>
      <c r="B577" t="s">
        <v>433</v>
      </c>
      <c r="C577" t="s">
        <v>3146</v>
      </c>
      <c r="D577" t="s">
        <v>434</v>
      </c>
      <c r="E577">
        <v>53666.646171840002</v>
      </c>
      <c r="F577">
        <v>880.8</v>
      </c>
      <c r="G577">
        <v>-4.3096033890786796</v>
      </c>
      <c r="H577">
        <f>(Table2[[#This Row],[1Y Return vs Nifty]]-AVERAGE(Table2[1Y Return vs Nifty]))/_xlfn.STDEV.P(Table2[1Y Return vs Nifty])</f>
        <v>-0.48246558781567966</v>
      </c>
      <c r="I577">
        <v>-6.2066236926665201</v>
      </c>
      <c r="J577">
        <f>(Table2[[#This Row],[1M Return vs Nifty]]-AVERAGE(Table2[1M Return vs Nifty]))/_xlfn.STDEV.P(Table2[1M Return vs Nifty])</f>
        <v>-0.5741824295400848</v>
      </c>
      <c r="K577">
        <v>-16.761735671126399</v>
      </c>
      <c r="L577">
        <f>(Table2[[#This Row],[6M Return vs Nifty]]-AVERAGE(Table2[6M Return vs Nifty]))/_xlfn.STDEV.P(Table2[6M Return vs Nifty])</f>
        <v>-0.86693817651475757</v>
      </c>
      <c r="M577">
        <v>-0.43101399596298701</v>
      </c>
      <c r="N577">
        <f>(Table2[[#This Row],[1W Return vs Nifty]]-AVERAGE(Table2[1W Return vs Nifty]))/_xlfn.STDEV.P(Table2[1W Return vs Nifty])</f>
        <v>0.12313546114093069</v>
      </c>
      <c r="O577">
        <v>904.49</v>
      </c>
      <c r="P577">
        <v>939.61222031446005</v>
      </c>
      <c r="Q577">
        <v>939.010116947661</v>
      </c>
      <c r="R577">
        <v>38.901110193818198</v>
      </c>
      <c r="S577" s="1">
        <f>(Table2[[#This Row],[Close Price]]-Table2[[#This Row],[20D EMA]])/Table2[[#This Row],[20D EMA]]</f>
        <v>-2.6191555462194226E-2</v>
      </c>
      <c r="T577" s="1">
        <f>(Table2[[#This Row],[Close Price]]-Table2[[#This Row],[50D EMA]])/Table2[[#This Row],[50D EMA]]</f>
        <v>-6.2592013005937072E-2</v>
      </c>
      <c r="U577" s="1">
        <f>(Table2[[#This Row],[Close Price]]-Table2[[#This Row],[200D EMA]])/Table2[[#This Row],[200D EMA]]</f>
        <v>-6.1990936942062355E-2</v>
      </c>
      <c r="V577">
        <v>0.70086490409296798</v>
      </c>
      <c r="W577">
        <v>870.5</v>
      </c>
      <c r="X577">
        <v>889.5</v>
      </c>
      <c r="Y577">
        <v>870.5</v>
      </c>
      <c r="Z577">
        <v>889.5</v>
      </c>
      <c r="AA577">
        <v>858</v>
      </c>
      <c r="AB577">
        <v>926.95</v>
      </c>
      <c r="AC577" s="1">
        <f>(Table2[[#This Row],[Close Price]]/Table2[[#This Row],[Day Low]])-1</f>
        <v>1.1832280298678777E-2</v>
      </c>
      <c r="AD577" s="1">
        <f>(Table2[[#This Row],[Day High]]/Table2[[#This Row],[Close Price]])-1</f>
        <v>9.8773841961854458E-3</v>
      </c>
      <c r="AE577" s="1">
        <f>(Table2[[#This Row],[Close Price]]/Table2[[#This Row],[Current Week Low]])-1</f>
        <v>1.1832280298678777E-2</v>
      </c>
      <c r="AF577" s="1">
        <f>(Table2[[#This Row],[Current Week High]]/Table2[[#This Row],[Close Price]])-1</f>
        <v>9.8773841961854458E-3</v>
      </c>
      <c r="AG577" s="1">
        <f>(Table2[[#This Row],[Close Price]]/Table2[[#This Row],[Current Month Low]])-1</f>
        <v>2.657342657342654E-2</v>
      </c>
      <c r="AH577" s="1">
        <f>(Table2[[#This Row],[Current Month High]]/Table2[[#This Row],[Close Price]])-1</f>
        <v>5.2395549500454219E-2</v>
      </c>
      <c r="AI577">
        <v>33.969118982742899</v>
      </c>
      <c r="AJ577">
        <v>31.032430824159398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-0.13</v>
      </c>
      <c r="AM577" t="s">
        <v>3181</v>
      </c>
      <c r="AN577">
        <v>-0.96</v>
      </c>
      <c r="AO577" t="s">
        <v>3181</v>
      </c>
      <c r="AP577">
        <v>1.2764897650369001E-2</v>
      </c>
      <c r="AQ577">
        <f>(Table2[[#This Row],[Sharpe Ratio]]-AVERAGE(Table2[Sharpe Ratio]))/_xlfn.STDEV.P(Table2[Sharpe Ratio])</f>
        <v>-0.62318555744443394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476</v>
      </c>
      <c r="AT577">
        <f>_xlfn.RANK.AVG(Table2[[#This Row],[6M Return vs Nifty Z-Score]],Table2[6M Return vs Nifty Z-Score])</f>
        <v>621</v>
      </c>
      <c r="AU577">
        <f>_xlfn.RANK.AVG(Table2[[#This Row],[Sharpe Ratio Z-Score]],Table2[Sharpe Ratio Z-Score])</f>
        <v>494</v>
      </c>
      <c r="AV577">
        <f>(Table2[[#This Row],[Rank 1Y]]+Table2[[#This Row],[Rank 6M]]+Table2[[#This Row],[Rank Sharpe]])/3</f>
        <v>530.33333333333337</v>
      </c>
    </row>
    <row r="578" spans="1:48" x14ac:dyDescent="0.3">
      <c r="A578" t="s">
        <v>696</v>
      </c>
      <c r="B578" t="s">
        <v>697</v>
      </c>
      <c r="C578" t="s">
        <v>3140</v>
      </c>
      <c r="D578" t="s">
        <v>51</v>
      </c>
      <c r="E578">
        <v>25823.035344029999</v>
      </c>
      <c r="F578">
        <v>478.95</v>
      </c>
      <c r="G578">
        <v>-7.0954470824496898</v>
      </c>
      <c r="H578">
        <f>(Table2[[#This Row],[1Y Return vs Nifty]]-AVERAGE(Table2[1Y Return vs Nifty]))/_xlfn.STDEV.P(Table2[1Y Return vs Nifty])</f>
        <v>-0.53000325381497615</v>
      </c>
      <c r="I578">
        <v>-6.9412188029601696</v>
      </c>
      <c r="J578">
        <f>(Table2[[#This Row],[1M Return vs Nifty]]-AVERAGE(Table2[1M Return vs Nifty]))/_xlfn.STDEV.P(Table2[1M Return vs Nifty])</f>
        <v>-0.65733145464526399</v>
      </c>
      <c r="K578">
        <v>-0.18689391399583999</v>
      </c>
      <c r="L578">
        <f>(Table2[[#This Row],[6M Return vs Nifty]]-AVERAGE(Table2[6M Return vs Nifty]))/_xlfn.STDEV.P(Table2[6M Return vs Nifty])</f>
        <v>-0.35121913486780998</v>
      </c>
      <c r="M578">
        <v>4.8647564613418997</v>
      </c>
      <c r="N578">
        <f>(Table2[[#This Row],[1W Return vs Nifty]]-AVERAGE(Table2[1W Return vs Nifty]))/_xlfn.STDEV.P(Table2[1W Return vs Nifty])</f>
        <v>1.3039954961890814</v>
      </c>
      <c r="O578">
        <v>465.04</v>
      </c>
      <c r="P578">
        <v>462.43270492260802</v>
      </c>
      <c r="Q578">
        <v>436.84016304126698</v>
      </c>
      <c r="R578">
        <v>63.598239495290798</v>
      </c>
      <c r="S578" s="1">
        <f>(Table2[[#This Row],[Close Price]]-Table2[[#This Row],[20D EMA]])/Table2[[#This Row],[20D EMA]]</f>
        <v>2.9911405470497091E-2</v>
      </c>
      <c r="T578" s="1">
        <f>(Table2[[#This Row],[Close Price]]-Table2[[#This Row],[50D EMA]])/Table2[[#This Row],[50D EMA]]</f>
        <v>3.5718267548045225E-2</v>
      </c>
      <c r="U578" s="1">
        <f>(Table2[[#This Row],[Close Price]]-Table2[[#This Row],[200D EMA]])/Table2[[#This Row],[200D EMA]]</f>
        <v>9.6396440898578781E-2</v>
      </c>
      <c r="V578">
        <v>0.80828632954942203</v>
      </c>
      <c r="W578">
        <v>469</v>
      </c>
      <c r="X578">
        <v>481.75</v>
      </c>
      <c r="Y578">
        <v>469</v>
      </c>
      <c r="Z578">
        <v>481.75</v>
      </c>
      <c r="AA578">
        <v>427.05</v>
      </c>
      <c r="AB578">
        <v>481.75</v>
      </c>
      <c r="AC578" s="1">
        <f>(Table2[[#This Row],[Close Price]]/Table2[[#This Row],[Day Low]])-1</f>
        <v>2.1215351812366778E-2</v>
      </c>
      <c r="AD578" s="1">
        <f>(Table2[[#This Row],[Day High]]/Table2[[#This Row],[Close Price]])-1</f>
        <v>5.8461217246059682E-3</v>
      </c>
      <c r="AE578" s="1">
        <f>(Table2[[#This Row],[Close Price]]/Table2[[#This Row],[Current Week Low]])-1</f>
        <v>2.1215351812366778E-2</v>
      </c>
      <c r="AF578" s="1">
        <f>(Table2[[#This Row],[Current Week High]]/Table2[[#This Row],[Close Price]])-1</f>
        <v>5.8461217246059682E-3</v>
      </c>
      <c r="AG578" s="1">
        <f>(Table2[[#This Row],[Close Price]]/Table2[[#This Row],[Current Month Low]])-1</f>
        <v>0.1215314365999296</v>
      </c>
      <c r="AH578" s="1">
        <f>(Table2[[#This Row],[Current Month High]]/Table2[[#This Row],[Close Price]])-1</f>
        <v>5.8461217246059682E-3</v>
      </c>
      <c r="AI578">
        <v>8.15325190520932</v>
      </c>
      <c r="AJ578">
        <v>37.077847738981099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-0.02</v>
      </c>
      <c r="AM578" t="s">
        <v>3181</v>
      </c>
      <c r="AN578">
        <v>3.79</v>
      </c>
      <c r="AO578" t="s">
        <v>3182</v>
      </c>
      <c r="AP578">
        <v>-4.6379382122297003E-2</v>
      </c>
      <c r="AQ578">
        <f>(Table2[[#This Row],[Sharpe Ratio]]-AVERAGE(Table2[Sharpe Ratio]))/_xlfn.STDEV.P(Table2[Sharpe Ratio])</f>
        <v>-1.3154272326566392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-1.5499855797956075</v>
      </c>
      <c r="AS578">
        <f>_xlfn.RANK.AVG(Table2[[#This Row],[1Y Return vs Nifty Z-Score]],Table2[1Y Return vs Nifty Z-Score])</f>
        <v>497</v>
      </c>
      <c r="AT578">
        <f>_xlfn.RANK.AVG(Table2[[#This Row],[6M Return vs Nifty Z-Score]],Table2[6M Return vs Nifty Z-Score])</f>
        <v>436</v>
      </c>
      <c r="AU578">
        <f>_xlfn.RANK.AVG(Table2[[#This Row],[Sharpe Ratio Z-Score]],Table2[Sharpe Ratio Z-Score])</f>
        <v>662</v>
      </c>
      <c r="AV578">
        <f>(Table2[[#This Row],[Rank 1Y]]+Table2[[#This Row],[Rank 6M]]+Table2[[#This Row],[Rank Sharpe]])/3</f>
        <v>531.66666666666663</v>
      </c>
    </row>
    <row r="579" spans="1:48" x14ac:dyDescent="0.3">
      <c r="A579" t="s">
        <v>730</v>
      </c>
      <c r="B579" t="s">
        <v>731</v>
      </c>
      <c r="C579" t="s">
        <v>3137</v>
      </c>
      <c r="D579" t="s">
        <v>732</v>
      </c>
      <c r="E579">
        <v>23719.494064529899</v>
      </c>
      <c r="F579">
        <v>246.85</v>
      </c>
      <c r="G579">
        <v>-42.438887452213997</v>
      </c>
      <c r="H579">
        <f>(Table2[[#This Row],[1Y Return vs Nifty]]-AVERAGE(Table2[1Y Return vs Nifty]))/_xlfn.STDEV.P(Table2[1Y Return vs Nifty])</f>
        <v>-1.1331040909372661</v>
      </c>
      <c r="I579">
        <v>-14.1833120046768</v>
      </c>
      <c r="J579">
        <f>(Table2[[#This Row],[1M Return vs Nifty]]-AVERAGE(Table2[1M Return vs Nifty]))/_xlfn.STDEV.P(Table2[1M Return vs Nifty])</f>
        <v>-1.4770660009354908</v>
      </c>
      <c r="K579">
        <v>-13.6466506675422</v>
      </c>
      <c r="L579">
        <f>(Table2[[#This Row],[6M Return vs Nifty]]-AVERAGE(Table2[6M Return vs Nifty]))/_xlfn.STDEV.P(Table2[6M Return vs Nifty])</f>
        <v>-0.7700136522123705</v>
      </c>
      <c r="M579">
        <v>-2.9449775893784702</v>
      </c>
      <c r="N579">
        <f>(Table2[[#This Row],[1W Return vs Nifty]]-AVERAGE(Table2[1W Return vs Nifty]))/_xlfn.STDEV.P(Table2[1W Return vs Nifty])</f>
        <v>-0.43743247906038552</v>
      </c>
      <c r="O579">
        <v>261.72000000000003</v>
      </c>
      <c r="P579">
        <v>277.42983040485501</v>
      </c>
      <c r="Q579">
        <v>276.77034292614098</v>
      </c>
      <c r="R579">
        <v>35.379785568771297</v>
      </c>
      <c r="S579" s="1">
        <f>(Table2[[#This Row],[Close Price]]-Table2[[#This Row],[20D EMA]])/Table2[[#This Row],[20D EMA]]</f>
        <v>-5.6816445055784925E-2</v>
      </c>
      <c r="T579" s="1">
        <f>(Table2[[#This Row],[Close Price]]-Table2[[#This Row],[50D EMA]])/Table2[[#This Row],[50D EMA]]</f>
        <v>-0.11022545902951275</v>
      </c>
      <c r="U579" s="1">
        <f>(Table2[[#This Row],[Close Price]]-Table2[[#This Row],[200D EMA]])/Table2[[#This Row],[200D EMA]]</f>
        <v>-0.10810530712868156</v>
      </c>
      <c r="V579">
        <v>0.47055028984562097</v>
      </c>
      <c r="W579">
        <v>245.3</v>
      </c>
      <c r="X579">
        <v>251.5</v>
      </c>
      <c r="Y579">
        <v>245.3</v>
      </c>
      <c r="Z579">
        <v>251.5</v>
      </c>
      <c r="AA579">
        <v>227.1</v>
      </c>
      <c r="AB579">
        <v>269</v>
      </c>
      <c r="AC579" s="1">
        <f>(Table2[[#This Row],[Close Price]]/Table2[[#This Row],[Day Low]])-1</f>
        <v>6.318793314308957E-3</v>
      </c>
      <c r="AD579" s="1">
        <f>(Table2[[#This Row],[Day High]]/Table2[[#This Row],[Close Price]])-1</f>
        <v>1.8837350617784132E-2</v>
      </c>
      <c r="AE579" s="1">
        <f>(Table2[[#This Row],[Close Price]]/Table2[[#This Row],[Current Week Low]])-1</f>
        <v>6.318793314308957E-3</v>
      </c>
      <c r="AF579" s="1">
        <f>(Table2[[#This Row],[Current Week High]]/Table2[[#This Row],[Close Price]])-1</f>
        <v>1.8837350617784132E-2</v>
      </c>
      <c r="AG579" s="1">
        <f>(Table2[[#This Row],[Close Price]]/Table2[[#This Row],[Current Month Low]])-1</f>
        <v>8.6966094231615942E-2</v>
      </c>
      <c r="AH579" s="1">
        <f>(Table2[[#This Row],[Current Month High]]/Table2[[#This Row],[Close Price]])-1</f>
        <v>8.9730605630949922E-2</v>
      </c>
      <c r="AI579">
        <v>55.6815880089123</v>
      </c>
      <c r="AJ579">
        <v>8.9604943721032893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-0.23</v>
      </c>
      <c r="AM579" t="s">
        <v>3181</v>
      </c>
      <c r="AN579">
        <v>-11.62</v>
      </c>
      <c r="AO579" t="s">
        <v>3181</v>
      </c>
      <c r="AP579">
        <v>6.7717937627526995E-2</v>
      </c>
      <c r="AQ579">
        <f>(Table2[[#This Row],[Sharpe Ratio]]-AVERAGE(Table2[Sharpe Ratio]))/_xlfn.STDEV.P(Table2[Sharpe Ratio])</f>
        <v>2.0000640747669014E-2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684</v>
      </c>
      <c r="AT579">
        <f>_xlfn.RANK.AVG(Table2[[#This Row],[6M Return vs Nifty Z-Score]],Table2[6M Return vs Nifty Z-Score])</f>
        <v>582</v>
      </c>
      <c r="AU579">
        <f>_xlfn.RANK.AVG(Table2[[#This Row],[Sharpe Ratio Z-Score]],Table2[Sharpe Ratio Z-Score])</f>
        <v>337</v>
      </c>
      <c r="AV579">
        <f>(Table2[[#This Row],[Rank 1Y]]+Table2[[#This Row],[Rank 6M]]+Table2[[#This Row],[Rank Sharpe]])/3</f>
        <v>534.33333333333337</v>
      </c>
    </row>
    <row r="580" spans="1:48" x14ac:dyDescent="0.3">
      <c r="A580" t="s">
        <v>1502</v>
      </c>
      <c r="B580" t="s">
        <v>1503</v>
      </c>
      <c r="C580" t="s">
        <v>3148</v>
      </c>
      <c r="D580" t="s">
        <v>1504</v>
      </c>
      <c r="E580">
        <v>6780.9294330250004</v>
      </c>
      <c r="F580">
        <v>497.75</v>
      </c>
      <c r="G580">
        <v>-7.6006759544379499</v>
      </c>
      <c r="H580">
        <f>(Table2[[#This Row],[1Y Return vs Nifty]]-AVERAGE(Table2[1Y Return vs Nifty]))/_xlfn.STDEV.P(Table2[1Y Return vs Nifty])</f>
        <v>-0.53862448458500434</v>
      </c>
      <c r="I580">
        <v>-0.38561656122140597</v>
      </c>
      <c r="J580">
        <f>(Table2[[#This Row],[1M Return vs Nifty]]-AVERAGE(Table2[1M Return vs Nifty]))/_xlfn.STDEV.P(Table2[1M Return vs Nifty])</f>
        <v>8.4698988710135814E-2</v>
      </c>
      <c r="K580">
        <v>-11.8440628862467</v>
      </c>
      <c r="L580">
        <f>(Table2[[#This Row],[6M Return vs Nifty]]-AVERAGE(Table2[6M Return vs Nifty]))/_xlfn.STDEV.P(Table2[6M Return vs Nifty])</f>
        <v>-0.71392691203855962</v>
      </c>
      <c r="M580">
        <v>-1.11031928863805</v>
      </c>
      <c r="N580">
        <f>(Table2[[#This Row],[1W Return vs Nifty]]-AVERAGE(Table2[1W Return vs Nifty]))/_xlfn.STDEV.P(Table2[1W Return vs Nifty])</f>
        <v>-2.8337205241385506E-2</v>
      </c>
      <c r="O580">
        <v>501.95</v>
      </c>
      <c r="P580">
        <v>495.16171493761902</v>
      </c>
      <c r="Q580">
        <v>465.747655128102</v>
      </c>
      <c r="R580">
        <v>46.956907641036999</v>
      </c>
      <c r="S580" s="1">
        <f>(Table2[[#This Row],[Close Price]]-Table2[[#This Row],[20D EMA]])/Table2[[#This Row],[20D EMA]]</f>
        <v>-8.3673672676561183E-3</v>
      </c>
      <c r="T580" s="1">
        <f>(Table2[[#This Row],[Close Price]]-Table2[[#This Row],[50D EMA]])/Table2[[#This Row],[50D EMA]]</f>
        <v>5.227151018141721E-3</v>
      </c>
      <c r="U580" s="1">
        <f>(Table2[[#This Row],[Close Price]]-Table2[[#This Row],[200D EMA]])/Table2[[#This Row],[200D EMA]]</f>
        <v>6.8711768099177839E-2</v>
      </c>
      <c r="V580">
        <v>0.63864630454245896</v>
      </c>
      <c r="W580">
        <v>493.25</v>
      </c>
      <c r="X580">
        <v>520</v>
      </c>
      <c r="Y580">
        <v>493.25</v>
      </c>
      <c r="Z580">
        <v>520</v>
      </c>
      <c r="AA580">
        <v>464</v>
      </c>
      <c r="AB580">
        <v>520</v>
      </c>
      <c r="AC580" s="1">
        <f>(Table2[[#This Row],[Close Price]]/Table2[[#This Row],[Day Low]])-1</f>
        <v>9.1231626964014545E-3</v>
      </c>
      <c r="AD580" s="1">
        <f>(Table2[[#This Row],[Day High]]/Table2[[#This Row],[Close Price]])-1</f>
        <v>4.4701155198392684E-2</v>
      </c>
      <c r="AE580" s="1">
        <f>(Table2[[#This Row],[Close Price]]/Table2[[#This Row],[Current Week Low]])-1</f>
        <v>9.1231626964014545E-3</v>
      </c>
      <c r="AF580" s="1">
        <f>(Table2[[#This Row],[Current Week High]]/Table2[[#This Row],[Close Price]])-1</f>
        <v>4.4701155198392684E-2</v>
      </c>
      <c r="AG580" s="1">
        <f>(Table2[[#This Row],[Close Price]]/Table2[[#This Row],[Current Month Low]])-1</f>
        <v>7.2737068965517349E-2</v>
      </c>
      <c r="AH580" s="1">
        <f>(Table2[[#This Row],[Current Month High]]/Table2[[#This Row],[Close Price]])-1</f>
        <v>4.4701155198392684E-2</v>
      </c>
      <c r="AI580">
        <v>15.9015570065293</v>
      </c>
      <c r="AJ580">
        <v>45.413380075956702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-0.03</v>
      </c>
      <c r="AM580" t="s">
        <v>3181</v>
      </c>
      <c r="AN580">
        <v>-5.49</v>
      </c>
      <c r="AO580" t="s">
        <v>3181</v>
      </c>
      <c r="AQ580">
        <f>(Table2[[#This Row],[Sharpe Ratio]]-AVERAGE(Table2[Sharpe Ratio]))/_xlfn.STDEV.P(Table2[Sharpe Ratio])</f>
        <v>-0.77258959393567861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-1.9687792070904921</v>
      </c>
      <c r="AS580">
        <f>_xlfn.RANK.AVG(Table2[[#This Row],[1Y Return vs Nifty Z-Score]],Table2[1Y Return vs Nifty Z-Score])</f>
        <v>499</v>
      </c>
      <c r="AT580">
        <f>_xlfn.RANK.AVG(Table2[[#This Row],[6M Return vs Nifty Z-Score]],Table2[6M Return vs Nifty Z-Score])</f>
        <v>564</v>
      </c>
      <c r="AU580">
        <f>_xlfn.RANK.AVG(Table2[[#This Row],[Sharpe Ratio Z-Score]],Table2[Sharpe Ratio Z-Score])</f>
        <v>547.5</v>
      </c>
      <c r="AV580">
        <f>(Table2[[#This Row],[Rank 1Y]]+Table2[[#This Row],[Rank 6M]]+Table2[[#This Row],[Rank Sharpe]])/3</f>
        <v>536.83333333333337</v>
      </c>
    </row>
    <row r="581" spans="1:48" x14ac:dyDescent="0.3">
      <c r="A581" t="s">
        <v>1378</v>
      </c>
      <c r="B581" t="s">
        <v>1379</v>
      </c>
      <c r="C581" t="s">
        <v>3147</v>
      </c>
      <c r="D581" t="s">
        <v>450</v>
      </c>
      <c r="E581">
        <v>8216.1641363800009</v>
      </c>
      <c r="F581">
        <v>613.15</v>
      </c>
      <c r="G581">
        <v>-36.096705960253203</v>
      </c>
      <c r="H581">
        <f>(Table2[[#This Row],[1Y Return vs Nifty]]-AVERAGE(Table2[1Y Return vs Nifty]))/_xlfn.STDEV.P(Table2[1Y Return vs Nifty])</f>
        <v>-1.0248810394469181</v>
      </c>
      <c r="I581">
        <v>-7.6960385365577704</v>
      </c>
      <c r="J581">
        <f>(Table2[[#This Row],[1M Return vs Nifty]]-AVERAGE(Table2[1M Return vs Nifty]))/_xlfn.STDEV.P(Table2[1M Return vs Nifty])</f>
        <v>-0.74276971049439799</v>
      </c>
      <c r="K581">
        <v>-42.336292549169002</v>
      </c>
      <c r="L581">
        <f>(Table2[[#This Row],[6M Return vs Nifty]]-AVERAGE(Table2[6M Return vs Nifty]))/_xlfn.STDEV.P(Table2[6M Return vs Nifty])</f>
        <v>-1.6626794666550029</v>
      </c>
      <c r="M581">
        <v>-4.1131586703848102</v>
      </c>
      <c r="N581">
        <f>(Table2[[#This Row],[1W Return vs Nifty]]-AVERAGE(Table2[1W Return vs Nifty]))/_xlfn.STDEV.P(Table2[1W Return vs Nifty])</f>
        <v>-0.6979155123378068</v>
      </c>
      <c r="O581">
        <v>633.15</v>
      </c>
      <c r="P581">
        <v>645.93460402562096</v>
      </c>
      <c r="Q581">
        <v>704.58717787661499</v>
      </c>
      <c r="R581">
        <v>33.148644596851703</v>
      </c>
      <c r="S581" s="1">
        <f>(Table2[[#This Row],[Close Price]]-Table2[[#This Row],[20D EMA]])/Table2[[#This Row],[20D EMA]]</f>
        <v>-3.1588091289583828E-2</v>
      </c>
      <c r="T581" s="1">
        <f>(Table2[[#This Row],[Close Price]]-Table2[[#This Row],[50D EMA]])/Table2[[#This Row],[50D EMA]]</f>
        <v>-5.0755299098855185E-2</v>
      </c>
      <c r="U581" s="1">
        <f>(Table2[[#This Row],[Close Price]]-Table2[[#This Row],[200D EMA]])/Table2[[#This Row],[200D EMA]]</f>
        <v>-0.1297741156064966</v>
      </c>
      <c r="V581">
        <v>0.56822292318936496</v>
      </c>
      <c r="W581">
        <v>611.35</v>
      </c>
      <c r="X581">
        <v>624.15</v>
      </c>
      <c r="Y581">
        <v>611.35</v>
      </c>
      <c r="Z581">
        <v>624.15</v>
      </c>
      <c r="AA581">
        <v>604.79999999999995</v>
      </c>
      <c r="AB581">
        <v>655.8</v>
      </c>
      <c r="AC581" s="1">
        <f>(Table2[[#This Row],[Close Price]]/Table2[[#This Row],[Day Low]])-1</f>
        <v>2.9443035904146431E-3</v>
      </c>
      <c r="AD581" s="1">
        <f>(Table2[[#This Row],[Day High]]/Table2[[#This Row],[Close Price]])-1</f>
        <v>1.7940145152083531E-2</v>
      </c>
      <c r="AE581" s="1">
        <f>(Table2[[#This Row],[Close Price]]/Table2[[#This Row],[Current Week Low]])-1</f>
        <v>2.9443035904146431E-3</v>
      </c>
      <c r="AF581" s="1">
        <f>(Table2[[#This Row],[Current Week High]]/Table2[[#This Row],[Close Price]])-1</f>
        <v>1.7940145152083531E-2</v>
      </c>
      <c r="AG581" s="1">
        <f>(Table2[[#This Row],[Close Price]]/Table2[[#This Row],[Current Month Low]])-1</f>
        <v>1.3806216931216975E-2</v>
      </c>
      <c r="AH581" s="1">
        <f>(Table2[[#This Row],[Current Month High]]/Table2[[#This Row],[Close Price]])-1</f>
        <v>6.9558835521487339E-2</v>
      </c>
      <c r="AI581">
        <v>78.912174834869106</v>
      </c>
      <c r="AJ581">
        <v>7.7119016249451002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-0.11</v>
      </c>
      <c r="AM581" t="s">
        <v>3181</v>
      </c>
      <c r="AN581">
        <v>-5.41</v>
      </c>
      <c r="AO581" t="s">
        <v>3181</v>
      </c>
      <c r="AP581">
        <v>0.103229672561558</v>
      </c>
      <c r="AQ581">
        <f>(Table2[[#This Row],[Sharpe Ratio]]-AVERAGE(Table2[Sharpe Ratio]))/_xlfn.STDEV.P(Table2[Sharpe Ratio])</f>
        <v>0.43564020851169322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663</v>
      </c>
      <c r="AT581">
        <f>_xlfn.RANK.AVG(Table2[[#This Row],[6M Return vs Nifty Z-Score]],Table2[6M Return vs Nifty Z-Score])</f>
        <v>725</v>
      </c>
      <c r="AU581">
        <f>_xlfn.RANK.AVG(Table2[[#This Row],[Sharpe Ratio Z-Score]],Table2[Sharpe Ratio Z-Score])</f>
        <v>226</v>
      </c>
      <c r="AV581">
        <f>(Table2[[#This Row],[Rank 1Y]]+Table2[[#This Row],[Rank 6M]]+Table2[[#This Row],[Rank Sharpe]])/3</f>
        <v>538</v>
      </c>
    </row>
    <row r="582" spans="1:48" x14ac:dyDescent="0.3">
      <c r="A582" t="s">
        <v>81</v>
      </c>
      <c r="B582" t="s">
        <v>82</v>
      </c>
      <c r="C582" t="s">
        <v>3145</v>
      </c>
      <c r="D582" t="s">
        <v>83</v>
      </c>
      <c r="E582">
        <v>310276.39245679998</v>
      </c>
      <c r="F582">
        <v>3497.8</v>
      </c>
      <c r="G582">
        <v>-21.983161681764798</v>
      </c>
      <c r="H582">
        <f>(Table2[[#This Row],[1Y Return vs Nifty]]-AVERAGE(Table2[1Y Return vs Nifty]))/_xlfn.STDEV.P(Table2[1Y Return vs Nifty])</f>
        <v>-0.78404737186766804</v>
      </c>
      <c r="I582">
        <v>-6.9040425460203902</v>
      </c>
      <c r="J582">
        <f>(Table2[[#This Row],[1M Return vs Nifty]]-AVERAGE(Table2[1M Return vs Nifty]))/_xlfn.STDEV.P(Table2[1M Return vs Nifty])</f>
        <v>-0.65312346376935604</v>
      </c>
      <c r="K582">
        <v>-14.4386476547974</v>
      </c>
      <c r="L582">
        <f>(Table2[[#This Row],[6M Return vs Nifty]]-AVERAGE(Table2[6M Return vs Nifty]))/_xlfn.STDEV.P(Table2[6M Return vs Nifty])</f>
        <v>-0.794656296361827</v>
      </c>
      <c r="M582">
        <v>-7.8790866774960904</v>
      </c>
      <c r="N582">
        <f>(Table2[[#This Row],[1W Return vs Nifty]]-AVERAGE(Table2[1W Return vs Nifty]))/_xlfn.STDEV.P(Table2[1W Return vs Nifty])</f>
        <v>-1.5376486379176901</v>
      </c>
      <c r="O582">
        <v>3620.22</v>
      </c>
      <c r="P582">
        <v>3597.0842405727399</v>
      </c>
      <c r="Q582">
        <v>3476.23794177335</v>
      </c>
      <c r="R582">
        <v>30.5358891323914</v>
      </c>
      <c r="S582" s="1">
        <f>(Table2[[#This Row],[Close Price]]-Table2[[#This Row],[20D EMA]])/Table2[[#This Row],[20D EMA]]</f>
        <v>-3.3815624464811428E-2</v>
      </c>
      <c r="T582" s="1">
        <f>(Table2[[#This Row],[Close Price]]-Table2[[#This Row],[50D EMA]])/Table2[[#This Row],[50D EMA]]</f>
        <v>-2.7601310932026245E-2</v>
      </c>
      <c r="U582" s="1">
        <f>(Table2[[#This Row],[Close Price]]-Table2[[#This Row],[200D EMA]])/Table2[[#This Row],[200D EMA]]</f>
        <v>6.2026991787710005E-3</v>
      </c>
      <c r="V582">
        <v>0.94837525988459404</v>
      </c>
      <c r="W582">
        <v>3452.55</v>
      </c>
      <c r="X582">
        <v>3525</v>
      </c>
      <c r="Y582">
        <v>3452.55</v>
      </c>
      <c r="Z582">
        <v>3525</v>
      </c>
      <c r="AA582">
        <v>3415.1</v>
      </c>
      <c r="AB582">
        <v>3837.95</v>
      </c>
      <c r="AC582" s="1">
        <f>(Table2[[#This Row],[Close Price]]/Table2[[#This Row],[Day Low]])-1</f>
        <v>1.3106254797178973E-2</v>
      </c>
      <c r="AD582" s="1">
        <f>(Table2[[#This Row],[Day High]]/Table2[[#This Row],[Close Price]])-1</f>
        <v>7.7763165418263114E-3</v>
      </c>
      <c r="AE582" s="1">
        <f>(Table2[[#This Row],[Close Price]]/Table2[[#This Row],[Current Week Low]])-1</f>
        <v>1.3106254797178973E-2</v>
      </c>
      <c r="AF582" s="1">
        <f>(Table2[[#This Row],[Current Week High]]/Table2[[#This Row],[Close Price]])-1</f>
        <v>7.7763165418263114E-3</v>
      </c>
      <c r="AG582" s="1">
        <f>(Table2[[#This Row],[Close Price]]/Table2[[#This Row],[Current Month Low]])-1</f>
        <v>2.4215981962460997E-2</v>
      </c>
      <c r="AH582" s="1">
        <f>(Table2[[#This Row],[Current Month High]]/Table2[[#This Row],[Close Price]])-1</f>
        <v>9.7246840871404672E-2</v>
      </c>
      <c r="AI582">
        <v>11.1255646406312</v>
      </c>
      <c r="AJ582">
        <v>14.4699163844026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-0.05</v>
      </c>
      <c r="AM582" t="s">
        <v>3181</v>
      </c>
      <c r="AN582">
        <v>-6.41</v>
      </c>
      <c r="AO582" t="s">
        <v>3181</v>
      </c>
      <c r="AP582">
        <v>3.2786197238119999E-2</v>
      </c>
      <c r="AQ582">
        <f>(Table2[[#This Row],[Sharpe Ratio]]-AVERAGE(Table2[Sharpe Ratio]))/_xlfn.STDEV.P(Table2[Sharpe Ratio])</f>
        <v>-0.3888505039139401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-4.1583262738304807</v>
      </c>
      <c r="AS582">
        <f>_xlfn.RANK.AVG(Table2[[#This Row],[1Y Return vs Nifty Z-Score]],Table2[1Y Return vs Nifty Z-Score])</f>
        <v>582</v>
      </c>
      <c r="AT582">
        <f>_xlfn.RANK.AVG(Table2[[#This Row],[6M Return vs Nifty Z-Score]],Table2[6M Return vs Nifty Z-Score])</f>
        <v>595</v>
      </c>
      <c r="AU582">
        <f>_xlfn.RANK.AVG(Table2[[#This Row],[Sharpe Ratio Z-Score]],Table2[Sharpe Ratio Z-Score])</f>
        <v>439</v>
      </c>
      <c r="AV582">
        <f>(Table2[[#This Row],[Rank 1Y]]+Table2[[#This Row],[Rank 6M]]+Table2[[#This Row],[Rank Sharpe]])/3</f>
        <v>538.66666666666663</v>
      </c>
    </row>
    <row r="583" spans="1:48" x14ac:dyDescent="0.3">
      <c r="A583" t="s">
        <v>96</v>
      </c>
      <c r="B583" t="s">
        <v>97</v>
      </c>
      <c r="C583" t="s">
        <v>3136</v>
      </c>
      <c r="D583" t="s">
        <v>43</v>
      </c>
      <c r="E583">
        <v>297568.89110543998</v>
      </c>
      <c r="F583">
        <v>1867.2</v>
      </c>
      <c r="G583">
        <v>-13.532614795042299</v>
      </c>
      <c r="H583">
        <f>(Table2[[#This Row],[1Y Return vs Nifty]]-AVERAGE(Table2[1Y Return vs Nifty]))/_xlfn.STDEV.P(Table2[1Y Return vs Nifty])</f>
        <v>-0.63984715117032198</v>
      </c>
      <c r="I583">
        <v>-0.50162730019031998</v>
      </c>
      <c r="J583">
        <f>(Table2[[#This Row],[1M Return vs Nifty]]-AVERAGE(Table2[1M Return vs Nifty]))/_xlfn.STDEV.P(Table2[1M Return vs Nifty])</f>
        <v>7.1567700859416758E-2</v>
      </c>
      <c r="K583">
        <v>1.11221018734457</v>
      </c>
      <c r="L583">
        <f>(Table2[[#This Row],[6M Return vs Nifty]]-AVERAGE(Table2[6M Return vs Nifty]))/_xlfn.STDEV.P(Table2[6M Return vs Nifty])</f>
        <v>-0.31079807191228159</v>
      </c>
      <c r="M583">
        <v>-2.14329827066067</v>
      </c>
      <c r="N583">
        <f>(Table2[[#This Row],[1W Return vs Nifty]]-AVERAGE(Table2[1W Return vs Nifty]))/_xlfn.STDEV.P(Table2[1W Return vs Nifty])</f>
        <v>-0.25867264118020344</v>
      </c>
      <c r="O583">
        <v>1881.65</v>
      </c>
      <c r="P583">
        <v>1809.78183963627</v>
      </c>
      <c r="Q583">
        <v>1672.77059332266</v>
      </c>
      <c r="R583">
        <v>41.9401085603225</v>
      </c>
      <c r="S583" s="1">
        <f>(Table2[[#This Row],[Close Price]]-Table2[[#This Row],[20D EMA]])/Table2[[#This Row],[20D EMA]]</f>
        <v>-7.6794302872479183E-3</v>
      </c>
      <c r="T583" s="1">
        <f>(Table2[[#This Row],[Close Price]]-Table2[[#This Row],[50D EMA]])/Table2[[#This Row],[50D EMA]]</f>
        <v>3.1726564553918812E-2</v>
      </c>
      <c r="U583" s="1">
        <f>(Table2[[#This Row],[Close Price]]-Table2[[#This Row],[200D EMA]])/Table2[[#This Row],[200D EMA]]</f>
        <v>0.11623196118670447</v>
      </c>
      <c r="V583">
        <v>0.67083684492053697</v>
      </c>
      <c r="W583">
        <v>1862.55</v>
      </c>
      <c r="X583">
        <v>1885.1</v>
      </c>
      <c r="Y583">
        <v>1862.55</v>
      </c>
      <c r="Z583">
        <v>1885.1</v>
      </c>
      <c r="AA583">
        <v>1833.1</v>
      </c>
      <c r="AB583">
        <v>2007.1</v>
      </c>
      <c r="AC583" s="1">
        <f>(Table2[[#This Row],[Close Price]]/Table2[[#This Row],[Day Low]])-1</f>
        <v>2.4965772730933811E-3</v>
      </c>
      <c r="AD583" s="1">
        <f>(Table2[[#This Row],[Day High]]/Table2[[#This Row],[Close Price]])-1</f>
        <v>9.5865467009426109E-3</v>
      </c>
      <c r="AE583" s="1">
        <f>(Table2[[#This Row],[Close Price]]/Table2[[#This Row],[Current Week Low]])-1</f>
        <v>2.4965772730933811E-3</v>
      </c>
      <c r="AF583" s="1">
        <f>(Table2[[#This Row],[Current Week High]]/Table2[[#This Row],[Close Price]])-1</f>
        <v>9.5865467009426109E-3</v>
      </c>
      <c r="AG583" s="1">
        <f>(Table2[[#This Row],[Close Price]]/Table2[[#This Row],[Current Month Low]])-1</f>
        <v>1.8602367574054979E-2</v>
      </c>
      <c r="AH583" s="1">
        <f>(Table2[[#This Row],[Current Month High]]/Table2[[#This Row],[Close Price]])-1</f>
        <v>7.4925021422450611E-2</v>
      </c>
      <c r="AI583">
        <v>8.7135818337617792</v>
      </c>
      <c r="AJ583">
        <v>31.580987280222601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0.15</v>
      </c>
      <c r="AM583" t="s">
        <v>3182</v>
      </c>
      <c r="AN583">
        <v>-3.18</v>
      </c>
      <c r="AO583" t="s">
        <v>3181</v>
      </c>
      <c r="AP583">
        <v>-4.6060240406155001E-2</v>
      </c>
      <c r="AQ583">
        <f>(Table2[[#This Row],[Sharpe Ratio]]-AVERAGE(Table2[Sharpe Ratio]))/_xlfn.STDEV.P(Table2[Sharpe Ratio])</f>
        <v>-1.3116919061455818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-2.4494420695489723</v>
      </c>
      <c r="AS583">
        <f>_xlfn.RANK.AVG(Table2[[#This Row],[1Y Return vs Nifty Z-Score]],Table2[1Y Return vs Nifty Z-Score])</f>
        <v>539</v>
      </c>
      <c r="AT583">
        <f>_xlfn.RANK.AVG(Table2[[#This Row],[6M Return vs Nifty Z-Score]],Table2[6M Return vs Nifty Z-Score])</f>
        <v>420</v>
      </c>
      <c r="AU583">
        <f>_xlfn.RANK.AVG(Table2[[#This Row],[Sharpe Ratio Z-Score]],Table2[Sharpe Ratio Z-Score])</f>
        <v>660</v>
      </c>
      <c r="AV583">
        <f>(Table2[[#This Row],[Rank 1Y]]+Table2[[#This Row],[Rank 6M]]+Table2[[#This Row],[Rank Sharpe]])/3</f>
        <v>539.66666666666663</v>
      </c>
    </row>
    <row r="584" spans="1:48" x14ac:dyDescent="0.3">
      <c r="A584" t="s">
        <v>1705</v>
      </c>
      <c r="B584" t="s">
        <v>1706</v>
      </c>
      <c r="C584" t="s">
        <v>3144</v>
      </c>
      <c r="D584" t="s">
        <v>80</v>
      </c>
      <c r="E584">
        <v>5049.3934507120002</v>
      </c>
      <c r="F584">
        <v>222.82</v>
      </c>
      <c r="G584">
        <v>-10.2574835434676</v>
      </c>
      <c r="H584">
        <f>(Table2[[#This Row],[1Y Return vs Nifty]]-AVERAGE(Table2[1Y Return vs Nifty]))/_xlfn.STDEV.P(Table2[1Y Return vs Nifty])</f>
        <v>-0.58396027714659648</v>
      </c>
      <c r="I584">
        <v>-2.8021979653989701</v>
      </c>
      <c r="J584">
        <f>(Table2[[#This Row],[1M Return vs Nifty]]-AVERAGE(Table2[1M Return vs Nifty]))/_xlfn.STDEV.P(Table2[1M Return vs Nifty])</f>
        <v>-0.18883453340158438</v>
      </c>
      <c r="K584">
        <v>1.2366852186969399</v>
      </c>
      <c r="L584">
        <f>(Table2[[#This Row],[6M Return vs Nifty]]-AVERAGE(Table2[6M Return vs Nifty]))/_xlfn.STDEV.P(Table2[6M Return vs Nifty])</f>
        <v>-0.30692508507966815</v>
      </c>
      <c r="M584">
        <v>-8.6510762194759003</v>
      </c>
      <c r="N584">
        <f>(Table2[[#This Row],[1W Return vs Nifty]]-AVERAGE(Table2[1W Return vs Nifty]))/_xlfn.STDEV.P(Table2[1W Return vs Nifty])</f>
        <v>-1.7097881981476135</v>
      </c>
      <c r="O584">
        <v>225.02</v>
      </c>
      <c r="P584">
        <v>225.41528715233</v>
      </c>
      <c r="Q584">
        <v>215.63950327699999</v>
      </c>
      <c r="R584">
        <v>43.978485722015101</v>
      </c>
      <c r="S584" s="1">
        <f>(Table2[[#This Row],[Close Price]]-Table2[[#This Row],[20D EMA]])/Table2[[#This Row],[20D EMA]]</f>
        <v>-9.7769087192250328E-3</v>
      </c>
      <c r="T584" s="1">
        <f>(Table2[[#This Row],[Close Price]]-Table2[[#This Row],[50D EMA]])/Table2[[#This Row],[50D EMA]]</f>
        <v>-1.1513359120919655E-2</v>
      </c>
      <c r="U584" s="1">
        <f>(Table2[[#This Row],[Close Price]]-Table2[[#This Row],[200D EMA]])/Table2[[#This Row],[200D EMA]]</f>
        <v>3.3298614650286447E-2</v>
      </c>
      <c r="V584">
        <v>3.1262757395439298</v>
      </c>
      <c r="W584">
        <v>220.2</v>
      </c>
      <c r="X584">
        <v>226.5</v>
      </c>
      <c r="Y584">
        <v>220.2</v>
      </c>
      <c r="Z584">
        <v>226.5</v>
      </c>
      <c r="AA584">
        <v>217.01</v>
      </c>
      <c r="AB584">
        <v>258</v>
      </c>
      <c r="AC584" s="1">
        <f>(Table2[[#This Row],[Close Price]]/Table2[[#This Row],[Day Low]])-1</f>
        <v>1.1898274296094469E-2</v>
      </c>
      <c r="AD584" s="1">
        <f>(Table2[[#This Row],[Day High]]/Table2[[#This Row],[Close Price]])-1</f>
        <v>1.6515573108338621E-2</v>
      </c>
      <c r="AE584" s="1">
        <f>(Table2[[#This Row],[Close Price]]/Table2[[#This Row],[Current Week Low]])-1</f>
        <v>1.1898274296094469E-2</v>
      </c>
      <c r="AF584" s="1">
        <f>(Table2[[#This Row],[Current Week High]]/Table2[[#This Row],[Close Price]])-1</f>
        <v>1.6515573108338621E-2</v>
      </c>
      <c r="AG584" s="1">
        <f>(Table2[[#This Row],[Close Price]]/Table2[[#This Row],[Current Month Low]])-1</f>
        <v>2.6772959771439009E-2</v>
      </c>
      <c r="AH584" s="1">
        <f>(Table2[[#This Row],[Current Month High]]/Table2[[#This Row],[Close Price]])-1</f>
        <v>0.15788528857373674</v>
      </c>
      <c r="AI584">
        <v>15.788528857373599</v>
      </c>
      <c r="AJ584">
        <v>21.427792915531299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-0.05</v>
      </c>
      <c r="AM584" t="s">
        <v>3181</v>
      </c>
      <c r="AN584">
        <v>-1.77</v>
      </c>
      <c r="AO584" t="s">
        <v>3181</v>
      </c>
      <c r="AP584">
        <v>-6.4392385257334997E-2</v>
      </c>
      <c r="AQ584">
        <f>(Table2[[#This Row],[Sharpe Ratio]]-AVERAGE(Table2[Sharpe Ratio]))/_xlfn.STDEV.P(Table2[Sharpe Ratio])</f>
        <v>-1.5262566064140017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517</v>
      </c>
      <c r="AT584">
        <f>_xlfn.RANK.AVG(Table2[[#This Row],[6M Return vs Nifty Z-Score]],Table2[6M Return vs Nifty Z-Score])</f>
        <v>416</v>
      </c>
      <c r="AU584">
        <f>_xlfn.RANK.AVG(Table2[[#This Row],[Sharpe Ratio Z-Score]],Table2[Sharpe Ratio Z-Score])</f>
        <v>687</v>
      </c>
      <c r="AV584">
        <f>(Table2[[#This Row],[Rank 1Y]]+Table2[[#This Row],[Rank 6M]]+Table2[[#This Row],[Rank Sharpe]])/3</f>
        <v>540</v>
      </c>
    </row>
    <row r="585" spans="1:48" x14ac:dyDescent="0.3">
      <c r="A585" t="s">
        <v>1344</v>
      </c>
      <c r="B585" t="s">
        <v>1345</v>
      </c>
      <c r="C585" t="s">
        <v>3146</v>
      </c>
      <c r="D585" t="s">
        <v>434</v>
      </c>
      <c r="E585">
        <v>8440.1025098119899</v>
      </c>
      <c r="F585">
        <v>191.56</v>
      </c>
      <c r="G585">
        <v>-40.837793473723004</v>
      </c>
      <c r="H585">
        <f>(Table2[[#This Row],[1Y Return vs Nifty]]-AVERAGE(Table2[1Y Return vs Nifty]))/_xlfn.STDEV.P(Table2[1Y Return vs Nifty])</f>
        <v>-1.1057830064973526</v>
      </c>
      <c r="I585">
        <v>-7.4331847173941403</v>
      </c>
      <c r="J585">
        <f>(Table2[[#This Row],[1M Return vs Nifty]]-AVERAGE(Table2[1M Return vs Nifty]))/_xlfn.STDEV.P(Table2[1M Return vs Nifty])</f>
        <v>-0.7130172135033791</v>
      </c>
      <c r="K585">
        <v>2.61017273968395</v>
      </c>
      <c r="L585">
        <f>(Table2[[#This Row],[6M Return vs Nifty]]-AVERAGE(Table2[6M Return vs Nifty]))/_xlfn.STDEV.P(Table2[6M Return vs Nifty])</f>
        <v>-0.26418961415230713</v>
      </c>
      <c r="M585">
        <v>-4.2830117329054396</v>
      </c>
      <c r="N585">
        <f>(Table2[[#This Row],[1W Return vs Nifty]]-AVERAGE(Table2[1W Return vs Nifty]))/_xlfn.STDEV.P(Table2[1W Return vs Nifty])</f>
        <v>-0.73578964132020641</v>
      </c>
      <c r="O585">
        <v>196.9</v>
      </c>
      <c r="P585">
        <v>195.882456581773</v>
      </c>
      <c r="Q585">
        <v>193.43085695293999</v>
      </c>
      <c r="R585">
        <v>38.850407591957399</v>
      </c>
      <c r="S585" s="1">
        <f>(Table2[[#This Row],[Close Price]]-Table2[[#This Row],[20D EMA]])/Table2[[#This Row],[20D EMA]]</f>
        <v>-2.7120365667851719E-2</v>
      </c>
      <c r="T585" s="1">
        <f>(Table2[[#This Row],[Close Price]]-Table2[[#This Row],[50D EMA]])/Table2[[#This Row],[50D EMA]]</f>
        <v>-2.2066583486860376E-2</v>
      </c>
      <c r="U585" s="1">
        <f>(Table2[[#This Row],[Close Price]]-Table2[[#This Row],[200D EMA]])/Table2[[#This Row],[200D EMA]]</f>
        <v>-9.6719674534407451E-3</v>
      </c>
      <c r="V585">
        <v>0.34953910076738798</v>
      </c>
      <c r="W585">
        <v>190.37</v>
      </c>
      <c r="X585">
        <v>194.7</v>
      </c>
      <c r="Y585">
        <v>190.37</v>
      </c>
      <c r="Z585">
        <v>194.7</v>
      </c>
      <c r="AA585">
        <v>183.01</v>
      </c>
      <c r="AB585">
        <v>207</v>
      </c>
      <c r="AC585" s="1">
        <f>(Table2[[#This Row],[Close Price]]/Table2[[#This Row],[Day Low]])-1</f>
        <v>6.2509849240952597E-3</v>
      </c>
      <c r="AD585" s="1">
        <f>(Table2[[#This Row],[Day High]]/Table2[[#This Row],[Close Price]])-1</f>
        <v>1.6391731050323655E-2</v>
      </c>
      <c r="AE585" s="1">
        <f>(Table2[[#This Row],[Close Price]]/Table2[[#This Row],[Current Week Low]])-1</f>
        <v>6.2509849240952597E-3</v>
      </c>
      <c r="AF585" s="1">
        <f>(Table2[[#This Row],[Current Week High]]/Table2[[#This Row],[Close Price]])-1</f>
        <v>1.6391731050323655E-2</v>
      </c>
      <c r="AG585" s="1">
        <f>(Table2[[#This Row],[Close Price]]/Table2[[#This Row],[Current Month Low]])-1</f>
        <v>4.6718758537784844E-2</v>
      </c>
      <c r="AH585" s="1">
        <f>(Table2[[#This Row],[Current Month High]]/Table2[[#This Row],[Close Price]])-1</f>
        <v>8.060137815827928E-2</v>
      </c>
      <c r="AI585">
        <v>19.8058049697222</v>
      </c>
      <c r="AJ585">
        <v>32.110344827586196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-0.01</v>
      </c>
      <c r="AM585" t="s">
        <v>3181</v>
      </c>
      <c r="AN585">
        <v>-5.7</v>
      </c>
      <c r="AO585" t="s">
        <v>3181</v>
      </c>
      <c r="AQ585">
        <f>(Table2[[#This Row],[Sharpe Ratio]]-AVERAGE(Table2[Sharpe Ratio]))/_xlfn.STDEV.P(Table2[Sharpe Ratio])</f>
        <v>-0.77258959393567861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-3.5913690694089238</v>
      </c>
      <c r="AS585">
        <f>_xlfn.RANK.AVG(Table2[[#This Row],[1Y Return vs Nifty Z-Score]],Table2[1Y Return vs Nifty Z-Score])</f>
        <v>677</v>
      </c>
      <c r="AT585">
        <f>_xlfn.RANK.AVG(Table2[[#This Row],[6M Return vs Nifty Z-Score]],Table2[6M Return vs Nifty Z-Score])</f>
        <v>396</v>
      </c>
      <c r="AU585">
        <f>_xlfn.RANK.AVG(Table2[[#This Row],[Sharpe Ratio Z-Score]],Table2[Sharpe Ratio Z-Score])</f>
        <v>547.5</v>
      </c>
      <c r="AV585">
        <f>(Table2[[#This Row],[Rank 1Y]]+Table2[[#This Row],[Rank 6M]]+Table2[[#This Row],[Rank Sharpe]])/3</f>
        <v>540.16666666666663</v>
      </c>
    </row>
    <row r="586" spans="1:48" x14ac:dyDescent="0.3">
      <c r="A586" t="s">
        <v>583</v>
      </c>
      <c r="B586" t="s">
        <v>584</v>
      </c>
      <c r="C586" t="s">
        <v>3136</v>
      </c>
      <c r="D586" t="s">
        <v>54</v>
      </c>
      <c r="E586">
        <v>34964.942307899997</v>
      </c>
      <c r="F586">
        <v>283.25</v>
      </c>
      <c r="G586">
        <v>-27.9419046942938</v>
      </c>
      <c r="H586">
        <f>(Table2[[#This Row],[1Y Return vs Nifty]]-AVERAGE(Table2[1Y Return vs Nifty]))/_xlfn.STDEV.P(Table2[1Y Return vs Nifty])</f>
        <v>-0.88572742512380787</v>
      </c>
      <c r="I586">
        <v>-14.559962729102001</v>
      </c>
      <c r="J586">
        <f>(Table2[[#This Row],[1M Return vs Nifty]]-AVERAGE(Table2[1M Return vs Nifty]))/_xlfn.STDEV.P(Table2[1M Return vs Nifty])</f>
        <v>-1.519699201323383</v>
      </c>
      <c r="K586">
        <v>-14.1798540531502</v>
      </c>
      <c r="L586">
        <f>(Table2[[#This Row],[6M Return vs Nifty]]-AVERAGE(Table2[6M Return vs Nifty]))/_xlfn.STDEV.P(Table2[6M Return vs Nifty])</f>
        <v>-0.78660404523439531</v>
      </c>
      <c r="M586">
        <v>-7.5938711350945098</v>
      </c>
      <c r="N586">
        <f>(Table2[[#This Row],[1W Return vs Nifty]]-AVERAGE(Table2[1W Return vs Nifty]))/_xlfn.STDEV.P(Table2[1W Return vs Nifty])</f>
        <v>-1.474050784099832</v>
      </c>
      <c r="O586">
        <v>307.23</v>
      </c>
      <c r="P586">
        <v>310.16504966372798</v>
      </c>
      <c r="Q586">
        <v>294.73753079343697</v>
      </c>
      <c r="R586">
        <v>18.224830477380198</v>
      </c>
      <c r="S586" s="1">
        <f>(Table2[[#This Row],[Close Price]]-Table2[[#This Row],[20D EMA]])/Table2[[#This Row],[20D EMA]]</f>
        <v>-7.8052273540995407E-2</v>
      </c>
      <c r="T586" s="1">
        <f>(Table2[[#This Row],[Close Price]]-Table2[[#This Row],[50D EMA]])/Table2[[#This Row],[50D EMA]]</f>
        <v>-8.6776539435724651E-2</v>
      </c>
      <c r="U586" s="1">
        <f>(Table2[[#This Row],[Close Price]]-Table2[[#This Row],[200D EMA]])/Table2[[#This Row],[200D EMA]]</f>
        <v>-3.8975459835442074E-2</v>
      </c>
      <c r="V586">
        <v>1.4027854359728</v>
      </c>
      <c r="W586">
        <v>282.55</v>
      </c>
      <c r="X586">
        <v>286.64999999999998</v>
      </c>
      <c r="Y586">
        <v>282.55</v>
      </c>
      <c r="Z586">
        <v>286.64999999999998</v>
      </c>
      <c r="AA586">
        <v>282.55</v>
      </c>
      <c r="AB586">
        <v>339.9</v>
      </c>
      <c r="AC586" s="1">
        <f>(Table2[[#This Row],[Close Price]]/Table2[[#This Row],[Day Low]])-1</f>
        <v>2.4774376216598615E-3</v>
      </c>
      <c r="AD586" s="1">
        <f>(Table2[[#This Row],[Day High]]/Table2[[#This Row],[Close Price]])-1</f>
        <v>1.2003530450132249E-2</v>
      </c>
      <c r="AE586" s="1">
        <f>(Table2[[#This Row],[Close Price]]/Table2[[#This Row],[Current Week Low]])-1</f>
        <v>2.4774376216598615E-3</v>
      </c>
      <c r="AF586" s="1">
        <f>(Table2[[#This Row],[Current Week High]]/Table2[[#This Row],[Close Price]])-1</f>
        <v>1.2003530450132249E-2</v>
      </c>
      <c r="AG586" s="1">
        <f>(Table2[[#This Row],[Close Price]]/Table2[[#This Row],[Current Month Low]])-1</f>
        <v>2.4774376216598615E-3</v>
      </c>
      <c r="AH586" s="1">
        <f>(Table2[[#This Row],[Current Month High]]/Table2[[#This Row],[Close Price]])-1</f>
        <v>0.19999999999999996</v>
      </c>
      <c r="AI586">
        <v>21.0944395410414</v>
      </c>
      <c r="AJ586">
        <v>19.338529597640601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-0.06</v>
      </c>
      <c r="AM586" t="s">
        <v>3181</v>
      </c>
      <c r="AN586">
        <v>-14.72</v>
      </c>
      <c r="AO586" t="s">
        <v>3181</v>
      </c>
      <c r="AP586">
        <v>4.2453844474142001E-2</v>
      </c>
      <c r="AQ586">
        <f>(Table2[[#This Row],[Sharpe Ratio]]-AVERAGE(Table2[Sharpe Ratio]))/_xlfn.STDEV.P(Table2[Sharpe Ratio])</f>
        <v>-0.27569757781951437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621</v>
      </c>
      <c r="AT586">
        <f>_xlfn.RANK.AVG(Table2[[#This Row],[6M Return vs Nifty Z-Score]],Table2[6M Return vs Nifty Z-Score])</f>
        <v>592</v>
      </c>
      <c r="AU586">
        <f>_xlfn.RANK.AVG(Table2[[#This Row],[Sharpe Ratio Z-Score]],Table2[Sharpe Ratio Z-Score])</f>
        <v>408</v>
      </c>
      <c r="AV586">
        <f>(Table2[[#This Row],[Rank 1Y]]+Table2[[#This Row],[Rank 6M]]+Table2[[#This Row],[Rank Sharpe]])/3</f>
        <v>540.33333333333337</v>
      </c>
    </row>
    <row r="587" spans="1:48" x14ac:dyDescent="0.3">
      <c r="A587" t="s">
        <v>882</v>
      </c>
      <c r="B587" t="s">
        <v>883</v>
      </c>
      <c r="C587" t="s">
        <v>3148</v>
      </c>
      <c r="D587" t="s">
        <v>122</v>
      </c>
      <c r="E587">
        <v>18156.006035999999</v>
      </c>
      <c r="F587">
        <v>3030</v>
      </c>
      <c r="G587">
        <v>-19.816546197723099</v>
      </c>
      <c r="H587">
        <f>(Table2[[#This Row],[1Y Return vs Nifty]]-AVERAGE(Table2[1Y Return vs Nifty]))/_xlfn.STDEV.P(Table2[1Y Return vs Nifty])</f>
        <v>-0.74707622252631778</v>
      </c>
      <c r="I587">
        <v>-3.2109902163256301</v>
      </c>
      <c r="J587">
        <f>(Table2[[#This Row],[1M Return vs Nifty]]-AVERAGE(Table2[1M Return vs Nifty]))/_xlfn.STDEV.P(Table2[1M Return vs Nifty])</f>
        <v>-0.23510584212499261</v>
      </c>
      <c r="K587">
        <v>7.2026951872746796</v>
      </c>
      <c r="L587">
        <f>(Table2[[#This Row],[6M Return vs Nifty]]-AVERAGE(Table2[6M Return vs Nifty]))/_xlfn.STDEV.P(Table2[6M Return vs Nifty])</f>
        <v>-0.12129526196974895</v>
      </c>
      <c r="M587">
        <v>3.40642377604672</v>
      </c>
      <c r="N587">
        <f>(Table2[[#This Row],[1W Return vs Nifty]]-AVERAGE(Table2[1W Return vs Nifty]))/_xlfn.STDEV.P(Table2[1W Return vs Nifty])</f>
        <v>0.97881395749642253</v>
      </c>
      <c r="O587">
        <v>2969.85</v>
      </c>
      <c r="P587">
        <v>2937.2793958125499</v>
      </c>
      <c r="Q587">
        <v>2792.4995651929198</v>
      </c>
      <c r="R587">
        <v>59.915400499114298</v>
      </c>
      <c r="S587" s="1">
        <f>(Table2[[#This Row],[Close Price]]-Table2[[#This Row],[20D EMA]])/Table2[[#This Row],[20D EMA]]</f>
        <v>2.025354815899796E-2</v>
      </c>
      <c r="T587" s="1">
        <f>(Table2[[#This Row],[Close Price]]-Table2[[#This Row],[50D EMA]])/Table2[[#This Row],[50D EMA]]</f>
        <v>3.1566831646875224E-2</v>
      </c>
      <c r="U587" s="1">
        <f>(Table2[[#This Row],[Close Price]]-Table2[[#This Row],[200D EMA]])/Table2[[#This Row],[200D EMA]]</f>
        <v>8.5049407981079655E-2</v>
      </c>
      <c r="V587">
        <v>0.73098564861952797</v>
      </c>
      <c r="W587">
        <v>2960.65</v>
      </c>
      <c r="X587">
        <v>3100</v>
      </c>
      <c r="Y587">
        <v>2960.65</v>
      </c>
      <c r="Z587">
        <v>3100</v>
      </c>
      <c r="AA587">
        <v>2758</v>
      </c>
      <c r="AB587">
        <v>3100</v>
      </c>
      <c r="AC587" s="1">
        <f>(Table2[[#This Row],[Close Price]]/Table2[[#This Row],[Day Low]])-1</f>
        <v>2.342391028997004E-2</v>
      </c>
      <c r="AD587" s="1">
        <f>(Table2[[#This Row],[Day High]]/Table2[[#This Row],[Close Price]])-1</f>
        <v>2.3102310231023049E-2</v>
      </c>
      <c r="AE587" s="1">
        <f>(Table2[[#This Row],[Close Price]]/Table2[[#This Row],[Current Week Low]])-1</f>
        <v>2.342391028997004E-2</v>
      </c>
      <c r="AF587" s="1">
        <f>(Table2[[#This Row],[Current Week High]]/Table2[[#This Row],[Close Price]])-1</f>
        <v>2.3102310231023049E-2</v>
      </c>
      <c r="AG587" s="1">
        <f>(Table2[[#This Row],[Close Price]]/Table2[[#This Row],[Current Month Low]])-1</f>
        <v>9.862218999274841E-2</v>
      </c>
      <c r="AH587" s="1">
        <f>(Table2[[#This Row],[Current Month High]]/Table2[[#This Row],[Close Price]])-1</f>
        <v>2.3102310231023049E-2</v>
      </c>
      <c r="AI587">
        <v>5.55775577557755</v>
      </c>
      <c r="AJ587">
        <v>35.874439461883398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-0.05</v>
      </c>
      <c r="AM587" t="s">
        <v>3181</v>
      </c>
      <c r="AN587">
        <v>3.55</v>
      </c>
      <c r="AO587" t="s">
        <v>3182</v>
      </c>
      <c r="AP587">
        <v>-7.1886231054316005E-2</v>
      </c>
      <c r="AQ587">
        <f>(Table2[[#This Row],[Sharpe Ratio]]-AVERAGE(Table2[Sharpe Ratio]))/_xlfn.STDEV.P(Table2[Sharpe Ratio])</f>
        <v>-1.6139667347345013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-1.7386301038591381</v>
      </c>
      <c r="AS587">
        <f>_xlfn.RANK.AVG(Table2[[#This Row],[1Y Return vs Nifty Z-Score]],Table2[1Y Return vs Nifty Z-Score])</f>
        <v>573</v>
      </c>
      <c r="AT587">
        <f>_xlfn.RANK.AVG(Table2[[#This Row],[6M Return vs Nifty Z-Score]],Table2[6M Return vs Nifty Z-Score])</f>
        <v>353</v>
      </c>
      <c r="AU587">
        <f>_xlfn.RANK.AVG(Table2[[#This Row],[Sharpe Ratio Z-Score]],Table2[Sharpe Ratio Z-Score])</f>
        <v>695</v>
      </c>
      <c r="AV587">
        <f>(Table2[[#This Row],[Rank 1Y]]+Table2[[#This Row],[Rank 6M]]+Table2[[#This Row],[Rank Sharpe]])/3</f>
        <v>540.33333333333337</v>
      </c>
    </row>
    <row r="588" spans="1:48" x14ac:dyDescent="0.3">
      <c r="A588" t="s">
        <v>1334</v>
      </c>
      <c r="B588" t="s">
        <v>1335</v>
      </c>
      <c r="C588" t="s">
        <v>3135</v>
      </c>
      <c r="D588" t="s">
        <v>21</v>
      </c>
      <c r="E588">
        <v>8556.3882054999995</v>
      </c>
      <c r="F588">
        <v>2771.5</v>
      </c>
      <c r="G588">
        <v>-11.9914645901532</v>
      </c>
      <c r="H588">
        <f>(Table2[[#This Row],[1Y Return vs Nifty]]-AVERAGE(Table2[1Y Return vs Nifty]))/_xlfn.STDEV.P(Table2[1Y Return vs Nifty])</f>
        <v>-0.61354894791179182</v>
      </c>
      <c r="I588">
        <v>0.43669179645223299</v>
      </c>
      <c r="J588">
        <f>(Table2[[#This Row],[1M Return vs Nifty]]-AVERAGE(Table2[1M Return vs Nifty]))/_xlfn.STDEV.P(Table2[1M Return vs Nifty])</f>
        <v>0.17777630071275993</v>
      </c>
      <c r="K588">
        <v>-4.6088883102262299</v>
      </c>
      <c r="L588">
        <f>(Table2[[#This Row],[6M Return vs Nifty]]-AVERAGE(Table2[6M Return vs Nifty]))/_xlfn.STDEV.P(Table2[6M Return vs Nifty])</f>
        <v>-0.48880758039315125</v>
      </c>
      <c r="M588">
        <v>0.99409113545278605</v>
      </c>
      <c r="N588">
        <f>(Table2[[#This Row],[1W Return vs Nifty]]-AVERAGE(Table2[1W Return vs Nifty]))/_xlfn.STDEV.P(Table2[1W Return vs Nifty])</f>
        <v>0.44090786253148528</v>
      </c>
      <c r="O588">
        <v>2693.34</v>
      </c>
      <c r="P588">
        <v>2726.71058283192</v>
      </c>
      <c r="Q588">
        <v>2655.9467317464801</v>
      </c>
      <c r="R588">
        <v>72.225457609378594</v>
      </c>
      <c r="S588" s="1">
        <f>(Table2[[#This Row],[Close Price]]-Table2[[#This Row],[20D EMA]])/Table2[[#This Row],[20D EMA]]</f>
        <v>2.9019730149182743E-2</v>
      </c>
      <c r="T588" s="1">
        <f>(Table2[[#This Row],[Close Price]]-Table2[[#This Row],[50D EMA]])/Table2[[#This Row],[50D EMA]]</f>
        <v>1.6426172051440247E-2</v>
      </c>
      <c r="U588" s="1">
        <f>(Table2[[#This Row],[Close Price]]-Table2[[#This Row],[200D EMA]])/Table2[[#This Row],[200D EMA]]</f>
        <v>4.3507374177468985E-2</v>
      </c>
      <c r="V588">
        <v>0.79950577114877297</v>
      </c>
      <c r="W588">
        <v>2711.15</v>
      </c>
      <c r="X588">
        <v>2819</v>
      </c>
      <c r="Y588">
        <v>2711.15</v>
      </c>
      <c r="Z588">
        <v>2819</v>
      </c>
      <c r="AA588">
        <v>2583.9499999999998</v>
      </c>
      <c r="AB588">
        <v>2819</v>
      </c>
      <c r="AC588" s="1">
        <f>(Table2[[#This Row],[Close Price]]/Table2[[#This Row],[Day Low]])-1</f>
        <v>2.2259926599413449E-2</v>
      </c>
      <c r="AD588" s="1">
        <f>(Table2[[#This Row],[Day High]]/Table2[[#This Row],[Close Price]])-1</f>
        <v>1.7138733537795492E-2</v>
      </c>
      <c r="AE588" s="1">
        <f>(Table2[[#This Row],[Close Price]]/Table2[[#This Row],[Current Week Low]])-1</f>
        <v>2.2259926599413449E-2</v>
      </c>
      <c r="AF588" s="1">
        <f>(Table2[[#This Row],[Current Week High]]/Table2[[#This Row],[Close Price]])-1</f>
        <v>1.7138733537795492E-2</v>
      </c>
      <c r="AG588" s="1">
        <f>(Table2[[#This Row],[Close Price]]/Table2[[#This Row],[Current Month Low]])-1</f>
        <v>7.2582673813347931E-2</v>
      </c>
      <c r="AH588" s="1">
        <f>(Table2[[#This Row],[Current Month High]]/Table2[[#This Row],[Close Price]])-1</f>
        <v>1.7138733537795492E-2</v>
      </c>
      <c r="AI588">
        <v>13.476456792350699</v>
      </c>
      <c r="AJ588">
        <v>31.784788759183002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-0.04</v>
      </c>
      <c r="AM588" t="s">
        <v>3181</v>
      </c>
      <c r="AN588">
        <v>4.7</v>
      </c>
      <c r="AO588" t="s">
        <v>3182</v>
      </c>
      <c r="AP588">
        <v>-1.7619165764788999E-2</v>
      </c>
      <c r="AQ588">
        <f>(Table2[[#This Row],[Sharpe Ratio]]-AVERAGE(Table2[Sharpe Ratio]))/_xlfn.STDEV.P(Table2[Sharpe Ratio])</f>
        <v>-0.97880938174508036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528</v>
      </c>
      <c r="AT588">
        <f>_xlfn.RANK.AVG(Table2[[#This Row],[6M Return vs Nifty Z-Score]],Table2[6M Return vs Nifty Z-Score])</f>
        <v>484</v>
      </c>
      <c r="AU588">
        <f>_xlfn.RANK.AVG(Table2[[#This Row],[Sharpe Ratio Z-Score]],Table2[Sharpe Ratio Z-Score])</f>
        <v>614</v>
      </c>
      <c r="AV588">
        <f>(Table2[[#This Row],[Rank 1Y]]+Table2[[#This Row],[Rank 6M]]+Table2[[#This Row],[Rank Sharpe]])/3</f>
        <v>542</v>
      </c>
    </row>
    <row r="589" spans="1:48" x14ac:dyDescent="0.3">
      <c r="A589" t="s">
        <v>792</v>
      </c>
      <c r="B589" t="s">
        <v>793</v>
      </c>
      <c r="C589" t="s">
        <v>3135</v>
      </c>
      <c r="D589" t="s">
        <v>271</v>
      </c>
      <c r="E589">
        <v>20325.312273924999</v>
      </c>
      <c r="F589">
        <v>1847.35</v>
      </c>
      <c r="G589">
        <v>-19.612830974226199</v>
      </c>
      <c r="H589">
        <f>(Table2[[#This Row],[1Y Return vs Nifty]]-AVERAGE(Table2[1Y Return vs Nifty]))/_xlfn.STDEV.P(Table2[1Y Return vs Nifty])</f>
        <v>-0.74360002381617063</v>
      </c>
      <c r="I589">
        <v>-11.839638357307599</v>
      </c>
      <c r="J589">
        <f>(Table2[[#This Row],[1M Return vs Nifty]]-AVERAGE(Table2[1M Return vs Nifty]))/_xlfn.STDEV.P(Table2[1M Return vs Nifty])</f>
        <v>-1.2117849281203601</v>
      </c>
      <c r="K589">
        <v>-22.419294470463601</v>
      </c>
      <c r="L589">
        <f>(Table2[[#This Row],[6M Return vs Nifty]]-AVERAGE(Table2[6M Return vs Nifty]))/_xlfn.STDEV.P(Table2[6M Return vs Nifty])</f>
        <v>-1.0429706747315342</v>
      </c>
      <c r="M589">
        <v>-3.39265577546331</v>
      </c>
      <c r="N589">
        <f>(Table2[[#This Row],[1W Return vs Nifty]]-AVERAGE(Table2[1W Return vs Nifty]))/_xlfn.STDEV.P(Table2[1W Return vs Nifty])</f>
        <v>-0.53725653351524449</v>
      </c>
      <c r="O589">
        <v>1914.74</v>
      </c>
      <c r="P589">
        <v>1921.9962986395899</v>
      </c>
      <c r="Q589">
        <v>1869.2891580601299</v>
      </c>
      <c r="R589">
        <v>31.584821552440101</v>
      </c>
      <c r="S589" s="1">
        <f>(Table2[[#This Row],[Close Price]]-Table2[[#This Row],[20D EMA]])/Table2[[#This Row],[20D EMA]]</f>
        <v>-3.5195379007071509E-2</v>
      </c>
      <c r="T589" s="1">
        <f>(Table2[[#This Row],[Close Price]]-Table2[[#This Row],[50D EMA]])/Table2[[#This Row],[50D EMA]]</f>
        <v>-3.8837899267769378E-2</v>
      </c>
      <c r="U589" s="1">
        <f>(Table2[[#This Row],[Close Price]]-Table2[[#This Row],[200D EMA]])/Table2[[#This Row],[200D EMA]]</f>
        <v>-1.1736631524090983E-2</v>
      </c>
      <c r="V589">
        <v>0.39897389807043299</v>
      </c>
      <c r="W589">
        <v>1835.05</v>
      </c>
      <c r="X589">
        <v>1869.6</v>
      </c>
      <c r="Y589">
        <v>1835.05</v>
      </c>
      <c r="Z589">
        <v>1869.6</v>
      </c>
      <c r="AA589">
        <v>1806.05</v>
      </c>
      <c r="AB589">
        <v>1936</v>
      </c>
      <c r="AC589" s="1">
        <f>(Table2[[#This Row],[Close Price]]/Table2[[#This Row],[Day Low]])-1</f>
        <v>6.702814637203236E-3</v>
      </c>
      <c r="AD589" s="1">
        <f>(Table2[[#This Row],[Day High]]/Table2[[#This Row],[Close Price]])-1</f>
        <v>1.2044279643814049E-2</v>
      </c>
      <c r="AE589" s="1">
        <f>(Table2[[#This Row],[Close Price]]/Table2[[#This Row],[Current Week Low]])-1</f>
        <v>6.702814637203236E-3</v>
      </c>
      <c r="AF589" s="1">
        <f>(Table2[[#This Row],[Current Week High]]/Table2[[#This Row],[Close Price]])-1</f>
        <v>1.2044279643814049E-2</v>
      </c>
      <c r="AG589" s="1">
        <f>(Table2[[#This Row],[Close Price]]/Table2[[#This Row],[Current Month Low]])-1</f>
        <v>2.2867583953932513E-2</v>
      </c>
      <c r="AH589" s="1">
        <f>(Table2[[#This Row],[Current Month High]]/Table2[[#This Row],[Close Price]])-1</f>
        <v>4.7987657996589661E-2</v>
      </c>
      <c r="AI589">
        <v>33.106882832164899</v>
      </c>
      <c r="AJ589">
        <v>19.794436158485102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-0.09</v>
      </c>
      <c r="AM589" t="s">
        <v>3181</v>
      </c>
      <c r="AN589">
        <v>-7.69</v>
      </c>
      <c r="AO589" t="s">
        <v>3181</v>
      </c>
      <c r="AP589">
        <v>4.9904805523649003E-2</v>
      </c>
      <c r="AQ589">
        <f>(Table2[[#This Row],[Sharpe Ratio]]-AVERAGE(Table2[Sharpe Ratio]))/_xlfn.STDEV.P(Table2[Sharpe Ratio])</f>
        <v>-0.18848938492787706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572</v>
      </c>
      <c r="AT589">
        <f>_xlfn.RANK.AVG(Table2[[#This Row],[6M Return vs Nifty Z-Score]],Table2[6M Return vs Nifty Z-Score])</f>
        <v>664</v>
      </c>
      <c r="AU589">
        <f>_xlfn.RANK.AVG(Table2[[#This Row],[Sharpe Ratio Z-Score]],Table2[Sharpe Ratio Z-Score])</f>
        <v>391</v>
      </c>
      <c r="AV589">
        <f>(Table2[[#This Row],[Rank 1Y]]+Table2[[#This Row],[Rank 6M]]+Table2[[#This Row],[Rank Sharpe]])/3</f>
        <v>542.33333333333337</v>
      </c>
    </row>
    <row r="590" spans="1:48" x14ac:dyDescent="0.3">
      <c r="A590" t="s">
        <v>1074</v>
      </c>
      <c r="B590" t="s">
        <v>1075</v>
      </c>
      <c r="C590" t="s">
        <v>3150</v>
      </c>
      <c r="D590" t="s">
        <v>458</v>
      </c>
      <c r="E590">
        <v>12527.35050671</v>
      </c>
      <c r="F590">
        <v>945.05</v>
      </c>
      <c r="G590">
        <v>-25.5668254020087</v>
      </c>
      <c r="H590">
        <f>(Table2[[#This Row],[1Y Return vs Nifty]]-AVERAGE(Table2[1Y Return vs Nifty]))/_xlfn.STDEV.P(Table2[1Y Return vs Nifty])</f>
        <v>-0.84519904717239691</v>
      </c>
      <c r="I590">
        <v>-4.0204655549316604</v>
      </c>
      <c r="J590">
        <f>(Table2[[#This Row],[1M Return vs Nifty]]-AVERAGE(Table2[1M Return vs Nifty]))/_xlfn.STDEV.P(Table2[1M Return vs Nifty])</f>
        <v>-0.32673058112559755</v>
      </c>
      <c r="K590">
        <v>1.38636810099911</v>
      </c>
      <c r="L590">
        <f>(Table2[[#This Row],[6M Return vs Nifty]]-AVERAGE(Table2[6M Return vs Nifty]))/_xlfn.STDEV.P(Table2[6M Return vs Nifty])</f>
        <v>-0.30226776685347034</v>
      </c>
      <c r="M590">
        <v>-9.6885674867552805E-3</v>
      </c>
      <c r="N590">
        <f>(Table2[[#This Row],[1W Return vs Nifty]]-AVERAGE(Table2[1W Return vs Nifty]))/_xlfn.STDEV.P(Table2[1W Return vs Nifty])</f>
        <v>0.21708333222942203</v>
      </c>
      <c r="O590">
        <v>946.84</v>
      </c>
      <c r="P590">
        <v>933.12006079965704</v>
      </c>
      <c r="Q590">
        <v>897.13663816628605</v>
      </c>
      <c r="R590">
        <v>48.896991244416398</v>
      </c>
      <c r="S590" s="1">
        <f>(Table2[[#This Row],[Close Price]]-Table2[[#This Row],[20D EMA]])/Table2[[#This Row],[20D EMA]]</f>
        <v>-1.890498922732539E-3</v>
      </c>
      <c r="T590" s="1">
        <f>(Table2[[#This Row],[Close Price]]-Table2[[#This Row],[50D EMA]])/Table2[[#This Row],[50D EMA]]</f>
        <v>1.2784999167330408E-2</v>
      </c>
      <c r="U590" s="1">
        <f>(Table2[[#This Row],[Close Price]]-Table2[[#This Row],[200D EMA]])/Table2[[#This Row],[200D EMA]]</f>
        <v>5.3406983725073402E-2</v>
      </c>
      <c r="V590">
        <v>0.56156335206334995</v>
      </c>
      <c r="W590">
        <v>939</v>
      </c>
      <c r="X590">
        <v>960.3</v>
      </c>
      <c r="Y590">
        <v>939</v>
      </c>
      <c r="Z590">
        <v>960.3</v>
      </c>
      <c r="AA590">
        <v>908.1</v>
      </c>
      <c r="AB590">
        <v>977.7</v>
      </c>
      <c r="AC590" s="1">
        <f>(Table2[[#This Row],[Close Price]]/Table2[[#This Row],[Day Low]])-1</f>
        <v>6.4430244941426906E-3</v>
      </c>
      <c r="AD590" s="1">
        <f>(Table2[[#This Row],[Day High]]/Table2[[#This Row],[Close Price]])-1</f>
        <v>1.6136712343262305E-2</v>
      </c>
      <c r="AE590" s="1">
        <f>(Table2[[#This Row],[Close Price]]/Table2[[#This Row],[Current Week Low]])-1</f>
        <v>6.4430244941426906E-3</v>
      </c>
      <c r="AF590" s="1">
        <f>(Table2[[#This Row],[Current Week High]]/Table2[[#This Row],[Close Price]])-1</f>
        <v>1.6136712343262305E-2</v>
      </c>
      <c r="AG590" s="1">
        <f>(Table2[[#This Row],[Close Price]]/Table2[[#This Row],[Current Month Low]])-1</f>
        <v>4.0689351393018214E-2</v>
      </c>
      <c r="AH590" s="1">
        <f>(Table2[[#This Row],[Current Month High]]/Table2[[#This Row],[Close Price]])-1</f>
        <v>3.4548436590656761E-2</v>
      </c>
      <c r="AI590">
        <v>13.327337177926999</v>
      </c>
      <c r="AJ590">
        <v>24.0955945111942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0.03</v>
      </c>
      <c r="AM590" t="s">
        <v>3182</v>
      </c>
      <c r="AN590">
        <v>-0.38</v>
      </c>
      <c r="AO590" t="s">
        <v>3181</v>
      </c>
      <c r="AP590">
        <v>-1.6453654739754998E-2</v>
      </c>
      <c r="AQ590">
        <f>(Table2[[#This Row],[Sharpe Ratio]]-AVERAGE(Table2[Sharpe Ratio]))/_xlfn.STDEV.P(Table2[Sharpe Ratio])</f>
        <v>-0.96516790521431517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-2.2222819681363579</v>
      </c>
      <c r="AS590">
        <f>_xlfn.RANK.AVG(Table2[[#This Row],[1Y Return vs Nifty Z-Score]],Table2[1Y Return vs Nifty Z-Score])</f>
        <v>603</v>
      </c>
      <c r="AT590">
        <f>_xlfn.RANK.AVG(Table2[[#This Row],[6M Return vs Nifty Z-Score]],Table2[6M Return vs Nifty Z-Score])</f>
        <v>413</v>
      </c>
      <c r="AU590">
        <f>_xlfn.RANK.AVG(Table2[[#This Row],[Sharpe Ratio Z-Score]],Table2[Sharpe Ratio Z-Score])</f>
        <v>611</v>
      </c>
      <c r="AV590">
        <f>(Table2[[#This Row],[Rank 1Y]]+Table2[[#This Row],[Rank 6M]]+Table2[[#This Row],[Rank Sharpe]])/3</f>
        <v>542.33333333333337</v>
      </c>
    </row>
    <row r="591" spans="1:48" x14ac:dyDescent="0.3">
      <c r="A591" t="s">
        <v>1092</v>
      </c>
      <c r="B591" t="s">
        <v>1093</v>
      </c>
      <c r="C591" t="s">
        <v>611</v>
      </c>
      <c r="D591" t="s">
        <v>611</v>
      </c>
      <c r="E591">
        <v>12224.421867261901</v>
      </c>
      <c r="F591">
        <v>24.62</v>
      </c>
      <c r="G591">
        <v>-3.81484150530139</v>
      </c>
      <c r="H591">
        <f>(Table2[[#This Row],[1Y Return vs Nifty]]-AVERAGE(Table2[1Y Return vs Nifty]))/_xlfn.STDEV.P(Table2[1Y Return vs Nifty])</f>
        <v>-0.47402296584225251</v>
      </c>
      <c r="I591">
        <v>-3.3095788502090699</v>
      </c>
      <c r="J591">
        <f>(Table2[[#This Row],[1M Return vs Nifty]]-AVERAGE(Table2[1M Return vs Nifty]))/_xlfn.STDEV.P(Table2[1M Return vs Nifty])</f>
        <v>-0.24626511704935541</v>
      </c>
      <c r="K591">
        <v>-20.398382760674799</v>
      </c>
      <c r="L591">
        <f>(Table2[[#This Row],[6M Return vs Nifty]]-AVERAGE(Table2[6M Return vs Nifty]))/_xlfn.STDEV.P(Table2[6M Return vs Nifty])</f>
        <v>-0.98009087982929877</v>
      </c>
      <c r="M591">
        <v>-3.2052723451727698</v>
      </c>
      <c r="N591">
        <f>(Table2[[#This Row],[1W Return vs Nifty]]-AVERAGE(Table2[1W Return vs Nifty]))/_xlfn.STDEV.P(Table2[1W Return vs Nifty])</f>
        <v>-0.49547345287678723</v>
      </c>
      <c r="O591">
        <v>25.55</v>
      </c>
      <c r="P591">
        <v>26.078564075779202</v>
      </c>
      <c r="Q591">
        <v>25.744781326325398</v>
      </c>
      <c r="R591">
        <v>38.6108853348982</v>
      </c>
      <c r="S591" s="1">
        <f>(Table2[[#This Row],[Close Price]]-Table2[[#This Row],[20D EMA]])/Table2[[#This Row],[20D EMA]]</f>
        <v>-3.6399217221135018E-2</v>
      </c>
      <c r="T591" s="1">
        <f>(Table2[[#This Row],[Close Price]]-Table2[[#This Row],[50D EMA]])/Table2[[#This Row],[50D EMA]]</f>
        <v>-5.5929616045611218E-2</v>
      </c>
      <c r="U591" s="1">
        <f>(Table2[[#This Row],[Close Price]]-Table2[[#This Row],[200D EMA]])/Table2[[#This Row],[200D EMA]]</f>
        <v>-4.3689682661054462E-2</v>
      </c>
      <c r="V591">
        <v>0.89358294529037496</v>
      </c>
      <c r="W591">
        <v>24.3</v>
      </c>
      <c r="X591">
        <v>25.66</v>
      </c>
      <c r="Y591">
        <v>24.3</v>
      </c>
      <c r="Z591">
        <v>25.66</v>
      </c>
      <c r="AA591">
        <v>24.11</v>
      </c>
      <c r="AB591">
        <v>28</v>
      </c>
      <c r="AC591" s="1">
        <f>(Table2[[#This Row],[Close Price]]/Table2[[#This Row],[Day Low]])-1</f>
        <v>1.3168724279835509E-2</v>
      </c>
      <c r="AD591" s="1">
        <f>(Table2[[#This Row],[Day High]]/Table2[[#This Row],[Close Price]])-1</f>
        <v>4.2242079610073091E-2</v>
      </c>
      <c r="AE591" s="1">
        <f>(Table2[[#This Row],[Close Price]]/Table2[[#This Row],[Current Week Low]])-1</f>
        <v>1.3168724279835509E-2</v>
      </c>
      <c r="AF591" s="1">
        <f>(Table2[[#This Row],[Current Week High]]/Table2[[#This Row],[Close Price]])-1</f>
        <v>4.2242079610073091E-2</v>
      </c>
      <c r="AG591" s="1">
        <f>(Table2[[#This Row],[Close Price]]/Table2[[#This Row],[Current Month Low]])-1</f>
        <v>2.115304852758193E-2</v>
      </c>
      <c r="AH591" s="1">
        <f>(Table2[[#This Row],[Current Month High]]/Table2[[#This Row],[Close Price]])-1</f>
        <v>0.13728675873273755</v>
      </c>
      <c r="AI591">
        <v>58.610885458976398</v>
      </c>
      <c r="AJ591">
        <v>52.919254658385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-0.13</v>
      </c>
      <c r="AM591" t="s">
        <v>3181</v>
      </c>
      <c r="AN591">
        <v>-2.42</v>
      </c>
      <c r="AO591" t="s">
        <v>3181</v>
      </c>
      <c r="AP591">
        <v>7.8577017619100003E-3</v>
      </c>
      <c r="AQ591">
        <f>(Table2[[#This Row],[Sharpe Ratio]]-AVERAGE(Table2[Sharpe Ratio]))/_xlfn.STDEV.P(Table2[Sharpe Ratio])</f>
        <v>-0.68062079066526748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472</v>
      </c>
      <c r="AT591">
        <f>_xlfn.RANK.AVG(Table2[[#This Row],[6M Return vs Nifty Z-Score]],Table2[6M Return vs Nifty Z-Score])</f>
        <v>651</v>
      </c>
      <c r="AU591">
        <f>_xlfn.RANK.AVG(Table2[[#This Row],[Sharpe Ratio Z-Score]],Table2[Sharpe Ratio Z-Score])</f>
        <v>504</v>
      </c>
      <c r="AV591">
        <f>(Table2[[#This Row],[Rank 1Y]]+Table2[[#This Row],[Rank 6M]]+Table2[[#This Row],[Rank Sharpe]])/3</f>
        <v>542.33333333333337</v>
      </c>
    </row>
    <row r="592" spans="1:48" x14ac:dyDescent="0.3">
      <c r="A592" t="s">
        <v>1974</v>
      </c>
      <c r="B592" t="s">
        <v>1975</v>
      </c>
      <c r="C592" t="s">
        <v>3147</v>
      </c>
      <c r="D592" t="s">
        <v>529</v>
      </c>
      <c r="E592">
        <v>3591.6553386149999</v>
      </c>
      <c r="F592">
        <v>322.45</v>
      </c>
      <c r="G592">
        <v>-18.1954676268182</v>
      </c>
      <c r="H592">
        <f>(Table2[[#This Row],[1Y Return vs Nifty]]-AVERAGE(Table2[1Y Return vs Nifty]))/_xlfn.STDEV.P(Table2[1Y Return vs Nifty])</f>
        <v>-0.71941412079187161</v>
      </c>
      <c r="I592">
        <v>-4.0425729219395201</v>
      </c>
      <c r="J592">
        <f>(Table2[[#This Row],[1M Return vs Nifty]]-AVERAGE(Table2[1M Return vs Nifty]))/_xlfn.STDEV.P(Table2[1M Return vs Nifty])</f>
        <v>-0.3292329201537067</v>
      </c>
      <c r="K592">
        <v>-9.0720435459236004</v>
      </c>
      <c r="L592">
        <f>(Table2[[#This Row],[6M Return vs Nifty]]-AVERAGE(Table2[6M Return vs Nifty]))/_xlfn.STDEV.P(Table2[6M Return vs Nifty])</f>
        <v>-0.62767672765877691</v>
      </c>
      <c r="M592">
        <v>-2.39965355665464</v>
      </c>
      <c r="N592">
        <f>(Table2[[#This Row],[1W Return vs Nifty]]-AVERAGE(Table2[1W Return vs Nifty]))/_xlfn.STDEV.P(Table2[1W Return vs Nifty])</f>
        <v>-0.31583518522250653</v>
      </c>
      <c r="O592">
        <v>328.61</v>
      </c>
      <c r="P592">
        <v>338.42151589924202</v>
      </c>
      <c r="Q592">
        <v>332.57033940664599</v>
      </c>
      <c r="R592">
        <v>44.183282153451898</v>
      </c>
      <c r="S592" s="1">
        <f>(Table2[[#This Row],[Close Price]]-Table2[[#This Row],[20D EMA]])/Table2[[#This Row],[20D EMA]]</f>
        <v>-1.8745625513526747E-2</v>
      </c>
      <c r="T592" s="1">
        <f>(Table2[[#This Row],[Close Price]]-Table2[[#This Row],[50D EMA]])/Table2[[#This Row],[50D EMA]]</f>
        <v>-4.7194150338825451E-2</v>
      </c>
      <c r="U592" s="1">
        <f>(Table2[[#This Row],[Close Price]]-Table2[[#This Row],[200D EMA]])/Table2[[#This Row],[200D EMA]]</f>
        <v>-3.0430673477082046E-2</v>
      </c>
      <c r="V592">
        <v>0.39633228267891502</v>
      </c>
      <c r="W592">
        <v>321.85000000000002</v>
      </c>
      <c r="X592">
        <v>326.39999999999998</v>
      </c>
      <c r="Y592">
        <v>321.85000000000002</v>
      </c>
      <c r="Z592">
        <v>326.39999999999998</v>
      </c>
      <c r="AA592">
        <v>298.3</v>
      </c>
      <c r="AB592">
        <v>333.9</v>
      </c>
      <c r="AC592" s="1">
        <f>(Table2[[#This Row],[Close Price]]/Table2[[#This Row],[Day Low]])-1</f>
        <v>1.864222463880516E-3</v>
      </c>
      <c r="AD592" s="1">
        <f>(Table2[[#This Row],[Day High]]/Table2[[#This Row],[Close Price]])-1</f>
        <v>1.2249961234299889E-2</v>
      </c>
      <c r="AE592" s="1">
        <f>(Table2[[#This Row],[Close Price]]/Table2[[#This Row],[Current Week Low]])-1</f>
        <v>1.864222463880516E-3</v>
      </c>
      <c r="AF592" s="1">
        <f>(Table2[[#This Row],[Current Week High]]/Table2[[#This Row],[Close Price]])-1</f>
        <v>1.2249961234299889E-2</v>
      </c>
      <c r="AG592" s="1">
        <f>(Table2[[#This Row],[Close Price]]/Table2[[#This Row],[Current Month Low]])-1</f>
        <v>8.0958766342608124E-2</v>
      </c>
      <c r="AH592" s="1">
        <f>(Table2[[#This Row],[Current Month High]]/Table2[[#This Row],[Close Price]])-1</f>
        <v>3.5509381299426268E-2</v>
      </c>
      <c r="AI592">
        <v>40.145759032408101</v>
      </c>
      <c r="AJ592">
        <v>37.037824054398598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-0.22</v>
      </c>
      <c r="AM592" t="s">
        <v>3181</v>
      </c>
      <c r="AN592">
        <v>-5.77</v>
      </c>
      <c r="AO592" t="s">
        <v>3181</v>
      </c>
      <c r="AQ592">
        <f>(Table2[[#This Row],[Sharpe Ratio]]-AVERAGE(Table2[Sharpe Ratio]))/_xlfn.STDEV.P(Table2[Sharpe Ratio])</f>
        <v>-0.77258959393567861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559</v>
      </c>
      <c r="AT592">
        <f>_xlfn.RANK.AVG(Table2[[#This Row],[6M Return vs Nifty Z-Score]],Table2[6M Return vs Nifty Z-Score])</f>
        <v>523</v>
      </c>
      <c r="AU592">
        <f>_xlfn.RANK.AVG(Table2[[#This Row],[Sharpe Ratio Z-Score]],Table2[Sharpe Ratio Z-Score])</f>
        <v>547.5</v>
      </c>
      <c r="AV592">
        <f>(Table2[[#This Row],[Rank 1Y]]+Table2[[#This Row],[Rank 6M]]+Table2[[#This Row],[Rank Sharpe]])/3</f>
        <v>543.16666666666663</v>
      </c>
    </row>
    <row r="593" spans="1:48" x14ac:dyDescent="0.3">
      <c r="A593" t="s">
        <v>19</v>
      </c>
      <c r="B593" t="s">
        <v>20</v>
      </c>
      <c r="C593" t="s">
        <v>3135</v>
      </c>
      <c r="D593" t="s">
        <v>21</v>
      </c>
      <c r="E593">
        <v>1496676.1731334699</v>
      </c>
      <c r="F593">
        <v>4136.6499999999996</v>
      </c>
      <c r="G593">
        <v>-9.8399545141255995</v>
      </c>
      <c r="H593">
        <f>(Table2[[#This Row],[1Y Return vs Nifty]]-AVERAGE(Table2[1Y Return vs Nifty]))/_xlfn.STDEV.P(Table2[1Y Return vs Nifty])</f>
        <v>-0.57683555741120707</v>
      </c>
      <c r="I593">
        <v>-7.46640126739364</v>
      </c>
      <c r="J593">
        <f>(Table2[[#This Row],[1M Return vs Nifty]]-AVERAGE(Table2[1M Return vs Nifty]))/_xlfn.STDEV.P(Table2[1M Return vs Nifty])</f>
        <v>-0.71677700404801226</v>
      </c>
      <c r="K593">
        <v>-6.6244184482450699</v>
      </c>
      <c r="L593">
        <f>(Table2[[#This Row],[6M Return vs Nifty]]-AVERAGE(Table2[6M Return vs Nifty]))/_xlfn.STDEV.P(Table2[6M Return vs Nifty])</f>
        <v>-0.55151993001437416</v>
      </c>
      <c r="M593">
        <v>-4.3278214765864602</v>
      </c>
      <c r="N593">
        <f>(Table2[[#This Row],[1W Return vs Nifty]]-AVERAGE(Table2[1W Return vs Nifty]))/_xlfn.STDEV.P(Table2[1W Return vs Nifty])</f>
        <v>-0.74578139529071319</v>
      </c>
      <c r="O593">
        <v>4277.1499999999996</v>
      </c>
      <c r="P593">
        <v>4297.7692743507696</v>
      </c>
      <c r="Q593">
        <v>4053.7109341711698</v>
      </c>
      <c r="R593">
        <v>19.0319035298335</v>
      </c>
      <c r="S593" s="1">
        <f>(Table2[[#This Row],[Close Price]]-Table2[[#This Row],[20D EMA]])/Table2[[#This Row],[20D EMA]]</f>
        <v>-3.2848976538115339E-2</v>
      </c>
      <c r="T593" s="1">
        <f>(Table2[[#This Row],[Close Price]]-Table2[[#This Row],[50D EMA]])/Table2[[#This Row],[50D EMA]]</f>
        <v>-3.7489047006858921E-2</v>
      </c>
      <c r="U593" s="1">
        <f>(Table2[[#This Row],[Close Price]]-Table2[[#This Row],[200D EMA]])/Table2[[#This Row],[200D EMA]]</f>
        <v>2.0460034564795063E-2</v>
      </c>
      <c r="V593">
        <v>0.98973098137959203</v>
      </c>
      <c r="W593">
        <v>4122.2</v>
      </c>
      <c r="X593">
        <v>4165.3999999999996</v>
      </c>
      <c r="Y593">
        <v>4122.2</v>
      </c>
      <c r="Z593">
        <v>4165.3999999999996</v>
      </c>
      <c r="AA593">
        <v>4112.45</v>
      </c>
      <c r="AB593">
        <v>4298</v>
      </c>
      <c r="AC593" s="1">
        <f>(Table2[[#This Row],[Close Price]]/Table2[[#This Row],[Day Low]])-1</f>
        <v>3.5054097326669975E-3</v>
      </c>
      <c r="AD593" s="1">
        <f>(Table2[[#This Row],[Day High]]/Table2[[#This Row],[Close Price]])-1</f>
        <v>6.9500682919754198E-3</v>
      </c>
      <c r="AE593" s="1">
        <f>(Table2[[#This Row],[Close Price]]/Table2[[#This Row],[Current Week Low]])-1</f>
        <v>3.5054097326669975E-3</v>
      </c>
      <c r="AF593" s="1">
        <f>(Table2[[#This Row],[Current Week High]]/Table2[[#This Row],[Close Price]])-1</f>
        <v>6.9500682919754198E-3</v>
      </c>
      <c r="AG593" s="1">
        <f>(Table2[[#This Row],[Close Price]]/Table2[[#This Row],[Current Month Low]])-1</f>
        <v>5.8845700251675126E-3</v>
      </c>
      <c r="AH593" s="1">
        <f>(Table2[[#This Row],[Current Month High]]/Table2[[#This Row],[Close Price]])-1</f>
        <v>3.9004991962094948E-2</v>
      </c>
      <c r="AI593">
        <v>11.0137430046051</v>
      </c>
      <c r="AJ593">
        <v>24.936575052854099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-0.11</v>
      </c>
      <c r="AM593" t="s">
        <v>3181</v>
      </c>
      <c r="AN593">
        <v>-3.23</v>
      </c>
      <c r="AO593" t="s">
        <v>3181</v>
      </c>
      <c r="AP593">
        <v>-1.8444321182667998E-2</v>
      </c>
      <c r="AQ593">
        <f>(Table2[[#This Row],[Sharpe Ratio]]-AVERAGE(Table2[Sharpe Ratio]))/_xlfn.STDEV.P(Table2[Sharpe Ratio])</f>
        <v>-0.9884672382779276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513</v>
      </c>
      <c r="AT593">
        <f>_xlfn.RANK.AVG(Table2[[#This Row],[6M Return vs Nifty Z-Score]],Table2[6M Return vs Nifty Z-Score])</f>
        <v>501</v>
      </c>
      <c r="AU593">
        <f>_xlfn.RANK.AVG(Table2[[#This Row],[Sharpe Ratio Z-Score]],Table2[Sharpe Ratio Z-Score])</f>
        <v>616</v>
      </c>
      <c r="AV593">
        <f>(Table2[[#This Row],[Rank 1Y]]+Table2[[#This Row],[Rank 6M]]+Table2[[#This Row],[Rank Sharpe]])/3</f>
        <v>543.33333333333337</v>
      </c>
    </row>
    <row r="594" spans="1:48" x14ac:dyDescent="0.3">
      <c r="A594" t="s">
        <v>563</v>
      </c>
      <c r="B594" t="s">
        <v>564</v>
      </c>
      <c r="C594" t="s">
        <v>3134</v>
      </c>
      <c r="D594" t="s">
        <v>179</v>
      </c>
      <c r="E594">
        <v>36260.041440000001</v>
      </c>
      <c r="F594">
        <v>518</v>
      </c>
      <c r="G594">
        <v>-19.542248579269401</v>
      </c>
      <c r="H594">
        <f>(Table2[[#This Row],[1Y Return vs Nifty]]-AVERAGE(Table2[1Y Return vs Nifty]))/_xlfn.STDEV.P(Table2[1Y Return vs Nifty])</f>
        <v>-0.7423956050884184</v>
      </c>
      <c r="I594">
        <v>5.2546286479893096</v>
      </c>
      <c r="J594">
        <f>(Table2[[#This Row],[1M Return vs Nifty]]-AVERAGE(Table2[1M Return vs Nifty]))/_xlfn.STDEV.P(Table2[1M Return vs Nifty])</f>
        <v>0.72311991464381997</v>
      </c>
      <c r="K594">
        <v>-1.4528142518023901</v>
      </c>
      <c r="L594">
        <f>(Table2[[#This Row],[6M Return vs Nifty]]-AVERAGE(Table2[6M Return vs Nifty]))/_xlfn.STDEV.P(Table2[6M Return vs Nifty])</f>
        <v>-0.39060769935495582</v>
      </c>
      <c r="M594">
        <v>-3.4494885693479098</v>
      </c>
      <c r="N594">
        <f>(Table2[[#This Row],[1W Return vs Nifty]]-AVERAGE(Table2[1W Return vs Nifty]))/_xlfn.STDEV.P(Table2[1W Return vs Nifty])</f>
        <v>-0.54992920796734068</v>
      </c>
      <c r="O594">
        <v>540.70000000000005</v>
      </c>
      <c r="P594">
        <v>536.63953189330095</v>
      </c>
      <c r="Q594">
        <v>493.60783375493799</v>
      </c>
      <c r="R594">
        <v>26.827861774442201</v>
      </c>
      <c r="S594" s="1">
        <f>(Table2[[#This Row],[Close Price]]-Table2[[#This Row],[20D EMA]])/Table2[[#This Row],[20D EMA]]</f>
        <v>-4.1982615128537161E-2</v>
      </c>
      <c r="T594" s="1">
        <f>(Table2[[#This Row],[Close Price]]-Table2[[#This Row],[50D EMA]])/Table2[[#This Row],[50D EMA]]</f>
        <v>-3.4733803205923744E-2</v>
      </c>
      <c r="U594" s="1">
        <f>(Table2[[#This Row],[Close Price]]-Table2[[#This Row],[200D EMA]])/Table2[[#This Row],[200D EMA]]</f>
        <v>4.9416084140131412E-2</v>
      </c>
      <c r="V594">
        <v>1.07587131210403</v>
      </c>
      <c r="W594">
        <v>511.5</v>
      </c>
      <c r="X594">
        <v>540</v>
      </c>
      <c r="Y594">
        <v>511.5</v>
      </c>
      <c r="Z594">
        <v>540</v>
      </c>
      <c r="AA594">
        <v>511.5</v>
      </c>
      <c r="AB594">
        <v>569.54999999999995</v>
      </c>
      <c r="AC594" s="1">
        <f>(Table2[[#This Row],[Close Price]]/Table2[[#This Row],[Day Low]])-1</f>
        <v>1.2707722385141729E-2</v>
      </c>
      <c r="AD594" s="1">
        <f>(Table2[[#This Row],[Day High]]/Table2[[#This Row],[Close Price]])-1</f>
        <v>4.2471042471042386E-2</v>
      </c>
      <c r="AE594" s="1">
        <f>(Table2[[#This Row],[Close Price]]/Table2[[#This Row],[Current Week Low]])-1</f>
        <v>1.2707722385141729E-2</v>
      </c>
      <c r="AF594" s="1">
        <f>(Table2[[#This Row],[Current Week High]]/Table2[[#This Row],[Close Price]])-1</f>
        <v>4.2471042471042386E-2</v>
      </c>
      <c r="AG594" s="1">
        <f>(Table2[[#This Row],[Close Price]]/Table2[[#This Row],[Current Month Low]])-1</f>
        <v>1.2707722385141729E-2</v>
      </c>
      <c r="AH594" s="1">
        <f>(Table2[[#This Row],[Current Month High]]/Table2[[#This Row],[Close Price]])-1</f>
        <v>9.9517374517374524E-2</v>
      </c>
      <c r="AI594">
        <v>10.106177606177599</v>
      </c>
      <c r="AJ594">
        <v>37.875964865584201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</v>
      </c>
      <c r="AM594" t="s">
        <v>3183</v>
      </c>
      <c r="AN594">
        <v>-5.74</v>
      </c>
      <c r="AO594" t="s">
        <v>3181</v>
      </c>
      <c r="AP594">
        <v>-1.7044434521800999E-2</v>
      </c>
      <c r="AQ594">
        <f>(Table2[[#This Row],[Sharpe Ratio]]-AVERAGE(Table2[Sharpe Ratio]))/_xlfn.STDEV.P(Table2[Sharpe Ratio])</f>
        <v>-0.97208256184006103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-1.931895159606956</v>
      </c>
      <c r="AS594">
        <f>_xlfn.RANK.AVG(Table2[[#This Row],[1Y Return vs Nifty Z-Score]],Table2[1Y Return vs Nifty Z-Score])</f>
        <v>571</v>
      </c>
      <c r="AT594">
        <f>_xlfn.RANK.AVG(Table2[[#This Row],[6M Return vs Nifty Z-Score]],Table2[6M Return vs Nifty Z-Score])</f>
        <v>451</v>
      </c>
      <c r="AU594">
        <f>_xlfn.RANK.AVG(Table2[[#This Row],[Sharpe Ratio Z-Score]],Table2[Sharpe Ratio Z-Score])</f>
        <v>612</v>
      </c>
      <c r="AV594">
        <f>(Table2[[#This Row],[Rank 1Y]]+Table2[[#This Row],[Rank 6M]]+Table2[[#This Row],[Rank Sharpe]])/3</f>
        <v>544.66666666666663</v>
      </c>
    </row>
    <row r="595" spans="1:48" x14ac:dyDescent="0.3">
      <c r="A595" t="s">
        <v>1154</v>
      </c>
      <c r="B595" t="s">
        <v>1155</v>
      </c>
      <c r="C595" t="s">
        <v>3136</v>
      </c>
      <c r="D595" t="s">
        <v>24</v>
      </c>
      <c r="E595">
        <v>10860.962632569001</v>
      </c>
      <c r="F595">
        <v>98.63</v>
      </c>
      <c r="G595">
        <v>-41.383502060082598</v>
      </c>
      <c r="H595">
        <f>(Table2[[#This Row],[1Y Return vs Nifty]]-AVERAGE(Table2[1Y Return vs Nifty]))/_xlfn.STDEV.P(Table2[1Y Return vs Nifty])</f>
        <v>-1.1150949835379309</v>
      </c>
      <c r="I595">
        <v>-5.9495130868826003</v>
      </c>
      <c r="J595">
        <f>(Table2[[#This Row],[1M Return vs Nifty]]-AVERAGE(Table2[1M Return vs Nifty]))/_xlfn.STDEV.P(Table2[1M Return vs Nifty])</f>
        <v>-0.54508000847089333</v>
      </c>
      <c r="K595">
        <v>-36.920433956457998</v>
      </c>
      <c r="L595">
        <f>(Table2[[#This Row],[6M Return vs Nifty]]-AVERAGE(Table2[6M Return vs Nifty]))/_xlfn.STDEV.P(Table2[6M Return vs Nifty])</f>
        <v>-1.4941673659631987</v>
      </c>
      <c r="M595">
        <v>-4.7315585880503201</v>
      </c>
      <c r="N595">
        <f>(Table2[[#This Row],[1W Return vs Nifty]]-AVERAGE(Table2[1W Return vs Nifty]))/_xlfn.STDEV.P(Table2[1W Return vs Nifty])</f>
        <v>-0.83580739310106444</v>
      </c>
      <c r="O595">
        <v>103.04</v>
      </c>
      <c r="P595">
        <v>106.835431642367</v>
      </c>
      <c r="Q595">
        <v>112.846533130285</v>
      </c>
      <c r="R595">
        <v>27.379557452734002</v>
      </c>
      <c r="S595" s="1">
        <f>(Table2[[#This Row],[Close Price]]-Table2[[#This Row],[20D EMA]])/Table2[[#This Row],[20D EMA]]</f>
        <v>-4.2798913043478361E-2</v>
      </c>
      <c r="T595" s="1">
        <f>(Table2[[#This Row],[Close Price]]-Table2[[#This Row],[50D EMA]])/Table2[[#This Row],[50D EMA]]</f>
        <v>-7.6804403896965495E-2</v>
      </c>
      <c r="U595" s="1">
        <f>(Table2[[#This Row],[Close Price]]-Table2[[#This Row],[200D EMA]])/Table2[[#This Row],[200D EMA]]</f>
        <v>-0.12598112441674703</v>
      </c>
      <c r="V595">
        <v>0.54184074443768404</v>
      </c>
      <c r="W595">
        <v>98.51</v>
      </c>
      <c r="X595">
        <v>100.73</v>
      </c>
      <c r="Y595">
        <v>98.51</v>
      </c>
      <c r="Z595">
        <v>100.73</v>
      </c>
      <c r="AA595">
        <v>96.1</v>
      </c>
      <c r="AB595">
        <v>108</v>
      </c>
      <c r="AC595" s="1">
        <f>(Table2[[#This Row],[Close Price]]/Table2[[#This Row],[Day Low]])-1</f>
        <v>1.2181504415793576E-3</v>
      </c>
      <c r="AD595" s="1">
        <f>(Table2[[#This Row],[Day High]]/Table2[[#This Row],[Close Price]])-1</f>
        <v>2.1291696238467051E-2</v>
      </c>
      <c r="AE595" s="1">
        <f>(Table2[[#This Row],[Close Price]]/Table2[[#This Row],[Current Week Low]])-1</f>
        <v>1.2181504415793576E-3</v>
      </c>
      <c r="AF595" s="1">
        <f>(Table2[[#This Row],[Current Week High]]/Table2[[#This Row],[Close Price]])-1</f>
        <v>2.1291696238467051E-2</v>
      </c>
      <c r="AG595" s="1">
        <f>(Table2[[#This Row],[Close Price]]/Table2[[#This Row],[Current Month Low]])-1</f>
        <v>2.6326742976066519E-2</v>
      </c>
      <c r="AH595" s="1">
        <f>(Table2[[#This Row],[Current Month High]]/Table2[[#This Row],[Close Price]])-1</f>
        <v>9.5001520835445552E-2</v>
      </c>
      <c r="AI595">
        <v>54.618270303153203</v>
      </c>
      <c r="AJ595">
        <v>4.2600422832981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</v>
      </c>
      <c r="AM595" t="s">
        <v>3181</v>
      </c>
      <c r="AN595">
        <v>-9.5399999999999991</v>
      </c>
      <c r="AO595" t="s">
        <v>3181</v>
      </c>
      <c r="AP595">
        <v>0.10032564341467499</v>
      </c>
      <c r="AQ595">
        <f>(Table2[[#This Row],[Sharpe Ratio]]-AVERAGE(Table2[Sharpe Ratio]))/_xlfn.STDEV.P(Table2[Sharpe Ratio])</f>
        <v>0.40165061544824981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680</v>
      </c>
      <c r="AT595">
        <f>_xlfn.RANK.AVG(Table2[[#This Row],[6M Return vs Nifty Z-Score]],Table2[6M Return vs Nifty Z-Score])</f>
        <v>719</v>
      </c>
      <c r="AU595">
        <f>_xlfn.RANK.AVG(Table2[[#This Row],[Sharpe Ratio Z-Score]],Table2[Sharpe Ratio Z-Score])</f>
        <v>237</v>
      </c>
      <c r="AV595">
        <f>(Table2[[#This Row],[Rank 1Y]]+Table2[[#This Row],[Rank 6M]]+Table2[[#This Row],[Rank Sharpe]])/3</f>
        <v>545.33333333333337</v>
      </c>
    </row>
    <row r="596" spans="1:48" x14ac:dyDescent="0.3">
      <c r="A596" t="s">
        <v>1232</v>
      </c>
      <c r="B596" t="s">
        <v>1233</v>
      </c>
      <c r="C596" t="s">
        <v>3136</v>
      </c>
      <c r="D596" t="s">
        <v>141</v>
      </c>
      <c r="E596">
        <v>9665.8543172289992</v>
      </c>
      <c r="F596">
        <v>89.87</v>
      </c>
      <c r="G596">
        <v>-20.425977187644499</v>
      </c>
      <c r="H596">
        <f>(Table2[[#This Row],[1Y Return vs Nifty]]-AVERAGE(Table2[1Y Return vs Nifty]))/_xlfn.STDEV.P(Table2[1Y Return vs Nifty])</f>
        <v>-0.75747555932954225</v>
      </c>
      <c r="I596">
        <v>7.1897628703575904</v>
      </c>
      <c r="J596">
        <f>(Table2[[#This Row],[1M Return vs Nifty]]-AVERAGE(Table2[1M Return vs Nifty]))/_xlfn.STDEV.P(Table2[1M Return vs Nifty])</f>
        <v>0.94215829617248426</v>
      </c>
      <c r="K596">
        <v>-8.0467015864129898</v>
      </c>
      <c r="L596">
        <f>(Table2[[#This Row],[6M Return vs Nifty]]-AVERAGE(Table2[6M Return vs Nifty]))/_xlfn.STDEV.P(Table2[6M Return vs Nifty])</f>
        <v>-0.59577365549268946</v>
      </c>
      <c r="M596">
        <v>-2.9482368047285501</v>
      </c>
      <c r="N596">
        <f>(Table2[[#This Row],[1W Return vs Nifty]]-AVERAGE(Table2[1W Return vs Nifty]))/_xlfn.STDEV.P(Table2[1W Return vs Nifty])</f>
        <v>-0.43815922452330797</v>
      </c>
      <c r="O596">
        <v>89.74</v>
      </c>
      <c r="P596">
        <v>87.667137587007304</v>
      </c>
      <c r="Q596">
        <v>85.907927840509799</v>
      </c>
      <c r="R596">
        <v>49.290048342945198</v>
      </c>
      <c r="S596" s="1">
        <f>(Table2[[#This Row],[Close Price]]-Table2[[#This Row],[20D EMA]])/Table2[[#This Row],[20D EMA]]</f>
        <v>1.4486293737464861E-3</v>
      </c>
      <c r="T596" s="1">
        <f>(Table2[[#This Row],[Close Price]]-Table2[[#This Row],[50D EMA]])/Table2[[#This Row],[50D EMA]]</f>
        <v>2.5127573154837168E-2</v>
      </c>
      <c r="U596" s="1">
        <f>(Table2[[#This Row],[Close Price]]-Table2[[#This Row],[200D EMA]])/Table2[[#This Row],[200D EMA]]</f>
        <v>4.6119982859392096E-2</v>
      </c>
      <c r="V596">
        <v>0.73501379641614795</v>
      </c>
      <c r="W596">
        <v>89.01</v>
      </c>
      <c r="X596">
        <v>91.1</v>
      </c>
      <c r="Y596">
        <v>89.01</v>
      </c>
      <c r="Z596">
        <v>91.1</v>
      </c>
      <c r="AA596">
        <v>85.1</v>
      </c>
      <c r="AB596">
        <v>96</v>
      </c>
      <c r="AC596" s="1">
        <f>(Table2[[#This Row],[Close Price]]/Table2[[#This Row],[Day Low]])-1</f>
        <v>9.6618357487923134E-3</v>
      </c>
      <c r="AD596" s="1">
        <f>(Table2[[#This Row],[Day High]]/Table2[[#This Row],[Close Price]])-1</f>
        <v>1.3686435963057741E-2</v>
      </c>
      <c r="AE596" s="1">
        <f>(Table2[[#This Row],[Close Price]]/Table2[[#This Row],[Current Week Low]])-1</f>
        <v>9.6618357487923134E-3</v>
      </c>
      <c r="AF596" s="1">
        <f>(Table2[[#This Row],[Current Week High]]/Table2[[#This Row],[Close Price]])-1</f>
        <v>1.3686435963057741E-2</v>
      </c>
      <c r="AG596" s="1">
        <f>(Table2[[#This Row],[Close Price]]/Table2[[#This Row],[Current Month Low]])-1</f>
        <v>5.6051703877791015E-2</v>
      </c>
      <c r="AH596" s="1">
        <f>(Table2[[#This Row],[Current Month High]]/Table2[[#This Row],[Close Price]])-1</f>
        <v>6.8209636141092655E-2</v>
      </c>
      <c r="AI596">
        <v>17.736730833426002</v>
      </c>
      <c r="AJ596">
        <v>24.129834254143599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0.08</v>
      </c>
      <c r="AM596" t="s">
        <v>3182</v>
      </c>
      <c r="AN596">
        <v>-3.88</v>
      </c>
      <c r="AO596" t="s">
        <v>3181</v>
      </c>
      <c r="AQ596">
        <f>(Table2[[#This Row],[Sharpe Ratio]]-AVERAGE(Table2[Sharpe Ratio]))/_xlfn.STDEV.P(Table2[Sharpe Ratio])</f>
        <v>-0.77258959393567861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-1.6218397371087341</v>
      </c>
      <c r="AS596">
        <f>_xlfn.RANK.AVG(Table2[[#This Row],[1Y Return vs Nifty Z-Score]],Table2[1Y Return vs Nifty Z-Score])</f>
        <v>575</v>
      </c>
      <c r="AT596">
        <f>_xlfn.RANK.AVG(Table2[[#This Row],[6M Return vs Nifty Z-Score]],Table2[6M Return vs Nifty Z-Score])</f>
        <v>515</v>
      </c>
      <c r="AU596">
        <f>_xlfn.RANK.AVG(Table2[[#This Row],[Sharpe Ratio Z-Score]],Table2[Sharpe Ratio Z-Score])</f>
        <v>547.5</v>
      </c>
      <c r="AV596">
        <f>(Table2[[#This Row],[Rank 1Y]]+Table2[[#This Row],[Rank 6M]]+Table2[[#This Row],[Rank Sharpe]])/3</f>
        <v>545.83333333333337</v>
      </c>
    </row>
    <row r="597" spans="1:48" x14ac:dyDescent="0.3">
      <c r="A597" t="s">
        <v>1398</v>
      </c>
      <c r="B597" t="s">
        <v>1399</v>
      </c>
      <c r="C597" t="s">
        <v>3148</v>
      </c>
      <c r="D597" t="s">
        <v>284</v>
      </c>
      <c r="E597">
        <v>7883.5648891699902</v>
      </c>
      <c r="F597">
        <v>391.1</v>
      </c>
      <c r="G597">
        <v>-42.034950697908201</v>
      </c>
      <c r="H597">
        <f>(Table2[[#This Row],[1Y Return vs Nifty]]-AVERAGE(Table2[1Y Return vs Nifty]))/_xlfn.STDEV.P(Table2[1Y Return vs Nifty])</f>
        <v>-1.126211309925639</v>
      </c>
      <c r="I597">
        <v>-6.0539406431917397</v>
      </c>
      <c r="J597">
        <f>(Table2[[#This Row],[1M Return vs Nifty]]-AVERAGE(Table2[1M Return vs Nifty]))/_xlfn.STDEV.P(Table2[1M Return vs Nifty])</f>
        <v>-0.55690019265065194</v>
      </c>
      <c r="K597">
        <v>-11.6857390825139</v>
      </c>
      <c r="L597">
        <f>(Table2[[#This Row],[6M Return vs Nifty]]-AVERAGE(Table2[6M Return vs Nifty]))/_xlfn.STDEV.P(Table2[6M Return vs Nifty])</f>
        <v>-0.70900073527455809</v>
      </c>
      <c r="M597">
        <v>-0.82862893236670498</v>
      </c>
      <c r="N597">
        <f>(Table2[[#This Row],[1W Return vs Nifty]]-AVERAGE(Table2[1W Return vs Nifty]))/_xlfn.STDEV.P(Table2[1W Return vs Nifty])</f>
        <v>3.447459649002705E-2</v>
      </c>
      <c r="O597">
        <v>397.36</v>
      </c>
      <c r="P597">
        <v>409.05720171682799</v>
      </c>
      <c r="Q597">
        <v>408.06137090017302</v>
      </c>
      <c r="R597">
        <v>42.782238569491803</v>
      </c>
      <c r="S597" s="1">
        <f>(Table2[[#This Row],[Close Price]]-Table2[[#This Row],[20D EMA]])/Table2[[#This Row],[20D EMA]]</f>
        <v>-1.5753976243205129E-2</v>
      </c>
      <c r="T597" s="1">
        <f>(Table2[[#This Row],[Close Price]]-Table2[[#This Row],[50D EMA]])/Table2[[#This Row],[50D EMA]]</f>
        <v>-4.3898999067761027E-2</v>
      </c>
      <c r="U597" s="1">
        <f>(Table2[[#This Row],[Close Price]]-Table2[[#This Row],[200D EMA]])/Table2[[#This Row],[200D EMA]]</f>
        <v>-4.1565735229376503E-2</v>
      </c>
      <c r="V597">
        <v>0.51383674956110004</v>
      </c>
      <c r="W597">
        <v>389.6</v>
      </c>
      <c r="X597">
        <v>397.7</v>
      </c>
      <c r="Y597">
        <v>389.6</v>
      </c>
      <c r="Z597">
        <v>397.7</v>
      </c>
      <c r="AA597">
        <v>375</v>
      </c>
      <c r="AB597">
        <v>399.9</v>
      </c>
      <c r="AC597" s="1">
        <f>(Table2[[#This Row],[Close Price]]/Table2[[#This Row],[Day Low]])-1</f>
        <v>3.8501026694044427E-3</v>
      </c>
      <c r="AD597" s="1">
        <f>(Table2[[#This Row],[Day High]]/Table2[[#This Row],[Close Price]])-1</f>
        <v>1.6875479417028716E-2</v>
      </c>
      <c r="AE597" s="1">
        <f>(Table2[[#This Row],[Close Price]]/Table2[[#This Row],[Current Week Low]])-1</f>
        <v>3.8501026694044427E-3</v>
      </c>
      <c r="AF597" s="1">
        <f>(Table2[[#This Row],[Current Week High]]/Table2[[#This Row],[Close Price]])-1</f>
        <v>1.6875479417028716E-2</v>
      </c>
      <c r="AG597" s="1">
        <f>(Table2[[#This Row],[Close Price]]/Table2[[#This Row],[Current Month Low]])-1</f>
        <v>4.293333333333349E-2</v>
      </c>
      <c r="AH597" s="1">
        <f>(Table2[[#This Row],[Current Month High]]/Table2[[#This Row],[Close Price]])-1</f>
        <v>2.2500639222705177E-2</v>
      </c>
      <c r="AI597">
        <v>29.122986448478599</v>
      </c>
      <c r="AJ597">
        <v>12.4658519051042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-0.22</v>
      </c>
      <c r="AM597" t="s">
        <v>3181</v>
      </c>
      <c r="AN597">
        <v>-0.76</v>
      </c>
      <c r="AO597" t="s">
        <v>3181</v>
      </c>
      <c r="AP597">
        <v>4.2519918110329E-2</v>
      </c>
      <c r="AQ597">
        <f>(Table2[[#This Row],[Sharpe Ratio]]-AVERAGE(Table2[Sharpe Ratio]))/_xlfn.STDEV.P(Table2[Sharpe Ratio])</f>
        <v>-0.27492423296220514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681</v>
      </c>
      <c r="AT597">
        <f>_xlfn.RANK.AVG(Table2[[#This Row],[6M Return vs Nifty Z-Score]],Table2[6M Return vs Nifty Z-Score])</f>
        <v>559</v>
      </c>
      <c r="AU597">
        <f>_xlfn.RANK.AVG(Table2[[#This Row],[Sharpe Ratio Z-Score]],Table2[Sharpe Ratio Z-Score])</f>
        <v>406</v>
      </c>
      <c r="AV597">
        <f>(Table2[[#This Row],[Rank 1Y]]+Table2[[#This Row],[Rank 6M]]+Table2[[#This Row],[Rank Sharpe]])/3</f>
        <v>548.66666666666663</v>
      </c>
    </row>
    <row r="598" spans="1:48" x14ac:dyDescent="0.3">
      <c r="A598" t="s">
        <v>1750</v>
      </c>
      <c r="B598" t="s">
        <v>1751</v>
      </c>
      <c r="C598" t="s">
        <v>3150</v>
      </c>
      <c r="D598" t="s">
        <v>458</v>
      </c>
      <c r="E598">
        <v>4768.4227461699902</v>
      </c>
      <c r="F598">
        <v>862.45</v>
      </c>
      <c r="G598">
        <v>-20.596670591213901</v>
      </c>
      <c r="H598">
        <f>(Table2[[#This Row],[1Y Return vs Nifty]]-AVERAGE(Table2[1Y Return vs Nifty]))/_xlfn.STDEV.P(Table2[1Y Return vs Nifty])</f>
        <v>-0.76038827335814108</v>
      </c>
      <c r="I598">
        <v>-4.4474904145948502</v>
      </c>
      <c r="J598">
        <f>(Table2[[#This Row],[1M Return vs Nifty]]-AVERAGE(Table2[1M Return vs Nifty]))/_xlfn.STDEV.P(Table2[1M Return vs Nifty])</f>
        <v>-0.37506564390933517</v>
      </c>
      <c r="K598">
        <v>7.8279931479440696</v>
      </c>
      <c r="L598">
        <f>(Table2[[#This Row],[6M Return vs Nifty]]-AVERAGE(Table2[6M Return vs Nifty]))/_xlfn.STDEV.P(Table2[6M Return vs Nifty])</f>
        <v>-0.10183938602562555</v>
      </c>
      <c r="M598">
        <v>-4.2147457225532499</v>
      </c>
      <c r="N598">
        <f>(Table2[[#This Row],[1W Return vs Nifty]]-AVERAGE(Table2[1W Return vs Nifty]))/_xlfn.STDEV.P(Table2[1W Return vs Nifty])</f>
        <v>-0.72056756853079973</v>
      </c>
      <c r="O598">
        <v>882.72</v>
      </c>
      <c r="P598">
        <v>880.08153006810301</v>
      </c>
      <c r="Q598">
        <v>819.31278617404996</v>
      </c>
      <c r="R598">
        <v>39.504013115918397</v>
      </c>
      <c r="S598" s="1">
        <f>(Table2[[#This Row],[Close Price]]-Table2[[#This Row],[20D EMA]])/Table2[[#This Row],[20D EMA]]</f>
        <v>-2.2963114011237969E-2</v>
      </c>
      <c r="T598" s="1">
        <f>(Table2[[#This Row],[Close Price]]-Table2[[#This Row],[50D EMA]])/Table2[[#This Row],[50D EMA]]</f>
        <v>-2.0033973519179054E-2</v>
      </c>
      <c r="U598" s="1">
        <f>(Table2[[#This Row],[Close Price]]-Table2[[#This Row],[200D EMA]])/Table2[[#This Row],[200D EMA]]</f>
        <v>5.2650482885038569E-2</v>
      </c>
      <c r="V598">
        <v>0.32243551598833498</v>
      </c>
      <c r="W598">
        <v>850</v>
      </c>
      <c r="X598">
        <v>875</v>
      </c>
      <c r="Y598">
        <v>850</v>
      </c>
      <c r="Z598">
        <v>875</v>
      </c>
      <c r="AA598">
        <v>821</v>
      </c>
      <c r="AB598">
        <v>916.2</v>
      </c>
      <c r="AC598" s="1">
        <f>(Table2[[#This Row],[Close Price]]/Table2[[#This Row],[Day Low]])-1</f>
        <v>1.4647058823529457E-2</v>
      </c>
      <c r="AD598" s="1">
        <f>(Table2[[#This Row],[Day High]]/Table2[[#This Row],[Close Price]])-1</f>
        <v>1.4551568206852439E-2</v>
      </c>
      <c r="AE598" s="1">
        <f>(Table2[[#This Row],[Close Price]]/Table2[[#This Row],[Current Week Low]])-1</f>
        <v>1.4647058823529457E-2</v>
      </c>
      <c r="AF598" s="1">
        <f>(Table2[[#This Row],[Current Week High]]/Table2[[#This Row],[Close Price]])-1</f>
        <v>1.4551568206852439E-2</v>
      </c>
      <c r="AG598" s="1">
        <f>(Table2[[#This Row],[Close Price]]/Table2[[#This Row],[Current Month Low]])-1</f>
        <v>5.0487210718635822E-2</v>
      </c>
      <c r="AH598" s="1">
        <f>(Table2[[#This Row],[Current Month High]]/Table2[[#This Row],[Close Price]])-1</f>
        <v>6.2322453475563755E-2</v>
      </c>
      <c r="AI598">
        <v>12.783349759406301</v>
      </c>
      <c r="AJ598">
        <v>31.2809194002587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0.05</v>
      </c>
      <c r="AM598" t="s">
        <v>3182</v>
      </c>
      <c r="AN598">
        <v>-8.41</v>
      </c>
      <c r="AO598" t="s">
        <v>3181</v>
      </c>
      <c r="AP598">
        <v>-0.132447248818268</v>
      </c>
      <c r="AQ598">
        <f>(Table2[[#This Row],[Sharpe Ratio]]-AVERAGE(Table2[Sharpe Ratio]))/_xlfn.STDEV.P(Table2[Sharpe Ratio])</f>
        <v>-2.3227903192064732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-4.2806511910303744</v>
      </c>
      <c r="AS598">
        <f>_xlfn.RANK.AVG(Table2[[#This Row],[1Y Return vs Nifty Z-Score]],Table2[1Y Return vs Nifty Z-Score])</f>
        <v>576</v>
      </c>
      <c r="AT598">
        <f>_xlfn.RANK.AVG(Table2[[#This Row],[6M Return vs Nifty Z-Score]],Table2[6M Return vs Nifty Z-Score])</f>
        <v>348</v>
      </c>
      <c r="AU598">
        <f>_xlfn.RANK.AVG(Table2[[#This Row],[Sharpe Ratio Z-Score]],Table2[Sharpe Ratio Z-Score])</f>
        <v>729</v>
      </c>
      <c r="AV598">
        <f>(Table2[[#This Row],[Rank 1Y]]+Table2[[#This Row],[Rank 6M]]+Table2[[#This Row],[Rank Sharpe]])/3</f>
        <v>551</v>
      </c>
    </row>
    <row r="599" spans="1:48" x14ac:dyDescent="0.3">
      <c r="A599" t="s">
        <v>444</v>
      </c>
      <c r="B599" t="s">
        <v>445</v>
      </c>
      <c r="C599" t="s">
        <v>3136</v>
      </c>
      <c r="D599" t="s">
        <v>54</v>
      </c>
      <c r="E599">
        <v>52121.964029000002</v>
      </c>
      <c r="F599">
        <v>701</v>
      </c>
      <c r="G599">
        <v>-28.400496804471299</v>
      </c>
      <c r="H599">
        <f>(Table2[[#This Row],[1Y Return vs Nifty]]-AVERAGE(Table2[1Y Return vs Nifty]))/_xlfn.STDEV.P(Table2[1Y Return vs Nifty])</f>
        <v>-0.89355284570120952</v>
      </c>
      <c r="I599">
        <v>-3.87106699839598</v>
      </c>
      <c r="J599">
        <f>(Table2[[#This Row],[1M Return vs Nifty]]-AVERAGE(Table2[1M Return vs Nifty]))/_xlfn.STDEV.P(Table2[1M Return vs Nifty])</f>
        <v>-0.3098201169066116</v>
      </c>
      <c r="K599">
        <v>-0.71847226343077597</v>
      </c>
      <c r="L599">
        <f>(Table2[[#This Row],[6M Return vs Nifty]]-AVERAGE(Table2[6M Return vs Nifty]))/_xlfn.STDEV.P(Table2[6M Return vs Nifty])</f>
        <v>-0.36775896559125643</v>
      </c>
      <c r="M599">
        <v>-7.5799847393251802</v>
      </c>
      <c r="N599">
        <f>(Table2[[#This Row],[1W Return vs Nifty]]-AVERAGE(Table2[1W Return vs Nifty]))/_xlfn.STDEV.P(Table2[1W Return vs Nifty])</f>
        <v>-1.4709543716085685</v>
      </c>
      <c r="O599">
        <v>713.91</v>
      </c>
      <c r="P599">
        <v>694.89766699186498</v>
      </c>
      <c r="Q599">
        <v>669.09301727391198</v>
      </c>
      <c r="R599">
        <v>38.753294849724597</v>
      </c>
      <c r="S599" s="1">
        <f>(Table2[[#This Row],[Close Price]]-Table2[[#This Row],[20D EMA]])/Table2[[#This Row],[20D EMA]]</f>
        <v>-1.8083511927273702E-2</v>
      </c>
      <c r="T599" s="1">
        <f>(Table2[[#This Row],[Close Price]]-Table2[[#This Row],[50D EMA]])/Table2[[#This Row],[50D EMA]]</f>
        <v>8.7816282857177269E-3</v>
      </c>
      <c r="U599" s="1">
        <f>(Table2[[#This Row],[Close Price]]-Table2[[#This Row],[200D EMA]])/Table2[[#This Row],[200D EMA]]</f>
        <v>4.768691632157028E-2</v>
      </c>
      <c r="V599">
        <v>0.71038259055702202</v>
      </c>
      <c r="W599">
        <v>682.9</v>
      </c>
      <c r="X599">
        <v>708.1</v>
      </c>
      <c r="Y599">
        <v>682.9</v>
      </c>
      <c r="Z599">
        <v>708.1</v>
      </c>
      <c r="AA599">
        <v>682.9</v>
      </c>
      <c r="AB599">
        <v>748.15</v>
      </c>
      <c r="AC599" s="1">
        <f>(Table2[[#This Row],[Close Price]]/Table2[[#This Row],[Day Low]])-1</f>
        <v>2.6504612681212514E-2</v>
      </c>
      <c r="AD599" s="1">
        <f>(Table2[[#This Row],[Day High]]/Table2[[#This Row],[Close Price]])-1</f>
        <v>1.012838801711835E-2</v>
      </c>
      <c r="AE599" s="1">
        <f>(Table2[[#This Row],[Close Price]]/Table2[[#This Row],[Current Week Low]])-1</f>
        <v>2.6504612681212514E-2</v>
      </c>
      <c r="AF599" s="1">
        <f>(Table2[[#This Row],[Current Week High]]/Table2[[#This Row],[Close Price]])-1</f>
        <v>1.012838801711835E-2</v>
      </c>
      <c r="AG599" s="1">
        <f>(Table2[[#This Row],[Close Price]]/Table2[[#This Row],[Current Month Low]])-1</f>
        <v>2.6504612681212514E-2</v>
      </c>
      <c r="AH599" s="1">
        <f>(Table2[[#This Row],[Current Month High]]/Table2[[#This Row],[Close Price]])-1</f>
        <v>6.7261055634807443E-2</v>
      </c>
      <c r="AI599">
        <v>16.034236804564902</v>
      </c>
      <c r="AJ599">
        <v>26.6028535307928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0.09</v>
      </c>
      <c r="AM599" t="s">
        <v>3182</v>
      </c>
      <c r="AN599">
        <v>-4.16</v>
      </c>
      <c r="AO599" t="s">
        <v>3181</v>
      </c>
      <c r="AP599">
        <v>-7.3244988642429997E-3</v>
      </c>
      <c r="AQ599">
        <f>(Table2[[#This Row],[Sharpe Ratio]]-AVERAGE(Table2[Sharpe Ratio]))/_xlfn.STDEV.P(Table2[Sharpe Ratio])</f>
        <v>-0.85831763700869201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-3.9004039368163381</v>
      </c>
      <c r="AS599">
        <f>_xlfn.RANK.AVG(Table2[[#This Row],[1Y Return vs Nifty Z-Score]],Table2[1Y Return vs Nifty Z-Score])</f>
        <v>623</v>
      </c>
      <c r="AT599">
        <f>_xlfn.RANK.AVG(Table2[[#This Row],[6M Return vs Nifty Z-Score]],Table2[6M Return vs Nifty Z-Score])</f>
        <v>444</v>
      </c>
      <c r="AU599">
        <f>_xlfn.RANK.AVG(Table2[[#This Row],[Sharpe Ratio Z-Score]],Table2[Sharpe Ratio Z-Score])</f>
        <v>592</v>
      </c>
      <c r="AV599">
        <f>(Table2[[#This Row],[Rank 1Y]]+Table2[[#This Row],[Rank 6M]]+Table2[[#This Row],[Rank Sharpe]])/3</f>
        <v>553</v>
      </c>
    </row>
    <row r="600" spans="1:48" x14ac:dyDescent="0.3">
      <c r="A600" t="s">
        <v>473</v>
      </c>
      <c r="B600" t="s">
        <v>474</v>
      </c>
      <c r="C600" t="s">
        <v>3135</v>
      </c>
      <c r="D600" t="s">
        <v>271</v>
      </c>
      <c r="E600">
        <v>47169.254523600001</v>
      </c>
      <c r="F600">
        <v>7573.5</v>
      </c>
      <c r="G600">
        <v>-25.933415570009501</v>
      </c>
      <c r="H600">
        <f>(Table2[[#This Row],[1Y Return vs Nifty]]-AVERAGE(Table2[1Y Return vs Nifty]))/_xlfn.STDEV.P(Table2[1Y Return vs Nifty])</f>
        <v>-0.85145454564365575</v>
      </c>
      <c r="I600">
        <v>-6.3820722502322097E-2</v>
      </c>
      <c r="J600">
        <f>(Table2[[#This Row],[1M Return vs Nifty]]-AVERAGE(Table2[1M Return vs Nifty]))/_xlfn.STDEV.P(Table2[1M Return vs Nifty])</f>
        <v>0.12112314930888982</v>
      </c>
      <c r="K600">
        <v>-10.949079688875599</v>
      </c>
      <c r="L600">
        <f>(Table2[[#This Row],[6M Return vs Nifty]]-AVERAGE(Table2[6M Return vs Nifty]))/_xlfn.STDEV.P(Table2[6M Return vs Nifty])</f>
        <v>-0.68607989644700618</v>
      </c>
      <c r="M600">
        <v>-0.38945044048983901</v>
      </c>
      <c r="N600">
        <f>(Table2[[#This Row],[1W Return vs Nifty]]-AVERAGE(Table2[1W Return vs Nifty]))/_xlfn.STDEV.P(Table2[1W Return vs Nifty])</f>
        <v>0.13240337446316436</v>
      </c>
      <c r="O600">
        <v>7661.31</v>
      </c>
      <c r="P600">
        <v>7551.2565660232003</v>
      </c>
      <c r="Q600">
        <v>7461.7795928371297</v>
      </c>
      <c r="R600">
        <v>43.3494404853557</v>
      </c>
      <c r="S600" s="1">
        <f>(Table2[[#This Row],[Close Price]]-Table2[[#This Row],[20D EMA]])/Table2[[#This Row],[20D EMA]]</f>
        <v>-1.1461486351550896E-2</v>
      </c>
      <c r="T600" s="1">
        <f>(Table2[[#This Row],[Close Price]]-Table2[[#This Row],[50D EMA]])/Table2[[#This Row],[50D EMA]]</f>
        <v>2.9456599418014448E-3</v>
      </c>
      <c r="U600" s="1">
        <f>(Table2[[#This Row],[Close Price]]-Table2[[#This Row],[200D EMA]])/Table2[[#This Row],[200D EMA]]</f>
        <v>1.4972354218304078E-2</v>
      </c>
      <c r="V600">
        <v>0.66680405166581003</v>
      </c>
      <c r="W600">
        <v>7560.1</v>
      </c>
      <c r="X600">
        <v>7749</v>
      </c>
      <c r="Y600">
        <v>7560.1</v>
      </c>
      <c r="Z600">
        <v>7749</v>
      </c>
      <c r="AA600">
        <v>7352</v>
      </c>
      <c r="AB600">
        <v>8027</v>
      </c>
      <c r="AC600" s="1">
        <f>(Table2[[#This Row],[Close Price]]/Table2[[#This Row],[Day Low]])-1</f>
        <v>1.7724633272047097E-3</v>
      </c>
      <c r="AD600" s="1">
        <f>(Table2[[#This Row],[Day High]]/Table2[[#This Row],[Close Price]])-1</f>
        <v>2.3172905525846721E-2</v>
      </c>
      <c r="AE600" s="1">
        <f>(Table2[[#This Row],[Close Price]]/Table2[[#This Row],[Current Week Low]])-1</f>
        <v>1.7724633272047097E-3</v>
      </c>
      <c r="AF600" s="1">
        <f>(Table2[[#This Row],[Current Week High]]/Table2[[#This Row],[Close Price]])-1</f>
        <v>2.3172905525846721E-2</v>
      </c>
      <c r="AG600" s="1">
        <f>(Table2[[#This Row],[Close Price]]/Table2[[#This Row],[Current Month Low]])-1</f>
        <v>3.012785636561488E-2</v>
      </c>
      <c r="AH600" s="1">
        <f>(Table2[[#This Row],[Current Month High]]/Table2[[#This Row],[Close Price]])-1</f>
        <v>5.9879844193569731E-2</v>
      </c>
      <c r="AI600">
        <v>21.476199907572401</v>
      </c>
      <c r="AJ600">
        <v>18.129211380084801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0.03</v>
      </c>
      <c r="AM600" t="s">
        <v>3182</v>
      </c>
      <c r="AN600">
        <v>-3.26</v>
      </c>
      <c r="AO600" t="s">
        <v>3181</v>
      </c>
      <c r="AP600">
        <v>6.5219591852839999E-3</v>
      </c>
      <c r="AQ600">
        <f>(Table2[[#This Row],[Sharpe Ratio]]-AVERAGE(Table2[Sharpe Ratio]))/_xlfn.STDEV.P(Table2[Sharpe Ratio])</f>
        <v>-0.69625470627722474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-1.9802626245958324</v>
      </c>
      <c r="AS600">
        <f>_xlfn.RANK.AVG(Table2[[#This Row],[1Y Return vs Nifty Z-Score]],Table2[1Y Return vs Nifty Z-Score])</f>
        <v>607</v>
      </c>
      <c r="AT600">
        <f>_xlfn.RANK.AVG(Table2[[#This Row],[6M Return vs Nifty Z-Score]],Table2[6M Return vs Nifty Z-Score])</f>
        <v>547</v>
      </c>
      <c r="AU600">
        <f>_xlfn.RANK.AVG(Table2[[#This Row],[Sharpe Ratio Z-Score]],Table2[Sharpe Ratio Z-Score])</f>
        <v>508</v>
      </c>
      <c r="AV600">
        <f>(Table2[[#This Row],[Rank 1Y]]+Table2[[#This Row],[Rank 6M]]+Table2[[#This Row],[Rank Sharpe]])/3</f>
        <v>554</v>
      </c>
    </row>
    <row r="601" spans="1:48" x14ac:dyDescent="0.3">
      <c r="A601" t="s">
        <v>668</v>
      </c>
      <c r="B601" t="s">
        <v>669</v>
      </c>
      <c r="C601" t="s">
        <v>3140</v>
      </c>
      <c r="D601" t="s">
        <v>268</v>
      </c>
      <c r="E601">
        <v>28108.854473939999</v>
      </c>
      <c r="F601">
        <v>1046.7</v>
      </c>
      <c r="G601">
        <v>5.6656107202920998</v>
      </c>
      <c r="H601">
        <f>(Table2[[#This Row],[1Y Return vs Nifty]]-AVERAGE(Table2[1Y Return vs Nifty]))/_xlfn.STDEV.P(Table2[1Y Return vs Nifty])</f>
        <v>-0.31224842964162058</v>
      </c>
      <c r="I601">
        <v>-8.4613527762977796</v>
      </c>
      <c r="J601">
        <f>(Table2[[#This Row],[1M Return vs Nifty]]-AVERAGE(Table2[1M Return vs Nifty]))/_xlfn.STDEV.P(Table2[1M Return vs Nifty])</f>
        <v>-0.82939584241631537</v>
      </c>
      <c r="K601">
        <v>-35.752226933036702</v>
      </c>
      <c r="L601">
        <f>(Table2[[#This Row],[6M Return vs Nifty]]-AVERAGE(Table2[6M Return vs Nifty]))/_xlfn.STDEV.P(Table2[6M Return vs Nifty])</f>
        <v>-1.4578191090451573</v>
      </c>
      <c r="M601">
        <v>3.7576901748826299</v>
      </c>
      <c r="N601">
        <f>(Table2[[#This Row],[1W Return vs Nifty]]-AVERAGE(Table2[1W Return vs Nifty]))/_xlfn.STDEV.P(Table2[1W Return vs Nifty])</f>
        <v>1.0571399452605728</v>
      </c>
      <c r="O601">
        <v>1041.48</v>
      </c>
      <c r="P601">
        <v>1092.7943867680401</v>
      </c>
      <c r="Q601">
        <v>1119.8918694690101</v>
      </c>
      <c r="R601">
        <v>57.590593702341103</v>
      </c>
      <c r="S601" s="1">
        <f>(Table2[[#This Row],[Close Price]]-Table2[[#This Row],[20D EMA]])/Table2[[#This Row],[20D EMA]]</f>
        <v>5.0120981679917303E-3</v>
      </c>
      <c r="T601" s="1">
        <f>(Table2[[#This Row],[Close Price]]-Table2[[#This Row],[50D EMA]])/Table2[[#This Row],[50D EMA]]</f>
        <v>-4.2180292400993274E-2</v>
      </c>
      <c r="U601" s="1">
        <f>(Table2[[#This Row],[Close Price]]-Table2[[#This Row],[200D EMA]])/Table2[[#This Row],[200D EMA]]</f>
        <v>-6.5356193275796823E-2</v>
      </c>
      <c r="V601">
        <v>1.8406697340173199</v>
      </c>
      <c r="W601">
        <v>1032</v>
      </c>
      <c r="X601">
        <v>1051.8</v>
      </c>
      <c r="Y601">
        <v>1032</v>
      </c>
      <c r="Z601">
        <v>1051.8</v>
      </c>
      <c r="AA601">
        <v>935.5</v>
      </c>
      <c r="AB601">
        <v>1051.8</v>
      </c>
      <c r="AC601" s="1">
        <f>(Table2[[#This Row],[Close Price]]/Table2[[#This Row],[Day Low]])-1</f>
        <v>1.4244186046511675E-2</v>
      </c>
      <c r="AD601" s="1">
        <f>(Table2[[#This Row],[Day High]]/Table2[[#This Row],[Close Price]])-1</f>
        <v>4.8724562912008107E-3</v>
      </c>
      <c r="AE601" s="1">
        <f>(Table2[[#This Row],[Close Price]]/Table2[[#This Row],[Current Week Low]])-1</f>
        <v>1.4244186046511675E-2</v>
      </c>
      <c r="AF601" s="1">
        <f>(Table2[[#This Row],[Current Week High]]/Table2[[#This Row],[Close Price]])-1</f>
        <v>4.8724562912008107E-3</v>
      </c>
      <c r="AG601" s="1">
        <f>(Table2[[#This Row],[Close Price]]/Table2[[#This Row],[Current Month Low]])-1</f>
        <v>0.11886691608765365</v>
      </c>
      <c r="AH601" s="1">
        <f>(Table2[[#This Row],[Current Month High]]/Table2[[#This Row],[Close Price]])-1</f>
        <v>4.8724562912008107E-3</v>
      </c>
      <c r="AI601">
        <v>44.635521161746397</v>
      </c>
      <c r="AJ601">
        <v>47.838983050847403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-0.23</v>
      </c>
      <c r="AM601" t="s">
        <v>3181</v>
      </c>
      <c r="AN601">
        <v>-2.5499999999999998</v>
      </c>
      <c r="AO601" t="s">
        <v>3181</v>
      </c>
      <c r="AQ601">
        <f>(Table2[[#This Row],[Sharpe Ratio]]-AVERAGE(Table2[Sharpe Ratio]))/_xlfn.STDEV.P(Table2[Sharpe Ratio])</f>
        <v>-0.77258959393567861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399</v>
      </c>
      <c r="AT601">
        <f>_xlfn.RANK.AVG(Table2[[#This Row],[6M Return vs Nifty Z-Score]],Table2[6M Return vs Nifty Z-Score])</f>
        <v>716</v>
      </c>
      <c r="AU601">
        <f>_xlfn.RANK.AVG(Table2[[#This Row],[Sharpe Ratio Z-Score]],Table2[Sharpe Ratio Z-Score])</f>
        <v>547.5</v>
      </c>
      <c r="AV601">
        <f>(Table2[[#This Row],[Rank 1Y]]+Table2[[#This Row],[Rank 6M]]+Table2[[#This Row],[Rank Sharpe]])/3</f>
        <v>554.16666666666663</v>
      </c>
    </row>
    <row r="602" spans="1:48" x14ac:dyDescent="0.3">
      <c r="A602" t="s">
        <v>955</v>
      </c>
      <c r="B602" t="s">
        <v>956</v>
      </c>
      <c r="C602" t="s">
        <v>3136</v>
      </c>
      <c r="D602" t="s">
        <v>54</v>
      </c>
      <c r="E602">
        <v>15578.631187245001</v>
      </c>
      <c r="F602">
        <v>184.05</v>
      </c>
      <c r="G602">
        <v>0.67795755280250702</v>
      </c>
      <c r="H602">
        <f>(Table2[[#This Row],[1Y Return vs Nifty]]-AVERAGE(Table2[1Y Return vs Nifty]))/_xlfn.STDEV.P(Table2[1Y Return vs Nifty])</f>
        <v>-0.39735779559802459</v>
      </c>
      <c r="I602">
        <v>-11.8419579283355</v>
      </c>
      <c r="J602">
        <f>(Table2[[#This Row],[1M Return vs Nifty]]-AVERAGE(Table2[1M Return vs Nifty]))/_xlfn.STDEV.P(Table2[1M Return vs Nifty])</f>
        <v>-1.2120474810109654</v>
      </c>
      <c r="K602">
        <v>-14.279840745225499</v>
      </c>
      <c r="L602">
        <f>(Table2[[#This Row],[6M Return vs Nifty]]-AVERAGE(Table2[6M Return vs Nifty]))/_xlfn.STDEV.P(Table2[6M Return vs Nifty])</f>
        <v>-0.78971508796832302</v>
      </c>
      <c r="M602">
        <v>-3.5217742203712299</v>
      </c>
      <c r="N602">
        <f>(Table2[[#This Row],[1W Return vs Nifty]]-AVERAGE(Table2[1W Return vs Nifty]))/_xlfn.STDEV.P(Table2[1W Return vs Nifty])</f>
        <v>-0.56604758716996129</v>
      </c>
      <c r="O602">
        <v>195.22</v>
      </c>
      <c r="P602">
        <v>200.776512205454</v>
      </c>
      <c r="Q602">
        <v>188.45120897040701</v>
      </c>
      <c r="R602">
        <v>29.822556868832301</v>
      </c>
      <c r="S602" s="1">
        <f>(Table2[[#This Row],[Close Price]]-Table2[[#This Row],[20D EMA]])/Table2[[#This Row],[20D EMA]]</f>
        <v>-5.7217498207150844E-2</v>
      </c>
      <c r="T602" s="1">
        <f>(Table2[[#This Row],[Close Price]]-Table2[[#This Row],[50D EMA]])/Table2[[#This Row],[50D EMA]]</f>
        <v>-8.3309108330051063E-2</v>
      </c>
      <c r="U602" s="1">
        <f>(Table2[[#This Row],[Close Price]]-Table2[[#This Row],[200D EMA]])/Table2[[#This Row],[200D EMA]]</f>
        <v>-2.3354633777372749E-2</v>
      </c>
      <c r="V602">
        <v>0.81400578066089702</v>
      </c>
      <c r="W602">
        <v>183.55</v>
      </c>
      <c r="X602">
        <v>187.42</v>
      </c>
      <c r="Y602">
        <v>183.55</v>
      </c>
      <c r="Z602">
        <v>187.42</v>
      </c>
      <c r="AA602">
        <v>181.1</v>
      </c>
      <c r="AB602">
        <v>198.59</v>
      </c>
      <c r="AC602" s="1">
        <f>(Table2[[#This Row],[Close Price]]/Table2[[#This Row],[Day Low]])-1</f>
        <v>2.7240533914465459E-3</v>
      </c>
      <c r="AD602" s="1">
        <f>(Table2[[#This Row],[Day High]]/Table2[[#This Row],[Close Price]])-1</f>
        <v>1.831024178212437E-2</v>
      </c>
      <c r="AE602" s="1">
        <f>(Table2[[#This Row],[Close Price]]/Table2[[#This Row],[Current Week Low]])-1</f>
        <v>2.7240533914465459E-3</v>
      </c>
      <c r="AF602" s="1">
        <f>(Table2[[#This Row],[Current Week High]]/Table2[[#This Row],[Close Price]])-1</f>
        <v>1.831024178212437E-2</v>
      </c>
      <c r="AG602" s="1">
        <f>(Table2[[#This Row],[Close Price]]/Table2[[#This Row],[Current Month Low]])-1</f>
        <v>1.6289342904472814E-2</v>
      </c>
      <c r="AH602" s="1">
        <f>(Table2[[#This Row],[Current Month High]]/Table2[[#This Row],[Close Price]])-1</f>
        <v>7.9000271665308208E-2</v>
      </c>
      <c r="AI602">
        <v>25.1833740831295</v>
      </c>
      <c r="AJ602">
        <v>46.828879138412397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-0.13</v>
      </c>
      <c r="AM602" t="s">
        <v>3181</v>
      </c>
      <c r="AN602">
        <v>-8.85</v>
      </c>
      <c r="AO602" t="s">
        <v>3181</v>
      </c>
      <c r="AP602">
        <v>-2.8497289501214999E-2</v>
      </c>
      <c r="AQ602">
        <f>(Table2[[#This Row],[Sharpe Ratio]]-AVERAGE(Table2[Sharpe Ratio]))/_xlfn.STDEV.P(Table2[Sharpe Ratio])</f>
        <v>-1.1061300732373684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438</v>
      </c>
      <c r="AT602">
        <f>_xlfn.RANK.AVG(Table2[[#This Row],[6M Return vs Nifty Z-Score]],Table2[6M Return vs Nifty Z-Score])</f>
        <v>594</v>
      </c>
      <c r="AU602">
        <f>_xlfn.RANK.AVG(Table2[[#This Row],[Sharpe Ratio Z-Score]],Table2[Sharpe Ratio Z-Score])</f>
        <v>631</v>
      </c>
      <c r="AV602">
        <f>(Table2[[#This Row],[Rank 1Y]]+Table2[[#This Row],[Rank 6M]]+Table2[[#This Row],[Rank Sharpe]])/3</f>
        <v>554.33333333333337</v>
      </c>
    </row>
    <row r="603" spans="1:48" x14ac:dyDescent="0.3">
      <c r="A603" t="s">
        <v>22</v>
      </c>
      <c r="B603" t="s">
        <v>23</v>
      </c>
      <c r="C603" t="s">
        <v>3136</v>
      </c>
      <c r="D603" t="s">
        <v>24</v>
      </c>
      <c r="E603">
        <v>1288149.6530258399</v>
      </c>
      <c r="F603">
        <v>1688.1</v>
      </c>
      <c r="G603">
        <v>-16.861176616090901</v>
      </c>
      <c r="H603">
        <f>(Table2[[#This Row],[1Y Return vs Nifty]]-AVERAGE(Table2[1Y Return vs Nifty]))/_xlfn.STDEV.P(Table2[1Y Return vs Nifty])</f>
        <v>-0.69664576499188569</v>
      </c>
      <c r="I603">
        <v>-5.84612436848529E-2</v>
      </c>
      <c r="J603">
        <f>(Table2[[#This Row],[1M Return vs Nifty]]-AVERAGE(Table2[1M Return vs Nifty]))/_xlfn.STDEV.P(Table2[1M Return vs Nifty])</f>
        <v>0.12172979020875409</v>
      </c>
      <c r="K603">
        <v>1.35548336878505</v>
      </c>
      <c r="L603">
        <f>(Table2[[#This Row],[6M Return vs Nifty]]-AVERAGE(Table2[6M Return vs Nifty]))/_xlfn.STDEV.P(Table2[6M Return vs Nifty])</f>
        <v>-0.30322873195542105</v>
      </c>
      <c r="M603">
        <v>-1.4607378580644499</v>
      </c>
      <c r="N603">
        <f>(Table2[[#This Row],[1W Return vs Nifty]]-AVERAGE(Table2[1W Return vs Nifty]))/_xlfn.STDEV.P(Table2[1W Return vs Nifty])</f>
        <v>-0.10647414254077318</v>
      </c>
      <c r="O603">
        <v>1680.68</v>
      </c>
      <c r="P603">
        <v>1665.9770618253899</v>
      </c>
      <c r="Q603">
        <v>1601.38634990013</v>
      </c>
      <c r="R603">
        <v>53.077817221897099</v>
      </c>
      <c r="S603" s="1">
        <f>(Table2[[#This Row],[Close Price]]-Table2[[#This Row],[20D EMA]])/Table2[[#This Row],[20D EMA]]</f>
        <v>4.4148796915533268E-3</v>
      </c>
      <c r="T603" s="1">
        <f>(Table2[[#This Row],[Close Price]]-Table2[[#This Row],[50D EMA]])/Table2[[#This Row],[50D EMA]]</f>
        <v>1.3279257368868078E-2</v>
      </c>
      <c r="U603" s="1">
        <f>(Table2[[#This Row],[Close Price]]-Table2[[#This Row],[200D EMA]])/Table2[[#This Row],[200D EMA]]</f>
        <v>5.4149112801715721E-2</v>
      </c>
      <c r="V603">
        <v>0.90486970665387301</v>
      </c>
      <c r="W603">
        <v>1654</v>
      </c>
      <c r="X603">
        <v>1692.05</v>
      </c>
      <c r="Y603">
        <v>1654</v>
      </c>
      <c r="Z603">
        <v>1692.05</v>
      </c>
      <c r="AA603">
        <v>1613</v>
      </c>
      <c r="AB603">
        <v>1742</v>
      </c>
      <c r="AC603" s="1">
        <f>(Table2[[#This Row],[Close Price]]/Table2[[#This Row],[Day Low]])-1</f>
        <v>2.0616686819830754E-2</v>
      </c>
      <c r="AD603" s="1">
        <f>(Table2[[#This Row],[Day High]]/Table2[[#This Row],[Close Price]])-1</f>
        <v>2.3399087731770241E-3</v>
      </c>
      <c r="AE603" s="1">
        <f>(Table2[[#This Row],[Close Price]]/Table2[[#This Row],[Current Week Low]])-1</f>
        <v>2.0616686819830754E-2</v>
      </c>
      <c r="AF603" s="1">
        <f>(Table2[[#This Row],[Current Week High]]/Table2[[#This Row],[Close Price]])-1</f>
        <v>2.3399087731770241E-3</v>
      </c>
      <c r="AG603" s="1">
        <f>(Table2[[#This Row],[Close Price]]/Table2[[#This Row],[Current Month Low]])-1</f>
        <v>4.6559206447613022E-2</v>
      </c>
      <c r="AH603" s="1">
        <f>(Table2[[#This Row],[Current Month High]]/Table2[[#This Row],[Close Price]])-1</f>
        <v>3.1929388069427134E-2</v>
      </c>
      <c r="AI603">
        <v>6.2733250399857798</v>
      </c>
      <c r="AJ603">
        <v>23.801840783249599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0.03</v>
      </c>
      <c r="AM603" t="s">
        <v>3182</v>
      </c>
      <c r="AN603">
        <v>-5.1100000000000003</v>
      </c>
      <c r="AO603" t="s">
        <v>3181</v>
      </c>
      <c r="AP603">
        <v>-8.3513178263069004E-2</v>
      </c>
      <c r="AQ603">
        <f>(Table2[[#This Row],[Sharpe Ratio]]-AVERAGE(Table2[Sharpe Ratio]))/_xlfn.STDEV.P(Table2[Sharpe Ratio])</f>
        <v>-1.7500518716966527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-2.7346707209759784</v>
      </c>
      <c r="AS603">
        <f>_xlfn.RANK.AVG(Table2[[#This Row],[1Y Return vs Nifty Z-Score]],Table2[1Y Return vs Nifty Z-Score])</f>
        <v>551</v>
      </c>
      <c r="AT603">
        <f>_xlfn.RANK.AVG(Table2[[#This Row],[6M Return vs Nifty Z-Score]],Table2[6M Return vs Nifty Z-Score])</f>
        <v>415</v>
      </c>
      <c r="AU603">
        <f>_xlfn.RANK.AVG(Table2[[#This Row],[Sharpe Ratio Z-Score]],Table2[Sharpe Ratio Z-Score])</f>
        <v>703</v>
      </c>
      <c r="AV603">
        <f>(Table2[[#This Row],[Rank 1Y]]+Table2[[#This Row],[Rank 6M]]+Table2[[#This Row],[Rank Sharpe]])/3</f>
        <v>556.33333333333337</v>
      </c>
    </row>
    <row r="604" spans="1:48" x14ac:dyDescent="0.3">
      <c r="A604" t="s">
        <v>1482</v>
      </c>
      <c r="B604" t="s">
        <v>1483</v>
      </c>
      <c r="C604" t="s">
        <v>3147</v>
      </c>
      <c r="D604" t="s">
        <v>146</v>
      </c>
      <c r="E604">
        <v>7038.3638000000001</v>
      </c>
      <c r="F604">
        <v>375.7</v>
      </c>
      <c r="G604">
        <v>-43.080025742490101</v>
      </c>
      <c r="H604">
        <f>(Table2[[#This Row],[1Y Return vs Nifty]]-AVERAGE(Table2[1Y Return vs Nifty]))/_xlfn.STDEV.P(Table2[1Y Return vs Nifty])</f>
        <v>-1.1440444814462631</v>
      </c>
      <c r="I604">
        <v>-5.2404247264087704</v>
      </c>
      <c r="J604">
        <f>(Table2[[#This Row],[1M Return vs Nifty]]-AVERAGE(Table2[1M Return vs Nifty]))/_xlfn.STDEV.P(Table2[1M Return vs Nifty])</f>
        <v>-0.46481809948097369</v>
      </c>
      <c r="K604">
        <v>-21.238491596214701</v>
      </c>
      <c r="L604">
        <f>(Table2[[#This Row],[6M Return vs Nifty]]-AVERAGE(Table2[6M Return vs Nifty]))/_xlfn.STDEV.P(Table2[6M Return vs Nifty])</f>
        <v>-1.0062305033558629</v>
      </c>
      <c r="M604">
        <v>-4.17699101530539</v>
      </c>
      <c r="N604">
        <f>(Table2[[#This Row],[1W Return vs Nifty]]-AVERAGE(Table2[1W Return vs Nifty]))/_xlfn.STDEV.P(Table2[1W Return vs Nifty])</f>
        <v>-0.71214895875845896</v>
      </c>
      <c r="O604">
        <v>387.6</v>
      </c>
      <c r="P604">
        <v>406.45042245205201</v>
      </c>
      <c r="Q604">
        <v>415.83414158987199</v>
      </c>
      <c r="R604">
        <v>38.938575452917902</v>
      </c>
      <c r="S604" s="1">
        <f>(Table2[[#This Row],[Close Price]]-Table2[[#This Row],[20D EMA]])/Table2[[#This Row],[20D EMA]]</f>
        <v>-3.0701754385964997E-2</v>
      </c>
      <c r="T604" s="1">
        <f>(Table2[[#This Row],[Close Price]]-Table2[[#This Row],[50D EMA]])/Table2[[#This Row],[50D EMA]]</f>
        <v>-7.5656022858924629E-2</v>
      </c>
      <c r="U604" s="1">
        <f>(Table2[[#This Row],[Close Price]]-Table2[[#This Row],[200D EMA]])/Table2[[#This Row],[200D EMA]]</f>
        <v>-9.6514782159122028E-2</v>
      </c>
      <c r="V604">
        <v>0.76067862206530101</v>
      </c>
      <c r="W604">
        <v>374</v>
      </c>
      <c r="X604">
        <v>381.9</v>
      </c>
      <c r="Y604">
        <v>374</v>
      </c>
      <c r="Z604">
        <v>381.9</v>
      </c>
      <c r="AA604">
        <v>360.6</v>
      </c>
      <c r="AB604">
        <v>407.35</v>
      </c>
      <c r="AC604" s="1">
        <f>(Table2[[#This Row],[Close Price]]/Table2[[#This Row],[Day Low]])-1</f>
        <v>4.5454545454544082E-3</v>
      </c>
      <c r="AD604" s="1">
        <f>(Table2[[#This Row],[Day High]]/Table2[[#This Row],[Close Price]])-1</f>
        <v>1.6502528613255185E-2</v>
      </c>
      <c r="AE604" s="1">
        <f>(Table2[[#This Row],[Close Price]]/Table2[[#This Row],[Current Week Low]])-1</f>
        <v>4.5454545454544082E-3</v>
      </c>
      <c r="AF604" s="1">
        <f>(Table2[[#This Row],[Current Week High]]/Table2[[#This Row],[Close Price]])-1</f>
        <v>1.6502528613255185E-2</v>
      </c>
      <c r="AG604" s="1">
        <f>(Table2[[#This Row],[Close Price]]/Table2[[#This Row],[Current Month Low]])-1</f>
        <v>4.1874653355518543E-2</v>
      </c>
      <c r="AH604" s="1">
        <f>(Table2[[#This Row],[Current Month High]]/Table2[[#This Row],[Close Price]])-1</f>
        <v>8.4242746872504659E-2</v>
      </c>
      <c r="AI604">
        <v>45.727974447697598</v>
      </c>
      <c r="AJ604">
        <v>8.8985507246376692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-0.28000000000000003</v>
      </c>
      <c r="AM604" t="s">
        <v>3181</v>
      </c>
      <c r="AN604">
        <v>-4.45</v>
      </c>
      <c r="AO604" t="s">
        <v>3181</v>
      </c>
      <c r="AP604">
        <v>7.0210757107914995E-2</v>
      </c>
      <c r="AQ604">
        <f>(Table2[[#This Row],[Sharpe Ratio]]-AVERAGE(Table2[Sharpe Ratio]))/_xlfn.STDEV.P(Table2[Sharpe Ratio])</f>
        <v>4.9177317507251836E-2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686</v>
      </c>
      <c r="AT604">
        <f>_xlfn.RANK.AVG(Table2[[#This Row],[6M Return vs Nifty Z-Score]],Table2[6M Return vs Nifty Z-Score])</f>
        <v>656</v>
      </c>
      <c r="AU604">
        <f>_xlfn.RANK.AVG(Table2[[#This Row],[Sharpe Ratio Z-Score]],Table2[Sharpe Ratio Z-Score])</f>
        <v>327</v>
      </c>
      <c r="AV604">
        <f>(Table2[[#This Row],[Rank 1Y]]+Table2[[#This Row],[Rank 6M]]+Table2[[#This Row],[Rank Sharpe]])/3</f>
        <v>556.33333333333337</v>
      </c>
    </row>
    <row r="605" spans="1:48" x14ac:dyDescent="0.3">
      <c r="A605" t="s">
        <v>1396</v>
      </c>
      <c r="B605" t="s">
        <v>1397</v>
      </c>
      <c r="C605" t="s">
        <v>3149</v>
      </c>
      <c r="D605" t="s">
        <v>135</v>
      </c>
      <c r="E605">
        <v>7887.9199845599996</v>
      </c>
      <c r="F605">
        <v>508.2</v>
      </c>
      <c r="G605">
        <v>-29.8763653945187</v>
      </c>
      <c r="H605">
        <f>(Table2[[#This Row],[1Y Return vs Nifty]]-AVERAGE(Table2[1Y Return vs Nifty]))/_xlfn.STDEV.P(Table2[1Y Return vs Nifty])</f>
        <v>-0.91873708279946176</v>
      </c>
      <c r="I605">
        <v>-6.77488867040881</v>
      </c>
      <c r="J605">
        <f>(Table2[[#This Row],[1M Return vs Nifty]]-AVERAGE(Table2[1M Return vs Nifty]))/_xlfn.STDEV.P(Table2[1M Return vs Nifty])</f>
        <v>-0.63850450062193509</v>
      </c>
      <c r="K605">
        <v>-31.114879797653199</v>
      </c>
      <c r="L605">
        <f>(Table2[[#This Row],[6M Return vs Nifty]]-AVERAGE(Table2[6M Return vs Nifty]))/_xlfn.STDEV.P(Table2[6M Return vs Nifty])</f>
        <v>-1.3135300560642842</v>
      </c>
      <c r="M605">
        <v>-1.36925585436519</v>
      </c>
      <c r="N605">
        <f>(Table2[[#This Row],[1W Return vs Nifty]]-AVERAGE(Table2[1W Return vs Nifty]))/_xlfn.STDEV.P(Table2[1W Return vs Nifty])</f>
        <v>-8.6075327492894357E-2</v>
      </c>
      <c r="O605">
        <v>525.47</v>
      </c>
      <c r="P605">
        <v>549.34407972990402</v>
      </c>
      <c r="Q605">
        <v>564.93318679982895</v>
      </c>
      <c r="R605">
        <v>41.488169555444202</v>
      </c>
      <c r="S605" s="1">
        <f>(Table2[[#This Row],[Close Price]]-Table2[[#This Row],[20D EMA]])/Table2[[#This Row],[20D EMA]]</f>
        <v>-3.2865815365292095E-2</v>
      </c>
      <c r="T605" s="1">
        <f>(Table2[[#This Row],[Close Price]]-Table2[[#This Row],[50D EMA]])/Table2[[#This Row],[50D EMA]]</f>
        <v>-7.4896738215752393E-2</v>
      </c>
      <c r="U605" s="1">
        <f>(Table2[[#This Row],[Close Price]]-Table2[[#This Row],[200D EMA]])/Table2[[#This Row],[200D EMA]]</f>
        <v>-0.10042459555475018</v>
      </c>
      <c r="V605">
        <v>1.02568838106738</v>
      </c>
      <c r="W605">
        <v>505.4</v>
      </c>
      <c r="X605">
        <v>514.75</v>
      </c>
      <c r="Y605">
        <v>505.4</v>
      </c>
      <c r="Z605">
        <v>514.75</v>
      </c>
      <c r="AA605">
        <v>485</v>
      </c>
      <c r="AB605">
        <v>540.95000000000005</v>
      </c>
      <c r="AC605" s="1">
        <f>(Table2[[#This Row],[Close Price]]/Table2[[#This Row],[Day Low]])-1</f>
        <v>5.5401662049860967E-3</v>
      </c>
      <c r="AD605" s="1">
        <f>(Table2[[#This Row],[Day High]]/Table2[[#This Row],[Close Price]])-1</f>
        <v>1.2888626524990121E-2</v>
      </c>
      <c r="AE605" s="1">
        <f>(Table2[[#This Row],[Close Price]]/Table2[[#This Row],[Current Week Low]])-1</f>
        <v>5.5401662049860967E-3</v>
      </c>
      <c r="AF605" s="1">
        <f>(Table2[[#This Row],[Current Week High]]/Table2[[#This Row],[Close Price]])-1</f>
        <v>1.2888626524990121E-2</v>
      </c>
      <c r="AG605" s="1">
        <f>(Table2[[#This Row],[Close Price]]/Table2[[#This Row],[Current Month Low]])-1</f>
        <v>4.7835051546391671E-2</v>
      </c>
      <c r="AH605" s="1">
        <f>(Table2[[#This Row],[Current Month High]]/Table2[[#This Row],[Close Price]])-1</f>
        <v>6.4443132624950827E-2</v>
      </c>
      <c r="AI605">
        <v>33.5694608421881</v>
      </c>
      <c r="AJ605">
        <v>6.9894736842105196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-0.15</v>
      </c>
      <c r="AM605" t="s">
        <v>3181</v>
      </c>
      <c r="AN605">
        <v>-11.69</v>
      </c>
      <c r="AO605" t="s">
        <v>3181</v>
      </c>
      <c r="AP605">
        <v>6.8656617479307999E-2</v>
      </c>
      <c r="AQ605">
        <f>(Table2[[#This Row],[Sharpe Ratio]]-AVERAGE(Table2[Sharpe Ratio]))/_xlfn.STDEV.P(Table2[Sharpe Ratio])</f>
        <v>3.0987219933051778E-2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636</v>
      </c>
      <c r="AT605">
        <f>_xlfn.RANK.AVG(Table2[[#This Row],[6M Return vs Nifty Z-Score]],Table2[6M Return vs Nifty Z-Score])</f>
        <v>703</v>
      </c>
      <c r="AU605">
        <f>_xlfn.RANK.AVG(Table2[[#This Row],[Sharpe Ratio Z-Score]],Table2[Sharpe Ratio Z-Score])</f>
        <v>333</v>
      </c>
      <c r="AV605">
        <f>(Table2[[#This Row],[Rank 1Y]]+Table2[[#This Row],[Rank 6M]]+Table2[[#This Row],[Rank Sharpe]])/3</f>
        <v>557.33333333333337</v>
      </c>
    </row>
    <row r="606" spans="1:48" x14ac:dyDescent="0.3">
      <c r="A606" t="s">
        <v>278</v>
      </c>
      <c r="B606" t="s">
        <v>279</v>
      </c>
      <c r="C606" t="s">
        <v>3138</v>
      </c>
      <c r="D606" t="s">
        <v>197</v>
      </c>
      <c r="E606">
        <v>100543.22464412999</v>
      </c>
      <c r="F606">
        <v>567.29999999999995</v>
      </c>
      <c r="G606">
        <v>-21.571067436551001</v>
      </c>
      <c r="H606">
        <f>(Table2[[#This Row],[1Y Return vs Nifty]]-AVERAGE(Table2[1Y Return vs Nifty]))/_xlfn.STDEV.P(Table2[1Y Return vs Nifty])</f>
        <v>-0.77701539134563768</v>
      </c>
      <c r="I606">
        <v>-12.6127809228896</v>
      </c>
      <c r="J606">
        <f>(Table2[[#This Row],[1M Return vs Nifty]]-AVERAGE(Table2[1M Return vs Nifty]))/_xlfn.STDEV.P(Table2[1M Return vs Nifty])</f>
        <v>-1.2992971504243753</v>
      </c>
      <c r="K606">
        <v>2.9762058828960298</v>
      </c>
      <c r="L606">
        <f>(Table2[[#This Row],[6M Return vs Nifty]]-AVERAGE(Table2[6M Return vs Nifty]))/_xlfn.STDEV.P(Table2[6M Return vs Nifty])</f>
        <v>-0.25280065101200178</v>
      </c>
      <c r="M606">
        <v>-2.7047565216893199</v>
      </c>
      <c r="N606">
        <f>(Table2[[#This Row],[1W Return vs Nifty]]-AVERAGE(Table2[1W Return vs Nifty]))/_xlfn.STDEV.P(Table2[1W Return vs Nifty])</f>
        <v>-0.3838675708571932</v>
      </c>
      <c r="O606">
        <v>602.82000000000005</v>
      </c>
      <c r="P606">
        <v>618.61073491183402</v>
      </c>
      <c r="Q606">
        <v>590.40589496323298</v>
      </c>
      <c r="R606">
        <v>19.717447613658202</v>
      </c>
      <c r="S606" s="1">
        <f>(Table2[[#This Row],[Close Price]]-Table2[[#This Row],[20D EMA]])/Table2[[#This Row],[20D EMA]]</f>
        <v>-5.8923061610431128E-2</v>
      </c>
      <c r="T606" s="1">
        <f>(Table2[[#This Row],[Close Price]]-Table2[[#This Row],[50D EMA]])/Table2[[#This Row],[50D EMA]]</f>
        <v>-8.2945109122858976E-2</v>
      </c>
      <c r="U606" s="1">
        <f>(Table2[[#This Row],[Close Price]]-Table2[[#This Row],[200D EMA]])/Table2[[#This Row],[200D EMA]]</f>
        <v>-3.9135610196900095E-2</v>
      </c>
      <c r="V606">
        <v>1.48672374646284</v>
      </c>
      <c r="W606">
        <v>566</v>
      </c>
      <c r="X606">
        <v>575.15</v>
      </c>
      <c r="Y606">
        <v>566</v>
      </c>
      <c r="Z606">
        <v>575.15</v>
      </c>
      <c r="AA606">
        <v>562</v>
      </c>
      <c r="AB606">
        <v>629.75</v>
      </c>
      <c r="AC606" s="1">
        <f>(Table2[[#This Row],[Close Price]]/Table2[[#This Row],[Day Low]])-1</f>
        <v>2.2968197879857932E-3</v>
      </c>
      <c r="AD606" s="1">
        <f>(Table2[[#This Row],[Day High]]/Table2[[#This Row],[Close Price]])-1</f>
        <v>1.3837475762383367E-2</v>
      </c>
      <c r="AE606" s="1">
        <f>(Table2[[#This Row],[Close Price]]/Table2[[#This Row],[Current Week Low]])-1</f>
        <v>2.2968197879857932E-3</v>
      </c>
      <c r="AF606" s="1">
        <f>(Table2[[#This Row],[Current Week High]]/Table2[[#This Row],[Close Price]])-1</f>
        <v>1.3837475762383367E-2</v>
      </c>
      <c r="AG606" s="1">
        <f>(Table2[[#This Row],[Close Price]]/Table2[[#This Row],[Current Month Low]])-1</f>
        <v>9.4306049822063809E-3</v>
      </c>
      <c r="AH606" s="1">
        <f>(Table2[[#This Row],[Current Month High]]/Table2[[#This Row],[Close Price]])-1</f>
        <v>0.11008284858099771</v>
      </c>
      <c r="AI606">
        <v>18.4558434690639</v>
      </c>
      <c r="AJ606">
        <v>15.964840556009699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</v>
      </c>
      <c r="AM606" t="s">
        <v>3181</v>
      </c>
      <c r="AN606">
        <v>-9.52</v>
      </c>
      <c r="AO606" t="s">
        <v>3181</v>
      </c>
      <c r="AP606">
        <v>-7.6629250252999007E-2</v>
      </c>
      <c r="AQ606">
        <f>(Table2[[#This Row],[Sharpe Ratio]]-AVERAGE(Table2[Sharpe Ratio]))/_xlfn.STDEV.P(Table2[Sharpe Ratio])</f>
        <v>-1.6694803967197369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581</v>
      </c>
      <c r="AT606">
        <f>_xlfn.RANK.AVG(Table2[[#This Row],[6M Return vs Nifty Z-Score]],Table2[6M Return vs Nifty Z-Score])</f>
        <v>392</v>
      </c>
      <c r="AU606">
        <f>_xlfn.RANK.AVG(Table2[[#This Row],[Sharpe Ratio Z-Score]],Table2[Sharpe Ratio Z-Score])</f>
        <v>700</v>
      </c>
      <c r="AV606">
        <f>(Table2[[#This Row],[Rank 1Y]]+Table2[[#This Row],[Rank 6M]]+Table2[[#This Row],[Rank Sharpe]])/3</f>
        <v>557.66666666666663</v>
      </c>
    </row>
    <row r="607" spans="1:48" x14ac:dyDescent="0.3">
      <c r="A607" t="s">
        <v>1166</v>
      </c>
      <c r="B607" t="s">
        <v>1167</v>
      </c>
      <c r="C607" t="s">
        <v>3147</v>
      </c>
      <c r="D607" t="s">
        <v>1168</v>
      </c>
      <c r="E607">
        <v>10653.3658125</v>
      </c>
      <c r="F607">
        <v>1173.75</v>
      </c>
      <c r="G607">
        <v>-2.3496993158205801</v>
      </c>
      <c r="H607">
        <f>(Table2[[#This Row],[1Y Return vs Nifty]]-AVERAGE(Table2[1Y Return vs Nifty]))/_xlfn.STDEV.P(Table2[1Y Return vs Nifty])</f>
        <v>-0.44902176415575817</v>
      </c>
      <c r="I607">
        <v>0.48219272383232098</v>
      </c>
      <c r="J607">
        <f>(Table2[[#This Row],[1M Return vs Nifty]]-AVERAGE(Table2[1M Return vs Nifty]))/_xlfn.STDEV.P(Table2[1M Return vs Nifty])</f>
        <v>0.18292656335407195</v>
      </c>
      <c r="K607">
        <v>-22.911663435774599</v>
      </c>
      <c r="L607">
        <f>(Table2[[#This Row],[6M Return vs Nifty]]-AVERAGE(Table2[6M Return vs Nifty]))/_xlfn.STDEV.P(Table2[6M Return vs Nifty])</f>
        <v>-1.0582905224047492</v>
      </c>
      <c r="M607">
        <v>1.61494895899631</v>
      </c>
      <c r="N607">
        <f>(Table2[[#This Row],[1W Return vs Nifty]]-AVERAGE(Table2[1W Return vs Nifty]))/_xlfn.STDEV.P(Table2[1W Return vs Nifty])</f>
        <v>0.57934781138882985</v>
      </c>
      <c r="O607">
        <v>1157.44</v>
      </c>
      <c r="P607">
        <v>1184.8421562143201</v>
      </c>
      <c r="Q607">
        <v>1186.7166668151699</v>
      </c>
      <c r="R607">
        <v>58.607265167977602</v>
      </c>
      <c r="S607" s="1">
        <f>(Table2[[#This Row],[Close Price]]-Table2[[#This Row],[20D EMA]])/Table2[[#This Row],[20D EMA]]</f>
        <v>1.4091443184959864E-2</v>
      </c>
      <c r="T607" s="1">
        <f>(Table2[[#This Row],[Close Price]]-Table2[[#This Row],[50D EMA]])/Table2[[#This Row],[50D EMA]]</f>
        <v>-9.3617163739012684E-3</v>
      </c>
      <c r="U607" s="1">
        <f>(Table2[[#This Row],[Close Price]]-Table2[[#This Row],[200D EMA]])/Table2[[#This Row],[200D EMA]]</f>
        <v>-1.0926506029420625E-2</v>
      </c>
      <c r="V607">
        <v>0.78437806903025498</v>
      </c>
      <c r="W607">
        <v>1166.05</v>
      </c>
      <c r="X607">
        <v>1192</v>
      </c>
      <c r="Y607">
        <v>1166.05</v>
      </c>
      <c r="Z607">
        <v>1192</v>
      </c>
      <c r="AA607">
        <v>1085</v>
      </c>
      <c r="AB607">
        <v>1200</v>
      </c>
      <c r="AC607" s="1">
        <f>(Table2[[#This Row],[Close Price]]/Table2[[#This Row],[Day Low]])-1</f>
        <v>6.6034904163629893E-3</v>
      </c>
      <c r="AD607" s="1">
        <f>(Table2[[#This Row],[Day High]]/Table2[[#This Row],[Close Price]])-1</f>
        <v>1.5548455804046846E-2</v>
      </c>
      <c r="AE607" s="1">
        <f>(Table2[[#This Row],[Close Price]]/Table2[[#This Row],[Current Week Low]])-1</f>
        <v>6.6034904163629893E-3</v>
      </c>
      <c r="AF607" s="1">
        <f>(Table2[[#This Row],[Current Week High]]/Table2[[#This Row],[Close Price]])-1</f>
        <v>1.5548455804046846E-2</v>
      </c>
      <c r="AG607" s="1">
        <f>(Table2[[#This Row],[Close Price]]/Table2[[#This Row],[Current Month Low]])-1</f>
        <v>8.179723502304137E-2</v>
      </c>
      <c r="AH607" s="1">
        <f>(Table2[[#This Row],[Current Month High]]/Table2[[#This Row],[Close Price]])-1</f>
        <v>2.2364217252396124E-2</v>
      </c>
      <c r="AI607">
        <v>28.383386581469601</v>
      </c>
      <c r="AJ607">
        <v>46.435032125257301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-0.09</v>
      </c>
      <c r="AM607" t="s">
        <v>3181</v>
      </c>
      <c r="AN607">
        <v>1.66</v>
      </c>
      <c r="AO607" t="s">
        <v>3182</v>
      </c>
      <c r="AQ607">
        <f>(Table2[[#This Row],[Sharpe Ratio]]-AVERAGE(Table2[Sharpe Ratio]))/_xlfn.STDEV.P(Table2[Sharpe Ratio])</f>
        <v>-0.77258959393567861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460</v>
      </c>
      <c r="AT607">
        <f>_xlfn.RANK.AVG(Table2[[#This Row],[6M Return vs Nifty Z-Score]],Table2[6M Return vs Nifty Z-Score])</f>
        <v>667</v>
      </c>
      <c r="AU607">
        <f>_xlfn.RANK.AVG(Table2[[#This Row],[Sharpe Ratio Z-Score]],Table2[Sharpe Ratio Z-Score])</f>
        <v>547.5</v>
      </c>
      <c r="AV607">
        <f>(Table2[[#This Row],[Rank 1Y]]+Table2[[#This Row],[Rank 6M]]+Table2[[#This Row],[Rank Sharpe]])/3</f>
        <v>558.16666666666663</v>
      </c>
    </row>
    <row r="608" spans="1:48" x14ac:dyDescent="0.3">
      <c r="A608" t="s">
        <v>948</v>
      </c>
      <c r="B608" t="s">
        <v>949</v>
      </c>
      <c r="C608" t="s">
        <v>3152</v>
      </c>
      <c r="D608" t="s">
        <v>174</v>
      </c>
      <c r="E608">
        <v>15690.41167258</v>
      </c>
      <c r="F608">
        <v>1013.45</v>
      </c>
      <c r="G608">
        <v>-26.080648237701201</v>
      </c>
      <c r="H608">
        <f>(Table2[[#This Row],[1Y Return vs Nifty]]-AVERAGE(Table2[1Y Return vs Nifty]))/_xlfn.STDEV.P(Table2[1Y Return vs Nifty])</f>
        <v>-0.85396692542920083</v>
      </c>
      <c r="I608">
        <v>-5.5868523053017203</v>
      </c>
      <c r="J608">
        <f>(Table2[[#This Row],[1M Return vs Nifty]]-AVERAGE(Table2[1M Return vs Nifty]))/_xlfn.STDEV.P(Table2[1M Return vs Nifty])</f>
        <v>-0.50403033360948801</v>
      </c>
      <c r="K608">
        <v>-1.83750697883418</v>
      </c>
      <c r="L608">
        <f>(Table2[[#This Row],[6M Return vs Nifty]]-AVERAGE(Table2[6M Return vs Nifty]))/_xlfn.STDEV.P(Table2[6M Return vs Nifty])</f>
        <v>-0.40257724738566536</v>
      </c>
      <c r="M608">
        <v>-0.637574926924521</v>
      </c>
      <c r="N608">
        <f>(Table2[[#This Row],[1W Return vs Nifty]]-AVERAGE(Table2[1W Return vs Nifty]))/_xlfn.STDEV.P(Table2[1W Return vs Nifty])</f>
        <v>7.7076148309809467E-2</v>
      </c>
      <c r="O608" t="e">
        <v>#N/A</v>
      </c>
      <c r="P608">
        <v>1061.5835922379299</v>
      </c>
      <c r="Q608">
        <v>1019.09041240105</v>
      </c>
      <c r="R608">
        <v>40.201094005101098</v>
      </c>
      <c r="S608" s="1" t="e">
        <f>(Table2[[#This Row],[Close Price]]-Table2[[#This Row],[20D EMA]])/Table2[[#This Row],[20D EMA]]</f>
        <v>#N/A</v>
      </c>
      <c r="T608" s="1">
        <f>(Table2[[#This Row],[Close Price]]-Table2[[#This Row],[50D EMA]])/Table2[[#This Row],[50D EMA]]</f>
        <v>-4.5341311404841121E-2</v>
      </c>
      <c r="U608" s="1">
        <f>(Table2[[#This Row],[Close Price]]-Table2[[#This Row],[200D EMA]])/Table2[[#This Row],[200D EMA]]</f>
        <v>-5.5347517083992005E-3</v>
      </c>
      <c r="V608">
        <v>0.36252219519780898</v>
      </c>
      <c r="W608" t="e">
        <v>#N/A</v>
      </c>
      <c r="X608" t="e">
        <v>#N/A</v>
      </c>
      <c r="Y608" t="e">
        <v>#N/A</v>
      </c>
      <c r="Z608" t="e">
        <v>#N/A</v>
      </c>
      <c r="AA608" t="e">
        <v>#N/A</v>
      </c>
      <c r="AB608" t="e">
        <v>#N/A</v>
      </c>
      <c r="AC608" s="1" t="e">
        <f>(Table2[[#This Row],[Close Price]]/Table2[[#This Row],[Day Low]])-1</f>
        <v>#N/A</v>
      </c>
      <c r="AD608" s="1" t="e">
        <f>(Table2[[#This Row],[Day High]]/Table2[[#This Row],[Close Price]])-1</f>
        <v>#N/A</v>
      </c>
      <c r="AE608" s="1" t="e">
        <f>(Table2[[#This Row],[Close Price]]/Table2[[#This Row],[Current Week Low]])-1</f>
        <v>#N/A</v>
      </c>
      <c r="AF608" s="1" t="e">
        <f>(Table2[[#This Row],[Current Week High]]/Table2[[#This Row],[Close Price]])-1</f>
        <v>#N/A</v>
      </c>
      <c r="AG608" s="1" t="e">
        <f>(Table2[[#This Row],[Close Price]]/Table2[[#This Row],[Current Month Low]])-1</f>
        <v>#N/A</v>
      </c>
      <c r="AH608" s="1" t="e">
        <f>(Table2[[#This Row],[Current Month High]]/Table2[[#This Row],[Close Price]])-1</f>
        <v>#N/A</v>
      </c>
      <c r="AI608">
        <v>19.394148699985099</v>
      </c>
      <c r="AJ608">
        <v>21.750360403652099</v>
      </c>
      <c r="AK608" t="e">
        <f>IF(AND(Table2[[#This Row],[20D EMA]]&gt;Table2[[#This Row],[50D EMA]],Table2[[#This Row],[50D EMA]]&gt;Table2[[#This Row],[200D EMA]]),"Uptrend","Downtrend/NoTrend")</f>
        <v>#N/A</v>
      </c>
      <c r="AL608" t="e">
        <v>#N/A</v>
      </c>
      <c r="AM608" t="e">
        <v>#N/A</v>
      </c>
      <c r="AN608" t="e">
        <v>#N/A</v>
      </c>
      <c r="AO608" t="e">
        <v>#N/A</v>
      </c>
      <c r="AP608">
        <v>-1.6163287618425001E-2</v>
      </c>
      <c r="AQ608">
        <f>(Table2[[#This Row],[Sharpe Ratio]]-AVERAGE(Table2[Sharpe Ratio]))/_xlfn.STDEV.P(Table2[Sharpe Ratio])</f>
        <v>-0.96176936484373965</v>
      </c>
      <c r="AR608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608">
        <f>_xlfn.RANK.AVG(Table2[[#This Row],[1Y Return vs Nifty Z-Score]],Table2[1Y Return vs Nifty Z-Score])</f>
        <v>611</v>
      </c>
      <c r="AT608">
        <f>_xlfn.RANK.AVG(Table2[[#This Row],[6M Return vs Nifty Z-Score]],Table2[6M Return vs Nifty Z-Score])</f>
        <v>457</v>
      </c>
      <c r="AU608">
        <f>_xlfn.RANK.AVG(Table2[[#This Row],[Sharpe Ratio Z-Score]],Table2[Sharpe Ratio Z-Score])</f>
        <v>609</v>
      </c>
      <c r="AV608">
        <f>(Table2[[#This Row],[Rank 1Y]]+Table2[[#This Row],[Rank 6M]]+Table2[[#This Row],[Rank Sharpe]])/3</f>
        <v>559</v>
      </c>
    </row>
    <row r="609" spans="1:48" x14ac:dyDescent="0.3">
      <c r="A609" t="s">
        <v>1260</v>
      </c>
      <c r="B609" t="s">
        <v>1261</v>
      </c>
      <c r="C609" t="s">
        <v>3150</v>
      </c>
      <c r="D609" t="s">
        <v>398</v>
      </c>
      <c r="E609">
        <v>9517.3480379100001</v>
      </c>
      <c r="F609">
        <v>647.70000000000005</v>
      </c>
      <c r="G609">
        <v>-30.4072193108017</v>
      </c>
      <c r="H609">
        <f>(Table2[[#This Row],[1Y Return vs Nifty]]-AVERAGE(Table2[1Y Return vs Nifty]))/_xlfn.STDEV.P(Table2[1Y Return vs Nifty])</f>
        <v>-0.92779557959406966</v>
      </c>
      <c r="I609">
        <v>-1.2735512569463501</v>
      </c>
      <c r="J609">
        <f>(Table2[[#This Row],[1M Return vs Nifty]]-AVERAGE(Table2[1M Return vs Nifty]))/_xlfn.STDEV.P(Table2[1M Return vs Nifty])</f>
        <v>-1.5806586772227016E-2</v>
      </c>
      <c r="K609">
        <v>-16.8213148368622</v>
      </c>
      <c r="L609">
        <f>(Table2[[#This Row],[6M Return vs Nifty]]-AVERAGE(Table2[6M Return vs Nifty]))/_xlfn.STDEV.P(Table2[6M Return vs Nifty])</f>
        <v>-0.8687919565209633</v>
      </c>
      <c r="M609">
        <v>-1.9916362049522101</v>
      </c>
      <c r="N609">
        <f>(Table2[[#This Row],[1W Return vs Nifty]]-AVERAGE(Table2[1W Return vs Nifty]))/_xlfn.STDEV.P(Table2[1W Return vs Nifty])</f>
        <v>-0.2248547720576981</v>
      </c>
      <c r="O609">
        <v>657.52</v>
      </c>
      <c r="P609">
        <v>665.44275184517301</v>
      </c>
      <c r="Q609">
        <v>669.36204931611701</v>
      </c>
      <c r="R609">
        <v>43.007106028833803</v>
      </c>
      <c r="S609" s="1">
        <f>(Table2[[#This Row],[Close Price]]-Table2[[#This Row],[20D EMA]])/Table2[[#This Row],[20D EMA]]</f>
        <v>-1.4934906922983235E-2</v>
      </c>
      <c r="T609" s="1">
        <f>(Table2[[#This Row],[Close Price]]-Table2[[#This Row],[50D EMA]])/Table2[[#This Row],[50D EMA]]</f>
        <v>-2.666307777186688E-2</v>
      </c>
      <c r="U609" s="1">
        <f>(Table2[[#This Row],[Close Price]]-Table2[[#This Row],[200D EMA]])/Table2[[#This Row],[200D EMA]]</f>
        <v>-3.2362231079949844E-2</v>
      </c>
      <c r="V609">
        <v>0.74125014221320895</v>
      </c>
      <c r="W609">
        <v>645.45000000000005</v>
      </c>
      <c r="X609">
        <v>653.35</v>
      </c>
      <c r="Y609">
        <v>645.45000000000005</v>
      </c>
      <c r="Z609">
        <v>653.35</v>
      </c>
      <c r="AA609">
        <v>621.1</v>
      </c>
      <c r="AB609">
        <v>701.95</v>
      </c>
      <c r="AC609" s="1">
        <f>(Table2[[#This Row],[Close Price]]/Table2[[#This Row],[Day Low]])-1</f>
        <v>3.4859400418312259E-3</v>
      </c>
      <c r="AD609" s="1">
        <f>(Table2[[#This Row],[Day High]]/Table2[[#This Row],[Close Price]])-1</f>
        <v>8.7231743090936398E-3</v>
      </c>
      <c r="AE609" s="1">
        <f>(Table2[[#This Row],[Close Price]]/Table2[[#This Row],[Current Week Low]])-1</f>
        <v>3.4859400418312259E-3</v>
      </c>
      <c r="AF609" s="1">
        <f>(Table2[[#This Row],[Current Week High]]/Table2[[#This Row],[Close Price]])-1</f>
        <v>8.7231743090936398E-3</v>
      </c>
      <c r="AG609" s="1">
        <f>(Table2[[#This Row],[Close Price]]/Table2[[#This Row],[Current Month Low]])-1</f>
        <v>4.282724199001775E-2</v>
      </c>
      <c r="AH609" s="1">
        <f>(Table2[[#This Row],[Current Month High]]/Table2[[#This Row],[Close Price]])-1</f>
        <v>8.3757912613864338E-2</v>
      </c>
      <c r="AI609">
        <v>25.814420256291399</v>
      </c>
      <c r="AJ609">
        <v>9.7331639135959307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-0.04</v>
      </c>
      <c r="AM609" t="s">
        <v>3181</v>
      </c>
      <c r="AN609">
        <v>-2.65</v>
      </c>
      <c r="AO609" t="s">
        <v>3181</v>
      </c>
      <c r="AP609">
        <v>3.9437638501872999E-2</v>
      </c>
      <c r="AQ609">
        <f>(Table2[[#This Row],[Sharpe Ratio]]-AVERAGE(Table2[Sharpe Ratio]))/_xlfn.STDEV.P(Table2[Sharpe Ratio])</f>
        <v>-0.31100012073751115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641</v>
      </c>
      <c r="AT609">
        <f>_xlfn.RANK.AVG(Table2[[#This Row],[6M Return vs Nifty Z-Score]],Table2[6M Return vs Nifty Z-Score])</f>
        <v>622</v>
      </c>
      <c r="AU609">
        <f>_xlfn.RANK.AVG(Table2[[#This Row],[Sharpe Ratio Z-Score]],Table2[Sharpe Ratio Z-Score])</f>
        <v>416</v>
      </c>
      <c r="AV609">
        <f>(Table2[[#This Row],[Rank 1Y]]+Table2[[#This Row],[Rank 6M]]+Table2[[#This Row],[Rank Sharpe]])/3</f>
        <v>559.66666666666663</v>
      </c>
    </row>
    <row r="610" spans="1:48" x14ac:dyDescent="0.3">
      <c r="A610" t="s">
        <v>1646</v>
      </c>
      <c r="B610" t="s">
        <v>1647</v>
      </c>
      <c r="C610" t="s">
        <v>3147</v>
      </c>
      <c r="D610" t="s">
        <v>274</v>
      </c>
      <c r="E610">
        <v>5611.3048036199998</v>
      </c>
      <c r="F610">
        <v>707.55</v>
      </c>
      <c r="G610">
        <v>-24.493780231426999</v>
      </c>
      <c r="H610">
        <f>(Table2[[#This Row],[1Y Return vs Nifty]]-AVERAGE(Table2[1Y Return vs Nifty]))/_xlfn.STDEV.P(Table2[1Y Return vs Nifty])</f>
        <v>-0.82688859312838492</v>
      </c>
      <c r="I610">
        <v>-0.63656957666035796</v>
      </c>
      <c r="J610">
        <f>(Table2[[#This Row],[1M Return vs Nifty]]-AVERAGE(Table2[1M Return vs Nifty]))/_xlfn.STDEV.P(Table2[1M Return vs Nifty])</f>
        <v>5.6293547006865285E-2</v>
      </c>
      <c r="K610">
        <v>-9.6384631263225096</v>
      </c>
      <c r="L610">
        <f>(Table2[[#This Row],[6M Return vs Nifty]]-AVERAGE(Table2[6M Return vs Nifty]))/_xlfn.STDEV.P(Table2[6M Return vs Nifty])</f>
        <v>-0.64530062823373846</v>
      </c>
      <c r="M610">
        <v>-0.29974572255326598</v>
      </c>
      <c r="N610">
        <f>(Table2[[#This Row],[1W Return vs Nifty]]-AVERAGE(Table2[1W Return vs Nifty]))/_xlfn.STDEV.P(Table2[1W Return vs Nifty])</f>
        <v>0.15240588726476245</v>
      </c>
      <c r="O610">
        <v>696.6</v>
      </c>
      <c r="P610">
        <v>714.86199889123304</v>
      </c>
      <c r="Q610">
        <v>702.22781090871104</v>
      </c>
      <c r="R610">
        <v>60.469048661996197</v>
      </c>
      <c r="S610" s="1">
        <f>(Table2[[#This Row],[Close Price]]-Table2[[#This Row],[20D EMA]])/Table2[[#This Row],[20D EMA]]</f>
        <v>1.5719207579672597E-2</v>
      </c>
      <c r="T610" s="1">
        <f>(Table2[[#This Row],[Close Price]]-Table2[[#This Row],[50D EMA]])/Table2[[#This Row],[50D EMA]]</f>
        <v>-1.0228546072632428E-2</v>
      </c>
      <c r="U610" s="1">
        <f>(Table2[[#This Row],[Close Price]]-Table2[[#This Row],[200D EMA]])/Table2[[#This Row],[200D EMA]]</f>
        <v>7.5790064258517368E-3</v>
      </c>
      <c r="V610">
        <v>0.968497527781779</v>
      </c>
      <c r="W610">
        <v>692.95</v>
      </c>
      <c r="X610">
        <v>710</v>
      </c>
      <c r="Y610">
        <v>692.95</v>
      </c>
      <c r="Z610">
        <v>710</v>
      </c>
      <c r="AA610">
        <v>669.5</v>
      </c>
      <c r="AB610">
        <v>715</v>
      </c>
      <c r="AC610" s="1">
        <f>(Table2[[#This Row],[Close Price]]/Table2[[#This Row],[Day Low]])-1</f>
        <v>2.1069341222310189E-2</v>
      </c>
      <c r="AD610" s="1">
        <f>(Table2[[#This Row],[Day High]]/Table2[[#This Row],[Close Price]])-1</f>
        <v>3.4626528160555115E-3</v>
      </c>
      <c r="AE610" s="1">
        <f>(Table2[[#This Row],[Close Price]]/Table2[[#This Row],[Current Week Low]])-1</f>
        <v>2.1069341222310189E-2</v>
      </c>
      <c r="AF610" s="1">
        <f>(Table2[[#This Row],[Current Week High]]/Table2[[#This Row],[Close Price]])-1</f>
        <v>3.4626528160555115E-3</v>
      </c>
      <c r="AG610" s="1">
        <f>(Table2[[#This Row],[Close Price]]/Table2[[#This Row],[Current Month Low]])-1</f>
        <v>5.6833457804331466E-2</v>
      </c>
      <c r="AH610" s="1">
        <f>(Table2[[#This Row],[Current Month High]]/Table2[[#This Row],[Close Price]])-1</f>
        <v>1.0529291216168524E-2</v>
      </c>
      <c r="AI610">
        <v>24.909900360398499</v>
      </c>
      <c r="AJ610">
        <v>21.8653117464691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-0.08</v>
      </c>
      <c r="AM610" t="s">
        <v>3181</v>
      </c>
      <c r="AN610">
        <v>5.57</v>
      </c>
      <c r="AO610" t="s">
        <v>3182</v>
      </c>
      <c r="AQ610">
        <f>(Table2[[#This Row],[Sharpe Ratio]]-AVERAGE(Table2[Sharpe Ratio]))/_xlfn.STDEV.P(Table2[Sharpe Ratio])</f>
        <v>-0.77258959393567861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600</v>
      </c>
      <c r="AT610">
        <f>_xlfn.RANK.AVG(Table2[[#This Row],[6M Return vs Nifty Z-Score]],Table2[6M Return vs Nifty Z-Score])</f>
        <v>532</v>
      </c>
      <c r="AU610">
        <f>_xlfn.RANK.AVG(Table2[[#This Row],[Sharpe Ratio Z-Score]],Table2[Sharpe Ratio Z-Score])</f>
        <v>547.5</v>
      </c>
      <c r="AV610">
        <f>(Table2[[#This Row],[Rank 1Y]]+Table2[[#This Row],[Rank 6M]]+Table2[[#This Row],[Rank Sharpe]])/3</f>
        <v>559.83333333333337</v>
      </c>
    </row>
    <row r="611" spans="1:48" x14ac:dyDescent="0.3">
      <c r="A611" t="s">
        <v>925</v>
      </c>
      <c r="B611" t="s">
        <v>926</v>
      </c>
      <c r="C611" t="s">
        <v>3135</v>
      </c>
      <c r="D611" t="s">
        <v>21</v>
      </c>
      <c r="E611">
        <v>16450.54740598</v>
      </c>
      <c r="F611">
        <v>595.45000000000005</v>
      </c>
      <c r="G611">
        <v>-17.7857594268282</v>
      </c>
      <c r="H611">
        <f>(Table2[[#This Row],[1Y Return vs Nifty]]-AVERAGE(Table2[1Y Return vs Nifty]))/_xlfn.STDEV.P(Table2[1Y Return vs Nifty])</f>
        <v>-0.71242285577056308</v>
      </c>
      <c r="I611">
        <v>-8.2922260414301796</v>
      </c>
      <c r="J611">
        <f>(Table2[[#This Row],[1M Return vs Nifty]]-AVERAGE(Table2[1M Return vs Nifty]))/_xlfn.STDEV.P(Table2[1M Return vs Nifty])</f>
        <v>-0.81025234019800962</v>
      </c>
      <c r="K611">
        <v>-27.391273849005898</v>
      </c>
      <c r="L611">
        <f>(Table2[[#This Row],[6M Return vs Nifty]]-AVERAGE(Table2[6M Return vs Nifty]))/_xlfn.STDEV.P(Table2[6M Return vs Nifty])</f>
        <v>-1.1976716654114066</v>
      </c>
      <c r="M611">
        <v>0.71306518034281097</v>
      </c>
      <c r="N611">
        <f>(Table2[[#This Row],[1W Return vs Nifty]]-AVERAGE(Table2[1W Return vs Nifty]))/_xlfn.STDEV.P(Table2[1W Return vs Nifty])</f>
        <v>0.37824421011753784</v>
      </c>
      <c r="O611">
        <v>603.80999999999995</v>
      </c>
      <c r="P611">
        <v>623.89983109142895</v>
      </c>
      <c r="Q611">
        <v>639.65922395751898</v>
      </c>
      <c r="R611">
        <v>48.139664662810901</v>
      </c>
      <c r="S611" s="1">
        <f>(Table2[[#This Row],[Close Price]]-Table2[[#This Row],[20D EMA]])/Table2[[#This Row],[20D EMA]]</f>
        <v>-1.384541494841076E-2</v>
      </c>
      <c r="T611" s="1">
        <f>(Table2[[#This Row],[Close Price]]-Table2[[#This Row],[50D EMA]])/Table2[[#This Row],[50D EMA]]</f>
        <v>-4.5599998066452027E-2</v>
      </c>
      <c r="U611" s="1">
        <f>(Table2[[#This Row],[Close Price]]-Table2[[#This Row],[200D EMA]])/Table2[[#This Row],[200D EMA]]</f>
        <v>-6.9113712898565119E-2</v>
      </c>
      <c r="V611">
        <v>0.62773157673990998</v>
      </c>
      <c r="W611">
        <v>580.54999999999995</v>
      </c>
      <c r="X611">
        <v>604.95000000000005</v>
      </c>
      <c r="Y611">
        <v>580.54999999999995</v>
      </c>
      <c r="Z611">
        <v>604.95000000000005</v>
      </c>
      <c r="AA611">
        <v>561.85</v>
      </c>
      <c r="AB611">
        <v>608.75</v>
      </c>
      <c r="AC611" s="1">
        <f>(Table2[[#This Row],[Close Price]]/Table2[[#This Row],[Day Low]])-1</f>
        <v>2.5665317371458274E-2</v>
      </c>
      <c r="AD611" s="1">
        <f>(Table2[[#This Row],[Day High]]/Table2[[#This Row],[Close Price]])-1</f>
        <v>1.5954320261986732E-2</v>
      </c>
      <c r="AE611" s="1">
        <f>(Table2[[#This Row],[Close Price]]/Table2[[#This Row],[Current Week Low]])-1</f>
        <v>2.5665317371458274E-2</v>
      </c>
      <c r="AF611" s="1">
        <f>(Table2[[#This Row],[Current Week High]]/Table2[[#This Row],[Close Price]])-1</f>
        <v>1.5954320261986732E-2</v>
      </c>
      <c r="AG611" s="1">
        <f>(Table2[[#This Row],[Close Price]]/Table2[[#This Row],[Current Month Low]])-1</f>
        <v>5.9802438373231404E-2</v>
      </c>
      <c r="AH611" s="1">
        <f>(Table2[[#This Row],[Current Month High]]/Table2[[#This Row],[Close Price]])-1</f>
        <v>2.233604836678138E-2</v>
      </c>
      <c r="AI611">
        <v>44.739272818876401</v>
      </c>
      <c r="AJ611">
        <v>16.858011971347199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-0.21</v>
      </c>
      <c r="AM611" t="s">
        <v>3181</v>
      </c>
      <c r="AN611">
        <v>-3.91</v>
      </c>
      <c r="AO611" t="s">
        <v>3181</v>
      </c>
      <c r="AP611">
        <v>3.3586619616504998E-2</v>
      </c>
      <c r="AQ611">
        <f>(Table2[[#This Row],[Sharpe Ratio]]-AVERAGE(Table2[Sharpe Ratio]))/_xlfn.STDEV.P(Table2[Sharpe Ratio])</f>
        <v>-0.37948212999476622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556</v>
      </c>
      <c r="AT611">
        <f>_xlfn.RANK.AVG(Table2[[#This Row],[6M Return vs Nifty Z-Score]],Table2[6M Return vs Nifty Z-Score])</f>
        <v>690</v>
      </c>
      <c r="AU611">
        <f>_xlfn.RANK.AVG(Table2[[#This Row],[Sharpe Ratio Z-Score]],Table2[Sharpe Ratio Z-Score])</f>
        <v>437</v>
      </c>
      <c r="AV611">
        <f>(Table2[[#This Row],[Rank 1Y]]+Table2[[#This Row],[Rank 6M]]+Table2[[#This Row],[Rank Sharpe]])/3</f>
        <v>561</v>
      </c>
    </row>
    <row r="612" spans="1:48" x14ac:dyDescent="0.3">
      <c r="A612" t="s">
        <v>1009</v>
      </c>
      <c r="B612" t="s">
        <v>1010</v>
      </c>
      <c r="C612" t="s">
        <v>3146</v>
      </c>
      <c r="D612" t="s">
        <v>1011</v>
      </c>
      <c r="E612">
        <v>14278.328207783999</v>
      </c>
      <c r="F612">
        <v>182.64</v>
      </c>
      <c r="G612">
        <v>-6.9467740696725002</v>
      </c>
      <c r="H612">
        <f>(Table2[[#This Row],[1Y Return vs Nifty]]-AVERAGE(Table2[1Y Return vs Nifty]))/_xlfn.STDEV.P(Table2[1Y Return vs Nifty])</f>
        <v>-0.5274662959657872</v>
      </c>
      <c r="I612">
        <v>-3.2588196119487902</v>
      </c>
      <c r="J612">
        <f>(Table2[[#This Row],[1M Return vs Nifty]]-AVERAGE(Table2[1M Return vs Nifty]))/_xlfn.STDEV.P(Table2[1M Return vs Nifty])</f>
        <v>-0.24051966473517294</v>
      </c>
      <c r="K612">
        <v>-29.0903430136106</v>
      </c>
      <c r="L612">
        <f>(Table2[[#This Row],[6M Return vs Nifty]]-AVERAGE(Table2[6M Return vs Nifty]))/_xlfn.STDEV.P(Table2[6M Return vs Nifty])</f>
        <v>-1.2505374685425199</v>
      </c>
      <c r="M612">
        <v>-2.2430686605035599</v>
      </c>
      <c r="N612">
        <f>(Table2[[#This Row],[1W Return vs Nifty]]-AVERAGE(Table2[1W Return vs Nifty]))/_xlfn.STDEV.P(Table2[1W Return vs Nifty])</f>
        <v>-0.28091961487297956</v>
      </c>
      <c r="O612">
        <v>186.91</v>
      </c>
      <c r="P612">
        <v>193.23648055762001</v>
      </c>
      <c r="Q612">
        <v>195.97841519228501</v>
      </c>
      <c r="R612">
        <v>36.483512996285697</v>
      </c>
      <c r="S612" s="1">
        <f>(Table2[[#This Row],[Close Price]]-Table2[[#This Row],[20D EMA]])/Table2[[#This Row],[20D EMA]]</f>
        <v>-2.2845219624418225E-2</v>
      </c>
      <c r="T612" s="1">
        <f>(Table2[[#This Row],[Close Price]]-Table2[[#This Row],[50D EMA]])/Table2[[#This Row],[50D EMA]]</f>
        <v>-5.4836853409055572E-2</v>
      </c>
      <c r="U612" s="1">
        <f>(Table2[[#This Row],[Close Price]]-Table2[[#This Row],[200D EMA]])/Table2[[#This Row],[200D EMA]]</f>
        <v>-6.8060634020323044E-2</v>
      </c>
      <c r="V612">
        <v>0.99932682836584097</v>
      </c>
      <c r="W612">
        <v>182.01</v>
      </c>
      <c r="X612">
        <v>185.3</v>
      </c>
      <c r="Y612">
        <v>182.01</v>
      </c>
      <c r="Z612">
        <v>185.3</v>
      </c>
      <c r="AA612">
        <v>179.95</v>
      </c>
      <c r="AB612">
        <v>192.65</v>
      </c>
      <c r="AC612" s="1">
        <f>(Table2[[#This Row],[Close Price]]/Table2[[#This Row],[Day Low]])-1</f>
        <v>3.4613482775671667E-3</v>
      </c>
      <c r="AD612" s="1">
        <f>(Table2[[#This Row],[Day High]]/Table2[[#This Row],[Close Price]])-1</f>
        <v>1.4564169951817973E-2</v>
      </c>
      <c r="AE612" s="1">
        <f>(Table2[[#This Row],[Close Price]]/Table2[[#This Row],[Current Week Low]])-1</f>
        <v>3.4613482775671667E-3</v>
      </c>
      <c r="AF612" s="1">
        <f>(Table2[[#This Row],[Current Week High]]/Table2[[#This Row],[Close Price]])-1</f>
        <v>1.4564169951817973E-2</v>
      </c>
      <c r="AG612" s="1">
        <f>(Table2[[#This Row],[Close Price]]/Table2[[#This Row],[Current Month Low]])-1</f>
        <v>1.494859683245342E-2</v>
      </c>
      <c r="AH612" s="1">
        <f>(Table2[[#This Row],[Current Month High]]/Table2[[#This Row],[Close Price]])-1</f>
        <v>5.4807271134472257E-2</v>
      </c>
      <c r="AI612">
        <v>30.064607971966701</v>
      </c>
      <c r="AJ612">
        <v>34.096916299559403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-0.17</v>
      </c>
      <c r="AM612" t="s">
        <v>3181</v>
      </c>
      <c r="AN612">
        <v>-1.97</v>
      </c>
      <c r="AO612" t="s">
        <v>3181</v>
      </c>
      <c r="AP612">
        <v>1.2141716421368E-2</v>
      </c>
      <c r="AQ612">
        <f>(Table2[[#This Row],[Sharpe Ratio]]-AVERAGE(Table2[Sharpe Ratio]))/_xlfn.STDEV.P(Table2[Sharpe Ratio])</f>
        <v>-0.63047944993213689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496</v>
      </c>
      <c r="AT612">
        <f>_xlfn.RANK.AVG(Table2[[#This Row],[6M Return vs Nifty Z-Score]],Table2[6M Return vs Nifty Z-Score])</f>
        <v>698</v>
      </c>
      <c r="AU612">
        <f>_xlfn.RANK.AVG(Table2[[#This Row],[Sharpe Ratio Z-Score]],Table2[Sharpe Ratio Z-Score])</f>
        <v>496</v>
      </c>
      <c r="AV612">
        <f>(Table2[[#This Row],[Rank 1Y]]+Table2[[#This Row],[Rank 6M]]+Table2[[#This Row],[Rank Sharpe]])/3</f>
        <v>563.33333333333337</v>
      </c>
    </row>
    <row r="613" spans="1:48" x14ac:dyDescent="0.3">
      <c r="A613" t="s">
        <v>532</v>
      </c>
      <c r="B613" t="s">
        <v>533</v>
      </c>
      <c r="C613" t="s">
        <v>3142</v>
      </c>
      <c r="D613" t="s">
        <v>182</v>
      </c>
      <c r="E613">
        <v>41009.048490900001</v>
      </c>
      <c r="F613">
        <v>660.1</v>
      </c>
      <c r="G613">
        <v>-9.2746448598415903</v>
      </c>
      <c r="H613">
        <f>(Table2[[#This Row],[1Y Return vs Nifty]]-AVERAGE(Table2[1Y Return vs Nifty]))/_xlfn.STDEV.P(Table2[1Y Return vs Nifty])</f>
        <v>-0.56718910754200691</v>
      </c>
      <c r="I613">
        <v>-8.0950272902620792</v>
      </c>
      <c r="J613">
        <f>(Table2[[#This Row],[1M Return vs Nifty]]-AVERAGE(Table2[1M Return vs Nifty]))/_xlfn.STDEV.P(Table2[1M Return vs Nifty])</f>
        <v>-0.78793135863711705</v>
      </c>
      <c r="K613">
        <v>-12.462012273512199</v>
      </c>
      <c r="L613">
        <f>(Table2[[#This Row],[6M Return vs Nifty]]-AVERAGE(Table2[6M Return vs Nifty]))/_xlfn.STDEV.P(Table2[6M Return vs Nifty])</f>
        <v>-0.73315414029549175</v>
      </c>
      <c r="M613">
        <v>-5.3380136209366196</v>
      </c>
      <c r="N613">
        <f>(Table2[[#This Row],[1W Return vs Nifty]]-AVERAGE(Table2[1W Return vs Nifty]))/_xlfn.STDEV.P(Table2[1W Return vs Nifty])</f>
        <v>-0.97103578284394232</v>
      </c>
      <c r="O613">
        <v>698.77</v>
      </c>
      <c r="P613">
        <v>699.91402732681604</v>
      </c>
      <c r="Q613">
        <v>657.83984186825205</v>
      </c>
      <c r="R613">
        <v>20.405845107203302</v>
      </c>
      <c r="S613" s="1">
        <f>(Table2[[#This Row],[Close Price]]-Table2[[#This Row],[20D EMA]])/Table2[[#This Row],[20D EMA]]</f>
        <v>-5.5340097600068638E-2</v>
      </c>
      <c r="T613" s="1">
        <f>(Table2[[#This Row],[Close Price]]-Table2[[#This Row],[50D EMA]])/Table2[[#This Row],[50D EMA]]</f>
        <v>-5.6884168301181023E-2</v>
      </c>
      <c r="U613" s="1">
        <f>(Table2[[#This Row],[Close Price]]-Table2[[#This Row],[200D EMA]])/Table2[[#This Row],[200D EMA]]</f>
        <v>3.4357270385587581E-3</v>
      </c>
      <c r="V613">
        <v>0.91768666521820996</v>
      </c>
      <c r="W613">
        <v>656.6</v>
      </c>
      <c r="X613">
        <v>668.25</v>
      </c>
      <c r="Y613">
        <v>656.6</v>
      </c>
      <c r="Z613">
        <v>668.25</v>
      </c>
      <c r="AA613">
        <v>656.6</v>
      </c>
      <c r="AB613">
        <v>745.7</v>
      </c>
      <c r="AC613" s="1">
        <f>(Table2[[#This Row],[Close Price]]/Table2[[#This Row],[Day Low]])-1</f>
        <v>5.3304904051172386E-3</v>
      </c>
      <c r="AD613" s="1">
        <f>(Table2[[#This Row],[Day High]]/Table2[[#This Row],[Close Price]])-1</f>
        <v>1.2346614149371327E-2</v>
      </c>
      <c r="AE613" s="1">
        <f>(Table2[[#This Row],[Close Price]]/Table2[[#This Row],[Current Week Low]])-1</f>
        <v>5.3304904051172386E-3</v>
      </c>
      <c r="AF613" s="1">
        <f>(Table2[[#This Row],[Current Week High]]/Table2[[#This Row],[Close Price]])-1</f>
        <v>1.2346614149371327E-2</v>
      </c>
      <c r="AG613" s="1">
        <f>(Table2[[#This Row],[Close Price]]/Table2[[#This Row],[Current Month Low]])-1</f>
        <v>5.3304904051172386E-3</v>
      </c>
      <c r="AH613" s="1">
        <f>(Table2[[#This Row],[Current Month High]]/Table2[[#This Row],[Close Price]])-1</f>
        <v>0.12967732161793677</v>
      </c>
      <c r="AI613">
        <v>16.4444781093773</v>
      </c>
      <c r="AJ613">
        <v>35.238680598237998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-0.08</v>
      </c>
      <c r="AM613" t="s">
        <v>3181</v>
      </c>
      <c r="AN613">
        <v>-9.58</v>
      </c>
      <c r="AO613" t="s">
        <v>3181</v>
      </c>
      <c r="AP613">
        <v>-1.8768816110671001E-2</v>
      </c>
      <c r="AQ613">
        <f>(Table2[[#This Row],[Sharpe Ratio]]-AVERAGE(Table2[Sharpe Ratio]))/_xlfn.STDEV.P(Table2[Sharpe Ratio])</f>
        <v>-0.99226522032153464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507</v>
      </c>
      <c r="AT613">
        <f>_xlfn.RANK.AVG(Table2[[#This Row],[6M Return vs Nifty Z-Score]],Table2[6M Return vs Nifty Z-Score])</f>
        <v>571</v>
      </c>
      <c r="AU613">
        <f>_xlfn.RANK.AVG(Table2[[#This Row],[Sharpe Ratio Z-Score]],Table2[Sharpe Ratio Z-Score])</f>
        <v>617</v>
      </c>
      <c r="AV613">
        <f>(Table2[[#This Row],[Rank 1Y]]+Table2[[#This Row],[Rank 6M]]+Table2[[#This Row],[Rank Sharpe]])/3</f>
        <v>565</v>
      </c>
    </row>
    <row r="614" spans="1:48" x14ac:dyDescent="0.3">
      <c r="A614" t="s">
        <v>658</v>
      </c>
      <c r="B614" t="s">
        <v>659</v>
      </c>
      <c r="C614" t="s">
        <v>3142</v>
      </c>
      <c r="D614" t="s">
        <v>529</v>
      </c>
      <c r="E614">
        <v>28732.780450067999</v>
      </c>
      <c r="F614">
        <v>64.989999999999995</v>
      </c>
      <c r="G614">
        <v>-23.653641693021701</v>
      </c>
      <c r="H614">
        <f>(Table2[[#This Row],[1Y Return vs Nifty]]-AVERAGE(Table2[1Y Return vs Nifty]))/_xlfn.STDEV.P(Table2[1Y Return vs Nifty])</f>
        <v>-0.81255246029836203</v>
      </c>
      <c r="I614">
        <v>-4.7241899931539502</v>
      </c>
      <c r="J614">
        <f>(Table2[[#This Row],[1M Return vs Nifty]]-AVERAGE(Table2[1M Return vs Nifty]))/_xlfn.STDEV.P(Table2[1M Return vs Nifty])</f>
        <v>-0.40638534626211303</v>
      </c>
      <c r="K614">
        <v>-17.189958650289899</v>
      </c>
      <c r="L614">
        <f>(Table2[[#This Row],[6M Return vs Nifty]]-AVERAGE(Table2[6M Return vs Nifty]))/_xlfn.STDEV.P(Table2[6M Return vs Nifty])</f>
        <v>-0.88026214953732917</v>
      </c>
      <c r="M614">
        <v>-3.54977242086236</v>
      </c>
      <c r="N614">
        <f>(Table2[[#This Row],[1W Return vs Nifty]]-AVERAGE(Table2[1W Return vs Nifty]))/_xlfn.STDEV.P(Table2[1W Return vs Nifty])</f>
        <v>-0.57229067422968005</v>
      </c>
      <c r="O614">
        <v>68.19</v>
      </c>
      <c r="P614">
        <v>69.637183463632297</v>
      </c>
      <c r="Q614">
        <v>68.412083186885496</v>
      </c>
      <c r="R614">
        <v>22.411117136028899</v>
      </c>
      <c r="S614" s="1">
        <f>(Table2[[#This Row],[Close Price]]-Table2[[#This Row],[20D EMA]])/Table2[[#This Row],[20D EMA]]</f>
        <v>-4.6927702009092284E-2</v>
      </c>
      <c r="T614" s="1">
        <f>(Table2[[#This Row],[Close Price]]-Table2[[#This Row],[50D EMA]])/Table2[[#This Row],[50D EMA]]</f>
        <v>-6.673422491389637E-2</v>
      </c>
      <c r="U614" s="1">
        <f>(Table2[[#This Row],[Close Price]]-Table2[[#This Row],[200D EMA]])/Table2[[#This Row],[200D EMA]]</f>
        <v>-5.0021619390498408E-2</v>
      </c>
      <c r="V614">
        <v>1.3752894543490599</v>
      </c>
      <c r="W614">
        <v>64.91</v>
      </c>
      <c r="X614">
        <v>66.34</v>
      </c>
      <c r="Y614">
        <v>64.91</v>
      </c>
      <c r="Z614">
        <v>66.34</v>
      </c>
      <c r="AA614">
        <v>64.59</v>
      </c>
      <c r="AB614">
        <v>71.86</v>
      </c>
      <c r="AC614" s="1">
        <f>(Table2[[#This Row],[Close Price]]/Table2[[#This Row],[Day Low]])-1</f>
        <v>1.2324757356338978E-3</v>
      </c>
      <c r="AD614" s="1">
        <f>(Table2[[#This Row],[Day High]]/Table2[[#This Row],[Close Price]])-1</f>
        <v>2.077242652715805E-2</v>
      </c>
      <c r="AE614" s="1">
        <f>(Table2[[#This Row],[Close Price]]/Table2[[#This Row],[Current Week Low]])-1</f>
        <v>1.2324757356338978E-3</v>
      </c>
      <c r="AF614" s="1">
        <f>(Table2[[#This Row],[Current Week High]]/Table2[[#This Row],[Close Price]])-1</f>
        <v>2.077242652715805E-2</v>
      </c>
      <c r="AG614" s="1">
        <f>(Table2[[#This Row],[Close Price]]/Table2[[#This Row],[Current Month Low]])-1</f>
        <v>6.192909119058454E-3</v>
      </c>
      <c r="AH614" s="1">
        <f>(Table2[[#This Row],[Current Month High]]/Table2[[#This Row],[Close Price]])-1</f>
        <v>0.10570857054931526</v>
      </c>
      <c r="AI614">
        <v>23.095860901677099</v>
      </c>
      <c r="AJ614">
        <v>12.342264477095901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-0.19</v>
      </c>
      <c r="AM614" t="s">
        <v>3181</v>
      </c>
      <c r="AN614">
        <v>-8.75</v>
      </c>
      <c r="AO614" t="s">
        <v>3181</v>
      </c>
      <c r="AP614">
        <v>1.9698343740993999E-2</v>
      </c>
      <c r="AQ614">
        <f>(Table2[[#This Row],[Sharpe Ratio]]-AVERAGE(Table2[Sharpe Ratio]))/_xlfn.STDEV.P(Table2[Sharpe Ratio])</f>
        <v>-0.54203450859886237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593</v>
      </c>
      <c r="AT614">
        <f>_xlfn.RANK.AVG(Table2[[#This Row],[6M Return vs Nifty Z-Score]],Table2[6M Return vs Nifty Z-Score])</f>
        <v>625</v>
      </c>
      <c r="AU614">
        <f>_xlfn.RANK.AVG(Table2[[#This Row],[Sharpe Ratio Z-Score]],Table2[Sharpe Ratio Z-Score])</f>
        <v>477</v>
      </c>
      <c r="AV614">
        <f>(Table2[[#This Row],[Rank 1Y]]+Table2[[#This Row],[Rank 6M]]+Table2[[#This Row],[Rank Sharpe]])/3</f>
        <v>565</v>
      </c>
    </row>
    <row r="615" spans="1:48" x14ac:dyDescent="0.3">
      <c r="A615" t="s">
        <v>1084</v>
      </c>
      <c r="B615" t="s">
        <v>1085</v>
      </c>
      <c r="C615" t="s">
        <v>3147</v>
      </c>
      <c r="D615" t="s">
        <v>80</v>
      </c>
      <c r="E615">
        <v>12379.7604887</v>
      </c>
      <c r="F615">
        <v>599.5</v>
      </c>
      <c r="G615">
        <v>-44.459505557230699</v>
      </c>
      <c r="H615">
        <f>(Table2[[#This Row],[1Y Return vs Nifty]]-AVERAGE(Table2[1Y Return vs Nifty]))/_xlfn.STDEV.P(Table2[1Y Return vs Nifty])</f>
        <v>-1.1675839394718346</v>
      </c>
      <c r="I615">
        <v>4.31822304134697</v>
      </c>
      <c r="J615">
        <f>(Table2[[#This Row],[1M Return vs Nifty]]-AVERAGE(Table2[1M Return vs Nifty]))/_xlfn.STDEV.P(Table2[1M Return vs Nifty])</f>
        <v>0.61712790325647215</v>
      </c>
      <c r="K615">
        <v>-15.862667418955899</v>
      </c>
      <c r="L615">
        <f>(Table2[[#This Row],[6M Return vs Nifty]]-AVERAGE(Table2[6M Return vs Nifty]))/_xlfn.STDEV.P(Table2[6M Return vs Nifty])</f>
        <v>-0.83896405620769066</v>
      </c>
      <c r="M615">
        <v>-3.6898931185571899</v>
      </c>
      <c r="N615">
        <f>(Table2[[#This Row],[1W Return vs Nifty]]-AVERAGE(Table2[1W Return vs Nifty]))/_xlfn.STDEV.P(Table2[1W Return vs Nifty])</f>
        <v>-0.60353502919651059</v>
      </c>
      <c r="O615">
        <v>600.03</v>
      </c>
      <c r="P615">
        <v>604.840020953249</v>
      </c>
      <c r="Q615">
        <v>633.11639917447701</v>
      </c>
      <c r="R615">
        <v>50.553574742141798</v>
      </c>
      <c r="S615" s="1">
        <f>(Table2[[#This Row],[Close Price]]-Table2[[#This Row],[20D EMA]])/Table2[[#This Row],[20D EMA]]</f>
        <v>-8.8328916887484411E-4</v>
      </c>
      <c r="T615" s="1">
        <f>(Table2[[#This Row],[Close Price]]-Table2[[#This Row],[50D EMA]])/Table2[[#This Row],[50D EMA]]</f>
        <v>-8.8288155020445503E-3</v>
      </c>
      <c r="U615" s="1">
        <f>(Table2[[#This Row],[Close Price]]-Table2[[#This Row],[200D EMA]])/Table2[[#This Row],[200D EMA]]</f>
        <v>-5.3096712102718498E-2</v>
      </c>
      <c r="V615">
        <v>0.58091379060030901</v>
      </c>
      <c r="W615">
        <v>592</v>
      </c>
      <c r="X615">
        <v>606.95000000000005</v>
      </c>
      <c r="Y615">
        <v>592</v>
      </c>
      <c r="Z615">
        <v>606.95000000000005</v>
      </c>
      <c r="AA615">
        <v>576.9</v>
      </c>
      <c r="AB615">
        <v>626.25</v>
      </c>
      <c r="AC615" s="1">
        <f>(Table2[[#This Row],[Close Price]]/Table2[[#This Row],[Day Low]])-1</f>
        <v>1.2668918918918859E-2</v>
      </c>
      <c r="AD615" s="1">
        <f>(Table2[[#This Row],[Day High]]/Table2[[#This Row],[Close Price]])-1</f>
        <v>1.2427022518765707E-2</v>
      </c>
      <c r="AE615" s="1">
        <f>(Table2[[#This Row],[Close Price]]/Table2[[#This Row],[Current Week Low]])-1</f>
        <v>1.2668918918918859E-2</v>
      </c>
      <c r="AF615" s="1">
        <f>(Table2[[#This Row],[Current Week High]]/Table2[[#This Row],[Close Price]])-1</f>
        <v>1.2427022518765707E-2</v>
      </c>
      <c r="AG615" s="1">
        <f>(Table2[[#This Row],[Close Price]]/Table2[[#This Row],[Current Month Low]])-1</f>
        <v>3.9174900329346451E-2</v>
      </c>
      <c r="AH615" s="1">
        <f>(Table2[[#This Row],[Current Month High]]/Table2[[#This Row],[Close Price]])-1</f>
        <v>4.4620517097581303E-2</v>
      </c>
      <c r="AI615">
        <v>37.447873227689698</v>
      </c>
      <c r="AJ615">
        <v>18.8894397620227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0.01</v>
      </c>
      <c r="AM615" t="s">
        <v>3182</v>
      </c>
      <c r="AN615">
        <v>-4.2699999999999996</v>
      </c>
      <c r="AO615" t="s">
        <v>3181</v>
      </c>
      <c r="AP615">
        <v>5.1911335055297998E-2</v>
      </c>
      <c r="AQ615">
        <f>(Table2[[#This Row],[Sharpe Ratio]]-AVERAGE(Table2[Sharpe Ratio]))/_xlfn.STDEV.P(Table2[Sharpe Ratio])</f>
        <v>-0.16500438570748921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694</v>
      </c>
      <c r="AT615">
        <f>_xlfn.RANK.AVG(Table2[[#This Row],[6M Return vs Nifty Z-Score]],Table2[6M Return vs Nifty Z-Score])</f>
        <v>615</v>
      </c>
      <c r="AU615">
        <f>_xlfn.RANK.AVG(Table2[[#This Row],[Sharpe Ratio Z-Score]],Table2[Sharpe Ratio Z-Score])</f>
        <v>386</v>
      </c>
      <c r="AV615">
        <f>(Table2[[#This Row],[Rank 1Y]]+Table2[[#This Row],[Rank 6M]]+Table2[[#This Row],[Rank Sharpe]])/3</f>
        <v>565</v>
      </c>
    </row>
    <row r="616" spans="1:48" x14ac:dyDescent="0.3">
      <c r="A616" t="s">
        <v>471</v>
      </c>
      <c r="B616" t="s">
        <v>472</v>
      </c>
      <c r="C616" t="s">
        <v>3136</v>
      </c>
      <c r="D616" t="s">
        <v>34</v>
      </c>
      <c r="E616">
        <v>47670.985224885997</v>
      </c>
      <c r="F616">
        <v>104.71</v>
      </c>
      <c r="G616">
        <v>-27.689142276240101</v>
      </c>
      <c r="H616">
        <f>(Table2[[#This Row],[1Y Return vs Nifty]]-AVERAGE(Table2[1Y Return vs Nifty]))/_xlfn.STDEV.P(Table2[1Y Return vs Nifty])</f>
        <v>-0.88141428457137727</v>
      </c>
      <c r="I616">
        <v>-5.7835944025690296</v>
      </c>
      <c r="J616">
        <f>(Table2[[#This Row],[1M Return vs Nifty]]-AVERAGE(Table2[1M Return vs Nifty]))/_xlfn.STDEV.P(Table2[1M Return vs Nifty])</f>
        <v>-0.5262996263881804</v>
      </c>
      <c r="K616">
        <v>-36.1169012791933</v>
      </c>
      <c r="L616">
        <f>(Table2[[#This Row],[6M Return vs Nifty]]-AVERAGE(Table2[6M Return vs Nifty]))/_xlfn.STDEV.P(Table2[6M Return vs Nifty])</f>
        <v>-1.4691657938020237</v>
      </c>
      <c r="M616">
        <v>-4.6385636461306401</v>
      </c>
      <c r="N616">
        <f>(Table2[[#This Row],[1W Return vs Nifty]]-AVERAGE(Table2[1W Return vs Nifty]))/_xlfn.STDEV.P(Table2[1W Return vs Nifty])</f>
        <v>-0.81507122047804248</v>
      </c>
      <c r="O616">
        <v>108.93</v>
      </c>
      <c r="P616">
        <v>113.3097166563</v>
      </c>
      <c r="Q616">
        <v>118.204831516206</v>
      </c>
      <c r="R616">
        <v>18.545977854527699</v>
      </c>
      <c r="S616" s="1">
        <f>(Table2[[#This Row],[Close Price]]-Table2[[#This Row],[20D EMA]])/Table2[[#This Row],[20D EMA]]</f>
        <v>-3.8740475534747201E-2</v>
      </c>
      <c r="T616" s="1">
        <f>(Table2[[#This Row],[Close Price]]-Table2[[#This Row],[50D EMA]])/Table2[[#This Row],[50D EMA]]</f>
        <v>-7.5895668174560393E-2</v>
      </c>
      <c r="U616" s="1">
        <f>(Table2[[#This Row],[Close Price]]-Table2[[#This Row],[200D EMA]])/Table2[[#This Row],[200D EMA]]</f>
        <v>-0.11416480479781278</v>
      </c>
      <c r="V616">
        <v>0.62057875870346901</v>
      </c>
      <c r="W616">
        <v>104.33</v>
      </c>
      <c r="X616">
        <v>106.3</v>
      </c>
      <c r="Y616">
        <v>104.33</v>
      </c>
      <c r="Z616">
        <v>106.3</v>
      </c>
      <c r="AA616">
        <v>101.07</v>
      </c>
      <c r="AB616">
        <v>111.69</v>
      </c>
      <c r="AC616" s="1">
        <f>(Table2[[#This Row],[Close Price]]/Table2[[#This Row],[Day Low]])-1</f>
        <v>3.6422888910188078E-3</v>
      </c>
      <c r="AD616" s="1">
        <f>(Table2[[#This Row],[Day High]]/Table2[[#This Row],[Close Price]])-1</f>
        <v>1.5184796103524079E-2</v>
      </c>
      <c r="AE616" s="1">
        <f>(Table2[[#This Row],[Close Price]]/Table2[[#This Row],[Current Week Low]])-1</f>
        <v>3.6422888910188078E-3</v>
      </c>
      <c r="AF616" s="1">
        <f>(Table2[[#This Row],[Current Week High]]/Table2[[#This Row],[Close Price]])-1</f>
        <v>1.5184796103524079E-2</v>
      </c>
      <c r="AG616" s="1">
        <f>(Table2[[#This Row],[Close Price]]/Table2[[#This Row],[Current Month Low]])-1</f>
        <v>3.6014643316513384E-2</v>
      </c>
      <c r="AH616" s="1">
        <f>(Table2[[#This Row],[Current Month High]]/Table2[[#This Row],[Close Price]])-1</f>
        <v>6.6660299875847651E-2</v>
      </c>
      <c r="AI616">
        <v>50.845191481233798</v>
      </c>
      <c r="AJ616">
        <v>21.192129629629601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-0.13</v>
      </c>
      <c r="AM616" t="s">
        <v>3181</v>
      </c>
      <c r="AN616">
        <v>-5.27</v>
      </c>
      <c r="AO616" t="s">
        <v>3181</v>
      </c>
      <c r="AP616">
        <v>5.8292729526990002E-2</v>
      </c>
      <c r="AQ616">
        <f>(Table2[[#This Row],[Sharpe Ratio]]-AVERAGE(Table2[Sharpe Ratio]))/_xlfn.STDEV.P(Table2[Sharpe Ratio])</f>
        <v>-9.0314707918639964E-2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620</v>
      </c>
      <c r="AT616">
        <f>_xlfn.RANK.AVG(Table2[[#This Row],[6M Return vs Nifty Z-Score]],Table2[6M Return vs Nifty Z-Score])</f>
        <v>717</v>
      </c>
      <c r="AU616">
        <f>_xlfn.RANK.AVG(Table2[[#This Row],[Sharpe Ratio Z-Score]],Table2[Sharpe Ratio Z-Score])</f>
        <v>361</v>
      </c>
      <c r="AV616">
        <f>(Table2[[#This Row],[Rank 1Y]]+Table2[[#This Row],[Rank 6M]]+Table2[[#This Row],[Rank Sharpe]])/3</f>
        <v>566</v>
      </c>
    </row>
    <row r="617" spans="1:48" x14ac:dyDescent="0.3">
      <c r="A617" t="s">
        <v>952</v>
      </c>
      <c r="B617" t="s">
        <v>953</v>
      </c>
      <c r="C617" t="s">
        <v>3153</v>
      </c>
      <c r="D617" t="s">
        <v>954</v>
      </c>
      <c r="E617">
        <v>15603.575664</v>
      </c>
      <c r="F617">
        <v>1590</v>
      </c>
      <c r="G617">
        <v>-36.0405671096348</v>
      </c>
      <c r="H617">
        <f>(Table2[[#This Row],[1Y Return vs Nifty]]-AVERAGE(Table2[1Y Return vs Nifty]))/_xlfn.STDEV.P(Table2[1Y Return vs Nifty])</f>
        <v>-1.023923085511228</v>
      </c>
      <c r="I617">
        <v>-2.05981970728361</v>
      </c>
      <c r="J617">
        <f>(Table2[[#This Row],[1M Return vs Nifty]]-AVERAGE(Table2[1M Return vs Nifty]))/_xlfn.STDEV.P(Table2[1M Return vs Nifty])</f>
        <v>-0.10480453162700419</v>
      </c>
      <c r="K617">
        <v>2.31735973779627</v>
      </c>
      <c r="L617">
        <f>(Table2[[#This Row],[6M Return vs Nifty]]-AVERAGE(Table2[6M Return vs Nifty]))/_xlfn.STDEV.P(Table2[6M Return vs Nifty])</f>
        <v>-0.27330036422328835</v>
      </c>
      <c r="M617">
        <v>-1.30888152502239</v>
      </c>
      <c r="N617">
        <f>(Table2[[#This Row],[1W Return vs Nifty]]-AVERAGE(Table2[1W Return vs Nifty]))/_xlfn.STDEV.P(Table2[1W Return vs Nifty])</f>
        <v>-7.2612955352990449E-2</v>
      </c>
      <c r="O617">
        <v>1619.57</v>
      </c>
      <c r="P617">
        <v>1579.00004734144</v>
      </c>
      <c r="Q617">
        <v>1508.4614273703301</v>
      </c>
      <c r="R617">
        <v>40.622783261605903</v>
      </c>
      <c r="S617" s="1">
        <f>(Table2[[#This Row],[Close Price]]-Table2[[#This Row],[20D EMA]])/Table2[[#This Row],[20D EMA]]</f>
        <v>-1.8257932661138412E-2</v>
      </c>
      <c r="T617" s="1">
        <f>(Table2[[#This Row],[Close Price]]-Table2[[#This Row],[50D EMA]])/Table2[[#This Row],[50D EMA]]</f>
        <v>6.9664042614062038E-3</v>
      </c>
      <c r="U617" s="1">
        <f>(Table2[[#This Row],[Close Price]]-Table2[[#This Row],[200D EMA]])/Table2[[#This Row],[200D EMA]]</f>
        <v>5.405413168026077E-2</v>
      </c>
      <c r="V617">
        <v>0.70044013122001703</v>
      </c>
      <c r="W617">
        <v>1583.1</v>
      </c>
      <c r="X617">
        <v>1628</v>
      </c>
      <c r="Y617">
        <v>1583.1</v>
      </c>
      <c r="Z617">
        <v>1628</v>
      </c>
      <c r="AA617">
        <v>1545</v>
      </c>
      <c r="AB617">
        <v>1675.05</v>
      </c>
      <c r="AC617" s="1">
        <f>(Table2[[#This Row],[Close Price]]/Table2[[#This Row],[Day Low]])-1</f>
        <v>4.3585370475649476E-3</v>
      </c>
      <c r="AD617" s="1">
        <f>(Table2[[#This Row],[Day High]]/Table2[[#This Row],[Close Price]])-1</f>
        <v>2.3899371069182385E-2</v>
      </c>
      <c r="AE617" s="1">
        <f>(Table2[[#This Row],[Close Price]]/Table2[[#This Row],[Current Week Low]])-1</f>
        <v>4.3585370475649476E-3</v>
      </c>
      <c r="AF617" s="1">
        <f>(Table2[[#This Row],[Current Week High]]/Table2[[#This Row],[Close Price]])-1</f>
        <v>2.3899371069182385E-2</v>
      </c>
      <c r="AG617" s="1">
        <f>(Table2[[#This Row],[Close Price]]/Table2[[#This Row],[Current Month Low]])-1</f>
        <v>2.9126213592232997E-2</v>
      </c>
      <c r="AH617" s="1">
        <f>(Table2[[#This Row],[Current Month High]]/Table2[[#This Row],[Close Price]])-1</f>
        <v>5.3490566037735832E-2</v>
      </c>
      <c r="AI617">
        <v>15.119496855345901</v>
      </c>
      <c r="AJ617">
        <v>32.037867463876402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0.05</v>
      </c>
      <c r="AM617" t="s">
        <v>3182</v>
      </c>
      <c r="AN617">
        <v>-7.33</v>
      </c>
      <c r="AO617" t="s">
        <v>3181</v>
      </c>
      <c r="AP617">
        <v>-3.4222563238702E-2</v>
      </c>
      <c r="AQ617">
        <f>(Table2[[#This Row],[Sharpe Ratio]]-AVERAGE(Table2[Sharpe Ratio]))/_xlfn.STDEV.P(Table2[Sharpe Ratio])</f>
        <v>-1.1731403250879304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-2.6477812618024412</v>
      </c>
      <c r="AS617">
        <f>_xlfn.RANK.AVG(Table2[[#This Row],[1Y Return vs Nifty Z-Score]],Table2[1Y Return vs Nifty Z-Score])</f>
        <v>662</v>
      </c>
      <c r="AT617">
        <f>_xlfn.RANK.AVG(Table2[[#This Row],[6M Return vs Nifty Z-Score]],Table2[6M Return vs Nifty Z-Score])</f>
        <v>399</v>
      </c>
      <c r="AU617">
        <f>_xlfn.RANK.AVG(Table2[[#This Row],[Sharpe Ratio Z-Score]],Table2[Sharpe Ratio Z-Score])</f>
        <v>644</v>
      </c>
      <c r="AV617">
        <f>(Table2[[#This Row],[Rank 1Y]]+Table2[[#This Row],[Rank 6M]]+Table2[[#This Row],[Rank Sharpe]])/3</f>
        <v>568.33333333333337</v>
      </c>
    </row>
    <row r="618" spans="1:48" x14ac:dyDescent="0.3">
      <c r="A618" t="s">
        <v>933</v>
      </c>
      <c r="B618" t="s">
        <v>934</v>
      </c>
      <c r="C618" t="s">
        <v>3136</v>
      </c>
      <c r="D618" t="s">
        <v>54</v>
      </c>
      <c r="E618">
        <v>16121.801872795901</v>
      </c>
      <c r="F618">
        <v>195.43</v>
      </c>
      <c r="G618">
        <v>-23.9237262046613</v>
      </c>
      <c r="H618">
        <f>(Table2[[#This Row],[1Y Return vs Nifty]]-AVERAGE(Table2[1Y Return vs Nifty]))/_xlfn.STDEV.P(Table2[1Y Return vs Nifty])</f>
        <v>-0.817161185237402</v>
      </c>
      <c r="I618">
        <v>-6.9152389355876398</v>
      </c>
      <c r="J618">
        <f>(Table2[[#This Row],[1M Return vs Nifty]]-AVERAGE(Table2[1M Return vs Nifty]))/_xlfn.STDEV.P(Table2[1M Return vs Nifty])</f>
        <v>-0.65439078622245872</v>
      </c>
      <c r="K618">
        <v>-31.832496735902801</v>
      </c>
      <c r="L618">
        <f>(Table2[[#This Row],[6M Return vs Nifty]]-AVERAGE(Table2[6M Return vs Nifty]))/_xlfn.STDEV.P(Table2[6M Return vs Nifty])</f>
        <v>-1.3358583971179472</v>
      </c>
      <c r="M618">
        <v>-3.8965078153469399</v>
      </c>
      <c r="N618">
        <f>(Table2[[#This Row],[1W Return vs Nifty]]-AVERAGE(Table2[1W Return vs Nifty]))/_xlfn.STDEV.P(Table2[1W Return vs Nifty])</f>
        <v>-0.64960633082478669</v>
      </c>
      <c r="O618">
        <v>203.95</v>
      </c>
      <c r="P618">
        <v>207.899645483543</v>
      </c>
      <c r="Q618">
        <v>210.77460501467999</v>
      </c>
      <c r="R618">
        <v>25.5307185737223</v>
      </c>
      <c r="S618" s="1">
        <f>(Table2[[#This Row],[Close Price]]-Table2[[#This Row],[20D EMA]])/Table2[[#This Row],[20D EMA]]</f>
        <v>-4.1774944839421339E-2</v>
      </c>
      <c r="T618" s="1">
        <f>(Table2[[#This Row],[Close Price]]-Table2[[#This Row],[50D EMA]])/Table2[[#This Row],[50D EMA]]</f>
        <v>-5.9979157032906377E-2</v>
      </c>
      <c r="U618" s="1">
        <f>(Table2[[#This Row],[Close Price]]-Table2[[#This Row],[200D EMA]])/Table2[[#This Row],[200D EMA]]</f>
        <v>-7.2801014209521425E-2</v>
      </c>
      <c r="V618">
        <v>0.34113955945173602</v>
      </c>
      <c r="W618">
        <v>193.9</v>
      </c>
      <c r="X618">
        <v>198.73</v>
      </c>
      <c r="Y618">
        <v>193.9</v>
      </c>
      <c r="Z618">
        <v>198.73</v>
      </c>
      <c r="AA618">
        <v>193.9</v>
      </c>
      <c r="AB618">
        <v>208</v>
      </c>
      <c r="AC618" s="1">
        <f>(Table2[[#This Row],[Close Price]]/Table2[[#This Row],[Day Low]])-1</f>
        <v>7.8906652913872666E-3</v>
      </c>
      <c r="AD618" s="1">
        <f>(Table2[[#This Row],[Day High]]/Table2[[#This Row],[Close Price]])-1</f>
        <v>1.6885841477766839E-2</v>
      </c>
      <c r="AE618" s="1">
        <f>(Table2[[#This Row],[Close Price]]/Table2[[#This Row],[Current Week Low]])-1</f>
        <v>7.8906652913872666E-3</v>
      </c>
      <c r="AF618" s="1">
        <f>(Table2[[#This Row],[Current Week High]]/Table2[[#This Row],[Close Price]])-1</f>
        <v>1.6885841477766839E-2</v>
      </c>
      <c r="AG618" s="1">
        <f>(Table2[[#This Row],[Close Price]]/Table2[[#This Row],[Current Month Low]])-1</f>
        <v>7.8906652913872666E-3</v>
      </c>
      <c r="AH618" s="1">
        <f>(Table2[[#This Row],[Current Month High]]/Table2[[#This Row],[Close Price]])-1</f>
        <v>6.4319705265312388E-2</v>
      </c>
      <c r="AI618">
        <v>48.006959013457497</v>
      </c>
      <c r="AJ618">
        <v>6.7777626007376099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</v>
      </c>
      <c r="AM618" t="s">
        <v>3181</v>
      </c>
      <c r="AN618">
        <v>-6.13</v>
      </c>
      <c r="AO618" t="s">
        <v>3181</v>
      </c>
      <c r="AP618">
        <v>4.2248115623992999E-2</v>
      </c>
      <c r="AQ618">
        <f>(Table2[[#This Row],[Sharpe Ratio]]-AVERAGE(Table2[Sharpe Ratio]))/_xlfn.STDEV.P(Table2[Sharpe Ratio])</f>
        <v>-0.2781054875009582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594</v>
      </c>
      <c r="AT618">
        <f>_xlfn.RANK.AVG(Table2[[#This Row],[6M Return vs Nifty Z-Score]],Table2[6M Return vs Nifty Z-Score])</f>
        <v>705</v>
      </c>
      <c r="AU618">
        <f>_xlfn.RANK.AVG(Table2[[#This Row],[Sharpe Ratio Z-Score]],Table2[Sharpe Ratio Z-Score])</f>
        <v>409</v>
      </c>
      <c r="AV618">
        <f>(Table2[[#This Row],[Rank 1Y]]+Table2[[#This Row],[Rank 6M]]+Table2[[#This Row],[Rank Sharpe]])/3</f>
        <v>569.33333333333337</v>
      </c>
    </row>
    <row r="619" spans="1:48" x14ac:dyDescent="0.3">
      <c r="A619" t="s">
        <v>2276</v>
      </c>
      <c r="B619" t="s">
        <v>2277</v>
      </c>
      <c r="C619" t="s">
        <v>3153</v>
      </c>
      <c r="D619" t="s">
        <v>1950</v>
      </c>
      <c r="E619">
        <v>2465.833307208</v>
      </c>
      <c r="F619">
        <v>51.72</v>
      </c>
      <c r="G619">
        <v>-26.4046493582671</v>
      </c>
      <c r="H619">
        <f>(Table2[[#This Row],[1Y Return vs Nifty]]-AVERAGE(Table2[1Y Return vs Nifty]))/_xlfn.STDEV.P(Table2[1Y Return vs Nifty])</f>
        <v>-0.85949568394839171</v>
      </c>
      <c r="I619">
        <v>0.55472634410088295</v>
      </c>
      <c r="J619">
        <f>(Table2[[#This Row],[1M Return vs Nifty]]-AVERAGE(Table2[1M Return vs Nifty]))/_xlfn.STDEV.P(Table2[1M Return vs Nifty])</f>
        <v>0.19113666403153129</v>
      </c>
      <c r="K619">
        <v>-7.4143836558297904</v>
      </c>
      <c r="L619">
        <f>(Table2[[#This Row],[6M Return vs Nifty]]-AVERAGE(Table2[6M Return vs Nifty]))/_xlfn.STDEV.P(Table2[6M Return vs Nifty])</f>
        <v>-0.57609935621702613</v>
      </c>
      <c r="M619">
        <v>-2.4291952638376602</v>
      </c>
      <c r="N619">
        <f>(Table2[[#This Row],[1W Return vs Nifty]]-AVERAGE(Table2[1W Return vs Nifty]))/_xlfn.STDEV.P(Table2[1W Return vs Nifty])</f>
        <v>-0.32242244606788634</v>
      </c>
      <c r="O619">
        <v>52.39</v>
      </c>
      <c r="P619">
        <v>52.657106481984798</v>
      </c>
      <c r="Q619">
        <v>52.039871940542596</v>
      </c>
      <c r="R619">
        <v>45.242052029470798</v>
      </c>
      <c r="S619" s="1">
        <f>(Table2[[#This Row],[Close Price]]-Table2[[#This Row],[20D EMA]])/Table2[[#This Row],[20D EMA]]</f>
        <v>-1.2788700133613317E-2</v>
      </c>
      <c r="T619" s="1">
        <f>(Table2[[#This Row],[Close Price]]-Table2[[#This Row],[50D EMA]])/Table2[[#This Row],[50D EMA]]</f>
        <v>-1.7796391495712063E-2</v>
      </c>
      <c r="U619" s="1">
        <f>(Table2[[#This Row],[Close Price]]-Table2[[#This Row],[200D EMA]])/Table2[[#This Row],[200D EMA]]</f>
        <v>-6.1466704012658347E-3</v>
      </c>
      <c r="V619">
        <v>0.62301623179955001</v>
      </c>
      <c r="W619">
        <v>51.1</v>
      </c>
      <c r="X619">
        <v>52.48</v>
      </c>
      <c r="Y619">
        <v>51.1</v>
      </c>
      <c r="Z619">
        <v>52.48</v>
      </c>
      <c r="AA619">
        <v>49.51</v>
      </c>
      <c r="AB619">
        <v>55.43</v>
      </c>
      <c r="AC619" s="1">
        <f>(Table2[[#This Row],[Close Price]]/Table2[[#This Row],[Day Low]])-1</f>
        <v>1.2133072407044976E-2</v>
      </c>
      <c r="AD619" s="1">
        <f>(Table2[[#This Row],[Day High]]/Table2[[#This Row],[Close Price]])-1</f>
        <v>1.4694508894044889E-2</v>
      </c>
      <c r="AE619" s="1">
        <f>(Table2[[#This Row],[Close Price]]/Table2[[#This Row],[Current Week Low]])-1</f>
        <v>1.2133072407044976E-2</v>
      </c>
      <c r="AF619" s="1">
        <f>(Table2[[#This Row],[Current Week High]]/Table2[[#This Row],[Close Price]])-1</f>
        <v>1.4694508894044889E-2</v>
      </c>
      <c r="AG619" s="1">
        <f>(Table2[[#This Row],[Close Price]]/Table2[[#This Row],[Current Month Low]])-1</f>
        <v>4.4637446980408058E-2</v>
      </c>
      <c r="AH619" s="1">
        <f>(Table2[[#This Row],[Current Month High]]/Table2[[#This Row],[Close Price]])-1</f>
        <v>7.1732405259087306E-2</v>
      </c>
      <c r="AI619">
        <v>34.184068058778003</v>
      </c>
      <c r="AJ619">
        <v>21.837455830388599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-0.05</v>
      </c>
      <c r="AM619" t="s">
        <v>3181</v>
      </c>
      <c r="AN619">
        <v>-2.3199999999999998</v>
      </c>
      <c r="AO619" t="s">
        <v>3181</v>
      </c>
      <c r="AP619">
        <v>-7.0890617015640003E-3</v>
      </c>
      <c r="AQ619">
        <f>(Table2[[#This Row],[Sharpe Ratio]]-AVERAGE(Table2[Sharpe Ratio]))/_xlfn.STDEV.P(Table2[Sharpe Ratio])</f>
        <v>-0.85556201268582321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614</v>
      </c>
      <c r="AT619">
        <f>_xlfn.RANK.AVG(Table2[[#This Row],[6M Return vs Nifty Z-Score]],Table2[6M Return vs Nifty Z-Score])</f>
        <v>507</v>
      </c>
      <c r="AU619">
        <f>_xlfn.RANK.AVG(Table2[[#This Row],[Sharpe Ratio Z-Score]],Table2[Sharpe Ratio Z-Score])</f>
        <v>590</v>
      </c>
      <c r="AV619">
        <f>(Table2[[#This Row],[Rank 1Y]]+Table2[[#This Row],[Rank 6M]]+Table2[[#This Row],[Rank Sharpe]])/3</f>
        <v>570.33333333333337</v>
      </c>
    </row>
    <row r="620" spans="1:48" x14ac:dyDescent="0.3">
      <c r="A620" t="s">
        <v>666</v>
      </c>
      <c r="B620" t="s">
        <v>667</v>
      </c>
      <c r="C620" t="s">
        <v>3150</v>
      </c>
      <c r="D620" t="s">
        <v>174</v>
      </c>
      <c r="E620">
        <v>28137.8309051</v>
      </c>
      <c r="F620">
        <v>1104.5</v>
      </c>
      <c r="G620">
        <v>-21.1081684962186</v>
      </c>
      <c r="H620">
        <f>(Table2[[#This Row],[1Y Return vs Nifty]]-AVERAGE(Table2[1Y Return vs Nifty]))/_xlfn.STDEV.P(Table2[1Y Return vs Nifty])</f>
        <v>-0.76911647897330637</v>
      </c>
      <c r="I620">
        <v>13.363323981019199</v>
      </c>
      <c r="J620">
        <f>(Table2[[#This Row],[1M Return vs Nifty]]-AVERAGE(Table2[1M Return vs Nifty]))/_xlfn.STDEV.P(Table2[1M Return vs Nifty])</f>
        <v>1.6409453975099295</v>
      </c>
      <c r="K620">
        <v>-11.3703483296553</v>
      </c>
      <c r="L620">
        <f>(Table2[[#This Row],[6M Return vs Nifty]]-AVERAGE(Table2[6M Return vs Nifty]))/_xlfn.STDEV.P(Table2[6M Return vs Nifty])</f>
        <v>-0.69918748823474408</v>
      </c>
      <c r="M620">
        <v>2.62334742331667</v>
      </c>
      <c r="N620">
        <f>(Table2[[#This Row],[1W Return vs Nifty]]-AVERAGE(Table2[1W Return vs Nifty]))/_xlfn.STDEV.P(Table2[1W Return vs Nifty])</f>
        <v>0.80420224107380711</v>
      </c>
      <c r="O620">
        <v>1095.83</v>
      </c>
      <c r="P620">
        <v>1079.53600924239</v>
      </c>
      <c r="Q620">
        <v>1064.09939038276</v>
      </c>
      <c r="R620">
        <v>49.763210184072697</v>
      </c>
      <c r="S620" s="1">
        <f>(Table2[[#This Row],[Close Price]]-Table2[[#This Row],[20D EMA]])/Table2[[#This Row],[20D EMA]]</f>
        <v>7.9118111385890824E-3</v>
      </c>
      <c r="T620" s="1">
        <f>(Table2[[#This Row],[Close Price]]-Table2[[#This Row],[50D EMA]])/Table2[[#This Row],[50D EMA]]</f>
        <v>2.3124741133118382E-2</v>
      </c>
      <c r="U620" s="1">
        <f>(Table2[[#This Row],[Close Price]]-Table2[[#This Row],[200D EMA]])/Table2[[#This Row],[200D EMA]]</f>
        <v>3.7966951191192533E-2</v>
      </c>
      <c r="V620">
        <v>2.9460711631284702</v>
      </c>
      <c r="W620">
        <v>1097</v>
      </c>
      <c r="X620">
        <v>1200.3</v>
      </c>
      <c r="Y620">
        <v>1097</v>
      </c>
      <c r="Z620">
        <v>1200.3</v>
      </c>
      <c r="AA620">
        <v>1055.8499999999999</v>
      </c>
      <c r="AB620">
        <v>1204.45</v>
      </c>
      <c r="AC620" s="1">
        <f>(Table2[[#This Row],[Close Price]]/Table2[[#This Row],[Day Low]])-1</f>
        <v>6.8368277119417176E-3</v>
      </c>
      <c r="AD620" s="1">
        <f>(Table2[[#This Row],[Day High]]/Table2[[#This Row],[Close Price]])-1</f>
        <v>8.6736079674060607E-2</v>
      </c>
      <c r="AE620" s="1">
        <f>(Table2[[#This Row],[Close Price]]/Table2[[#This Row],[Current Week Low]])-1</f>
        <v>6.8368277119417176E-3</v>
      </c>
      <c r="AF620" s="1">
        <f>(Table2[[#This Row],[Current Week High]]/Table2[[#This Row],[Close Price]])-1</f>
        <v>8.6736079674060607E-2</v>
      </c>
      <c r="AG620" s="1">
        <f>(Table2[[#This Row],[Close Price]]/Table2[[#This Row],[Current Month Low]])-1</f>
        <v>4.6076620732111717E-2</v>
      </c>
      <c r="AH620" s="1">
        <f>(Table2[[#This Row],[Current Month High]]/Table2[[#This Row],[Close Price]])-1</f>
        <v>9.0493435943866052E-2</v>
      </c>
      <c r="AI620">
        <v>22.136713444997699</v>
      </c>
      <c r="AJ620">
        <v>18.381564844587299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0.04</v>
      </c>
      <c r="AM620" t="s">
        <v>3182</v>
      </c>
      <c r="AN620">
        <v>4.3899999999999997</v>
      </c>
      <c r="AO620" t="s">
        <v>3182</v>
      </c>
      <c r="AP620">
        <v>-2.9532763380940002E-3</v>
      </c>
      <c r="AQ620">
        <f>(Table2[[#This Row],[Sharpe Ratio]]-AVERAGE(Table2[Sharpe Ratio]))/_xlfn.STDEV.P(Table2[Sharpe Ratio])</f>
        <v>-0.80715559030091943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0.16968808107476674</v>
      </c>
      <c r="AS620">
        <f>_xlfn.RANK.AVG(Table2[[#This Row],[1Y Return vs Nifty Z-Score]],Table2[1Y Return vs Nifty Z-Score])</f>
        <v>578</v>
      </c>
      <c r="AT620">
        <f>_xlfn.RANK.AVG(Table2[[#This Row],[6M Return vs Nifty Z-Score]],Table2[6M Return vs Nifty Z-Score])</f>
        <v>554</v>
      </c>
      <c r="AU620">
        <f>_xlfn.RANK.AVG(Table2[[#This Row],[Sharpe Ratio Z-Score]],Table2[Sharpe Ratio Z-Score])</f>
        <v>580</v>
      </c>
      <c r="AV620">
        <f>(Table2[[#This Row],[Rank 1Y]]+Table2[[#This Row],[Rank 6M]]+Table2[[#This Row],[Rank Sharpe]])/3</f>
        <v>570.66666666666663</v>
      </c>
    </row>
    <row r="621" spans="1:48" x14ac:dyDescent="0.3">
      <c r="A621" t="s">
        <v>227</v>
      </c>
      <c r="B621" t="s">
        <v>228</v>
      </c>
      <c r="C621" t="s">
        <v>3141</v>
      </c>
      <c r="D621" t="s">
        <v>229</v>
      </c>
      <c r="E621">
        <v>118014.00675008001</v>
      </c>
      <c r="F621">
        <v>982.4</v>
      </c>
      <c r="G621">
        <v>-0.42116855234787498</v>
      </c>
      <c r="H621">
        <f>(Table2[[#This Row],[1Y Return vs Nifty]]-AVERAGE(Table2[1Y Return vs Nifty]))/_xlfn.STDEV.P(Table2[1Y Return vs Nifty])</f>
        <v>-0.41611329498303196</v>
      </c>
      <c r="I621">
        <v>-0.65572047664552102</v>
      </c>
      <c r="J621">
        <f>(Table2[[#This Row],[1M Return vs Nifty]]-AVERAGE(Table2[1M Return vs Nifty]))/_xlfn.STDEV.P(Table2[1M Return vs Nifty])</f>
        <v>5.4125851304376117E-2</v>
      </c>
      <c r="K621">
        <v>-17.072047430202598</v>
      </c>
      <c r="L621">
        <f>(Table2[[#This Row],[6M Return vs Nifty]]-AVERAGE(Table2[6M Return vs Nifty]))/_xlfn.STDEV.P(Table2[6M Return vs Nifty])</f>
        <v>-0.87659339285694127</v>
      </c>
      <c r="M621">
        <v>-1.6713614564443899</v>
      </c>
      <c r="N621">
        <f>(Table2[[#This Row],[1W Return vs Nifty]]-AVERAGE(Table2[1W Return vs Nifty]))/_xlfn.STDEV.P(Table2[1W Return vs Nifty])</f>
        <v>-0.15343935596346375</v>
      </c>
      <c r="O621">
        <v>999.31</v>
      </c>
      <c r="P621">
        <v>1019.55039034752</v>
      </c>
      <c r="Q621">
        <v>1044.7816484042801</v>
      </c>
      <c r="R621">
        <v>45.9544354952926</v>
      </c>
      <c r="S621" s="1">
        <f>(Table2[[#This Row],[Close Price]]-Table2[[#This Row],[20D EMA]])/Table2[[#This Row],[20D EMA]]</f>
        <v>-1.6921675956409893E-2</v>
      </c>
      <c r="T621" s="1">
        <f>(Table2[[#This Row],[Close Price]]-Table2[[#This Row],[50D EMA]])/Table2[[#This Row],[50D EMA]]</f>
        <v>-3.643801297045951E-2</v>
      </c>
      <c r="U621" s="1">
        <f>(Table2[[#This Row],[Close Price]]-Table2[[#This Row],[200D EMA]])/Table2[[#This Row],[200D EMA]]</f>
        <v>-5.9707833210467541E-2</v>
      </c>
      <c r="V621">
        <v>0.82027699447573299</v>
      </c>
      <c r="W621">
        <v>977.1</v>
      </c>
      <c r="X621">
        <v>1014.8</v>
      </c>
      <c r="Y621">
        <v>977.1</v>
      </c>
      <c r="Z621">
        <v>1014.8</v>
      </c>
      <c r="AA621">
        <v>915</v>
      </c>
      <c r="AB621">
        <v>1053.45</v>
      </c>
      <c r="AC621" s="1">
        <f>(Table2[[#This Row],[Close Price]]/Table2[[#This Row],[Day Low]])-1</f>
        <v>5.424214512332437E-3</v>
      </c>
      <c r="AD621" s="1">
        <f>(Table2[[#This Row],[Day High]]/Table2[[#This Row],[Close Price]])-1</f>
        <v>3.2980456026058702E-2</v>
      </c>
      <c r="AE621" s="1">
        <f>(Table2[[#This Row],[Close Price]]/Table2[[#This Row],[Current Week Low]])-1</f>
        <v>5.424214512332437E-3</v>
      </c>
      <c r="AF621" s="1">
        <f>(Table2[[#This Row],[Current Week High]]/Table2[[#This Row],[Close Price]])-1</f>
        <v>3.2980456026058702E-2</v>
      </c>
      <c r="AG621" s="1">
        <f>(Table2[[#This Row],[Close Price]]/Table2[[#This Row],[Current Month Low]])-1</f>
        <v>7.3661202185792307E-2</v>
      </c>
      <c r="AH621" s="1">
        <f>(Table2[[#This Row],[Current Month High]]/Table2[[#This Row],[Close Price]])-1</f>
        <v>7.2322882736156391E-2</v>
      </c>
      <c r="AI621">
        <v>37.214983713354997</v>
      </c>
      <c r="AJ621">
        <v>43.206997084548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-0.04</v>
      </c>
      <c r="AM621" t="s">
        <v>3181</v>
      </c>
      <c r="AN621">
        <v>-5.92</v>
      </c>
      <c r="AO621" t="s">
        <v>3181</v>
      </c>
      <c r="AP621">
        <v>-3.3716132687146003E-2</v>
      </c>
      <c r="AQ621">
        <f>(Table2[[#This Row],[Sharpe Ratio]]-AVERAGE(Table2[Sharpe Ratio]))/_xlfn.STDEV.P(Table2[Sharpe Ratio])</f>
        <v>-1.1672129161358684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447</v>
      </c>
      <c r="AT621">
        <f>_xlfn.RANK.AVG(Table2[[#This Row],[6M Return vs Nifty Z-Score]],Table2[6M Return vs Nifty Z-Score])</f>
        <v>624</v>
      </c>
      <c r="AU621">
        <f>_xlfn.RANK.AVG(Table2[[#This Row],[Sharpe Ratio Z-Score]],Table2[Sharpe Ratio Z-Score])</f>
        <v>642</v>
      </c>
      <c r="AV621">
        <f>(Table2[[#This Row],[Rank 1Y]]+Table2[[#This Row],[Rank 6M]]+Table2[[#This Row],[Rank Sharpe]])/3</f>
        <v>571</v>
      </c>
    </row>
    <row r="622" spans="1:48" x14ac:dyDescent="0.3">
      <c r="A622" t="s">
        <v>1881</v>
      </c>
      <c r="B622" t="s">
        <v>1882</v>
      </c>
      <c r="C622" t="s">
        <v>3152</v>
      </c>
      <c r="D622" t="s">
        <v>434</v>
      </c>
      <c r="E622">
        <v>4016.7244719</v>
      </c>
      <c r="F622">
        <v>26.05</v>
      </c>
      <c r="G622">
        <v>-22.604888912977199</v>
      </c>
      <c r="H622">
        <f>(Table2[[#This Row],[1Y Return vs Nifty]]-AVERAGE(Table2[1Y Return vs Nifty]))/_xlfn.STDEV.P(Table2[1Y Return vs Nifty])</f>
        <v>-0.79465653186123486</v>
      </c>
      <c r="I622">
        <v>5.8530376159635003</v>
      </c>
      <c r="J622">
        <f>(Table2[[#This Row],[1M Return vs Nifty]]-AVERAGE(Table2[1M Return vs Nifty]))/_xlfn.STDEV.P(Table2[1M Return vs Nifty])</f>
        <v>0.79085399237455833</v>
      </c>
      <c r="K622">
        <v>-13.834975075315899</v>
      </c>
      <c r="L622">
        <f>(Table2[[#This Row],[6M Return vs Nifty]]-AVERAGE(Table2[6M Return vs Nifty]))/_xlfn.STDEV.P(Table2[6M Return vs Nifty])</f>
        <v>-0.77587328481212059</v>
      </c>
      <c r="M622">
        <v>22.921455421393301</v>
      </c>
      <c r="N622">
        <f>(Table2[[#This Row],[1W Return vs Nifty]]-AVERAGE(Table2[1W Return vs Nifty]))/_xlfn.STDEV.P(Table2[1W Return vs Nifty])</f>
        <v>5.3303093892711431</v>
      </c>
      <c r="O622">
        <v>24.2</v>
      </c>
      <c r="P622">
        <v>23.0977259834142</v>
      </c>
      <c r="Q622">
        <v>23.846841231283101</v>
      </c>
      <c r="R622">
        <v>58.8569276732552</v>
      </c>
      <c r="S622" s="1">
        <f>(Table2[[#This Row],[Close Price]]-Table2[[#This Row],[20D EMA]])/Table2[[#This Row],[20D EMA]]</f>
        <v>7.6446280991735602E-2</v>
      </c>
      <c r="T622" s="1">
        <f>(Table2[[#This Row],[Close Price]]-Table2[[#This Row],[50D EMA]])/Table2[[#This Row],[50D EMA]]</f>
        <v>0.12781665254431288</v>
      </c>
      <c r="U622" s="1">
        <f>(Table2[[#This Row],[Close Price]]-Table2[[#This Row],[200D EMA]])/Table2[[#This Row],[200D EMA]]</f>
        <v>9.2387865853978221E-2</v>
      </c>
      <c r="V622">
        <v>2.3660618300255898</v>
      </c>
      <c r="W622">
        <v>25.26</v>
      </c>
      <c r="X622">
        <v>27.19</v>
      </c>
      <c r="Y622">
        <v>25.26</v>
      </c>
      <c r="Z622">
        <v>27.19</v>
      </c>
      <c r="AA622">
        <v>19.399999999999999</v>
      </c>
      <c r="AB622">
        <v>29.14</v>
      </c>
      <c r="AC622" s="1">
        <f>(Table2[[#This Row],[Close Price]]/Table2[[#This Row],[Day Low]])-1</f>
        <v>3.1274742676167921E-2</v>
      </c>
      <c r="AD622" s="1">
        <f>(Table2[[#This Row],[Day High]]/Table2[[#This Row],[Close Price]])-1</f>
        <v>4.3761996161228334E-2</v>
      </c>
      <c r="AE622" s="1">
        <f>(Table2[[#This Row],[Close Price]]/Table2[[#This Row],[Current Week Low]])-1</f>
        <v>3.1274742676167921E-2</v>
      </c>
      <c r="AF622" s="1">
        <f>(Table2[[#This Row],[Current Week High]]/Table2[[#This Row],[Close Price]])-1</f>
        <v>4.3761996161228334E-2</v>
      </c>
      <c r="AG622" s="1">
        <f>(Table2[[#This Row],[Close Price]]/Table2[[#This Row],[Current Month Low]])-1</f>
        <v>0.34278350515463929</v>
      </c>
      <c r="AH622" s="1">
        <f>(Table2[[#This Row],[Current Month High]]/Table2[[#This Row],[Close Price]])-1</f>
        <v>0.11861804222648753</v>
      </c>
      <c r="AI622">
        <v>73.320537428023002</v>
      </c>
      <c r="AJ622">
        <v>55.988023952095801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0.37</v>
      </c>
      <c r="AM622" t="s">
        <v>3182</v>
      </c>
      <c r="AN622">
        <v>18.68</v>
      </c>
      <c r="AO622" t="s">
        <v>3182</v>
      </c>
      <c r="AQ622">
        <f>(Table2[[#This Row],[Sharpe Ratio]]-AVERAGE(Table2[Sharpe Ratio]))/_xlfn.STDEV.P(Table2[Sharpe Ratio])</f>
        <v>-0.77258959393567861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584</v>
      </c>
      <c r="AT622">
        <f>_xlfn.RANK.AVG(Table2[[#This Row],[6M Return vs Nifty Z-Score]],Table2[6M Return vs Nifty Z-Score])</f>
        <v>589</v>
      </c>
      <c r="AU622">
        <f>_xlfn.RANK.AVG(Table2[[#This Row],[Sharpe Ratio Z-Score]],Table2[Sharpe Ratio Z-Score])</f>
        <v>547.5</v>
      </c>
      <c r="AV622">
        <f>(Table2[[#This Row],[Rank 1Y]]+Table2[[#This Row],[Rank 6M]]+Table2[[#This Row],[Rank Sharpe]])/3</f>
        <v>573.5</v>
      </c>
    </row>
    <row r="623" spans="1:48" x14ac:dyDescent="0.3">
      <c r="A623" t="s">
        <v>123</v>
      </c>
      <c r="B623" t="s">
        <v>124</v>
      </c>
      <c r="C623" t="s">
        <v>3138</v>
      </c>
      <c r="D623" t="s">
        <v>125</v>
      </c>
      <c r="E623">
        <v>241236.94221780001</v>
      </c>
      <c r="F623">
        <v>2502.0500000000002</v>
      </c>
      <c r="G623">
        <v>-18.949585353894498</v>
      </c>
      <c r="H623">
        <f>(Table2[[#This Row],[1Y Return vs Nifty]]-AVERAGE(Table2[1Y Return vs Nifty]))/_xlfn.STDEV.P(Table2[1Y Return vs Nifty])</f>
        <v>-0.73228239359526159</v>
      </c>
      <c r="I623">
        <v>0.473217087262779</v>
      </c>
      <c r="J623">
        <f>(Table2[[#This Row],[1M Return vs Nifty]]-AVERAGE(Table2[1M Return vs Nifty]))/_xlfn.STDEV.P(Table2[1M Return vs Nifty])</f>
        <v>0.18191060855121807</v>
      </c>
      <c r="K623">
        <v>-13.604205073109201</v>
      </c>
      <c r="L623">
        <f>(Table2[[#This Row],[6M Return vs Nifty]]-AVERAGE(Table2[6M Return vs Nifty]))/_xlfn.STDEV.P(Table2[6M Return vs Nifty])</f>
        <v>-0.76869297587627794</v>
      </c>
      <c r="M623">
        <v>-4.9045240996864603</v>
      </c>
      <c r="N623">
        <f>(Table2[[#This Row],[1W Return vs Nifty]]-AVERAGE(Table2[1W Return vs Nifty]))/_xlfn.STDEV.P(Table2[1W Return vs Nifty])</f>
        <v>-0.87437554135813966</v>
      </c>
      <c r="O623">
        <v>2587.7399999999998</v>
      </c>
      <c r="P623">
        <v>2573.3322060442902</v>
      </c>
      <c r="Q623">
        <v>2506.1437850259599</v>
      </c>
      <c r="R623">
        <v>24.918548728419299</v>
      </c>
      <c r="S623" s="1">
        <f>(Table2[[#This Row],[Close Price]]-Table2[[#This Row],[20D EMA]])/Table2[[#This Row],[20D EMA]]</f>
        <v>-3.3113836784220828E-2</v>
      </c>
      <c r="T623" s="1">
        <f>(Table2[[#This Row],[Close Price]]-Table2[[#This Row],[50D EMA]])/Table2[[#This Row],[50D EMA]]</f>
        <v>-2.7700351270955617E-2</v>
      </c>
      <c r="U623" s="1">
        <f>(Table2[[#This Row],[Close Price]]-Table2[[#This Row],[200D EMA]])/Table2[[#This Row],[200D EMA]]</f>
        <v>-1.6334996620783779E-3</v>
      </c>
      <c r="V623">
        <v>1.03113595672504</v>
      </c>
      <c r="W623">
        <v>2493.15</v>
      </c>
      <c r="X623">
        <v>2519.6999999999998</v>
      </c>
      <c r="Y623">
        <v>2493.15</v>
      </c>
      <c r="Z623">
        <v>2519.6999999999998</v>
      </c>
      <c r="AA623">
        <v>2468.9499999999998</v>
      </c>
      <c r="AB623">
        <v>2710</v>
      </c>
      <c r="AC623" s="1">
        <f>(Table2[[#This Row],[Close Price]]/Table2[[#This Row],[Day Low]])-1</f>
        <v>3.5697812004893414E-3</v>
      </c>
      <c r="AD623" s="1">
        <f>(Table2[[#This Row],[Day High]]/Table2[[#This Row],[Close Price]])-1</f>
        <v>7.0542155432544718E-3</v>
      </c>
      <c r="AE623" s="1">
        <f>(Table2[[#This Row],[Close Price]]/Table2[[#This Row],[Current Week Low]])-1</f>
        <v>3.5697812004893414E-3</v>
      </c>
      <c r="AF623" s="1">
        <f>(Table2[[#This Row],[Current Week High]]/Table2[[#This Row],[Close Price]])-1</f>
        <v>7.0542155432544718E-3</v>
      </c>
      <c r="AG623" s="1">
        <f>(Table2[[#This Row],[Close Price]]/Table2[[#This Row],[Current Month Low]])-1</f>
        <v>1.3406508839790332E-2</v>
      </c>
      <c r="AH623" s="1">
        <f>(Table2[[#This Row],[Current Month High]]/Table2[[#This Row],[Close Price]])-1</f>
        <v>8.3111848284406653E-2</v>
      </c>
      <c r="AI623">
        <v>11.028956255870099</v>
      </c>
      <c r="AJ623">
        <v>8.9029186008300307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</v>
      </c>
      <c r="AM623" t="s">
        <v>3183</v>
      </c>
      <c r="AN623">
        <v>-7.24</v>
      </c>
      <c r="AO623" t="s">
        <v>3181</v>
      </c>
      <c r="AP623">
        <v>-6.3990855456499995E-4</v>
      </c>
      <c r="AQ623">
        <f>(Table2[[#This Row],[Sharpe Ratio]]-AVERAGE(Table2[Sharpe Ratio]))/_xlfn.STDEV.P(Table2[Sharpe Ratio])</f>
        <v>-0.78007926785676374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-2.9735195701352253</v>
      </c>
      <c r="AS623">
        <f>_xlfn.RANK.AVG(Table2[[#This Row],[1Y Return vs Nifty Z-Score]],Table2[1Y Return vs Nifty Z-Score])</f>
        <v>568</v>
      </c>
      <c r="AT623">
        <f>_xlfn.RANK.AVG(Table2[[#This Row],[6M Return vs Nifty Z-Score]],Table2[6M Return vs Nifty Z-Score])</f>
        <v>581</v>
      </c>
      <c r="AU623">
        <f>_xlfn.RANK.AVG(Table2[[#This Row],[Sharpe Ratio Z-Score]],Table2[Sharpe Ratio Z-Score])</f>
        <v>574</v>
      </c>
      <c r="AV623">
        <f>(Table2[[#This Row],[Rank 1Y]]+Table2[[#This Row],[Rank 6M]]+Table2[[#This Row],[Rank Sharpe]])/3</f>
        <v>574.33333333333337</v>
      </c>
    </row>
    <row r="624" spans="1:48" x14ac:dyDescent="0.3">
      <c r="A624" t="s">
        <v>1022</v>
      </c>
      <c r="B624" t="s">
        <v>1023</v>
      </c>
      <c r="C624" t="s">
        <v>3136</v>
      </c>
      <c r="D624" t="s">
        <v>591</v>
      </c>
      <c r="E624">
        <v>13676.060731899999</v>
      </c>
      <c r="F624">
        <v>1728.05</v>
      </c>
      <c r="G624">
        <v>-21.383343209123002</v>
      </c>
      <c r="H624">
        <f>(Table2[[#This Row],[1Y Return vs Nifty]]-AVERAGE(Table2[1Y Return vs Nifty]))/_xlfn.STDEV.P(Table2[1Y Return vs Nifty])</f>
        <v>-0.77381206316011075</v>
      </c>
      <c r="I624">
        <v>-7.1175968559587703</v>
      </c>
      <c r="J624">
        <f>(Table2[[#This Row],[1M Return vs Nifty]]-AVERAGE(Table2[1M Return vs Nifty]))/_xlfn.STDEV.P(Table2[1M Return vs Nifty])</f>
        <v>-0.6772957355821746</v>
      </c>
      <c r="K624">
        <v>-9.2874697690719502E-2</v>
      </c>
      <c r="L624">
        <f>(Table2[[#This Row],[6M Return vs Nifty]]-AVERAGE(Table2[6M Return vs Nifty]))/_xlfn.STDEV.P(Table2[6M Return vs Nifty])</f>
        <v>-0.34829376756477587</v>
      </c>
      <c r="M624">
        <v>-4.9267997947991704</v>
      </c>
      <c r="N624">
        <f>(Table2[[#This Row],[1W Return vs Nifty]]-AVERAGE(Table2[1W Return vs Nifty]))/_xlfn.STDEV.P(Table2[1W Return vs Nifty])</f>
        <v>-0.87934261429371841</v>
      </c>
      <c r="O624">
        <v>1776.83</v>
      </c>
      <c r="P624">
        <v>1769.9472805350299</v>
      </c>
      <c r="Q624">
        <v>1681.3049690758401</v>
      </c>
      <c r="R624">
        <v>33.988328492305897</v>
      </c>
      <c r="S624" s="1">
        <f>(Table2[[#This Row],[Close Price]]-Table2[[#This Row],[20D EMA]])/Table2[[#This Row],[20D EMA]]</f>
        <v>-2.7453386086457327E-2</v>
      </c>
      <c r="T624" s="1">
        <f>(Table2[[#This Row],[Close Price]]-Table2[[#This Row],[50D EMA]])/Table2[[#This Row],[50D EMA]]</f>
        <v>-2.3671485018675244E-2</v>
      </c>
      <c r="U624" s="1">
        <f>(Table2[[#This Row],[Close Price]]-Table2[[#This Row],[200D EMA]])/Table2[[#This Row],[200D EMA]]</f>
        <v>2.7802826842208257E-2</v>
      </c>
      <c r="V624">
        <v>0.701666256375859</v>
      </c>
      <c r="W624">
        <v>1725</v>
      </c>
      <c r="X624">
        <v>1814.95</v>
      </c>
      <c r="Y624">
        <v>1725</v>
      </c>
      <c r="Z624">
        <v>1814.95</v>
      </c>
      <c r="AA624">
        <v>1690</v>
      </c>
      <c r="AB624">
        <v>1869.4</v>
      </c>
      <c r="AC624" s="1">
        <f>(Table2[[#This Row],[Close Price]]/Table2[[#This Row],[Day Low]])-1</f>
        <v>1.7681159420288584E-3</v>
      </c>
      <c r="AD624" s="1">
        <f>(Table2[[#This Row],[Day High]]/Table2[[#This Row],[Close Price]])-1</f>
        <v>5.0287896762246431E-2</v>
      </c>
      <c r="AE624" s="1">
        <f>(Table2[[#This Row],[Close Price]]/Table2[[#This Row],[Current Week Low]])-1</f>
        <v>1.7681159420288584E-3</v>
      </c>
      <c r="AF624" s="1">
        <f>(Table2[[#This Row],[Current Week High]]/Table2[[#This Row],[Close Price]])-1</f>
        <v>5.0287896762246431E-2</v>
      </c>
      <c r="AG624" s="1">
        <f>(Table2[[#This Row],[Close Price]]/Table2[[#This Row],[Current Month Low]])-1</f>
        <v>2.2514792899408276E-2</v>
      </c>
      <c r="AH624" s="1">
        <f>(Table2[[#This Row],[Current Month High]]/Table2[[#This Row],[Close Price]])-1</f>
        <v>8.179740169555294E-2</v>
      </c>
      <c r="AI624">
        <v>14.5192558085703</v>
      </c>
      <c r="AJ624">
        <v>32.214996174445297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-0.06</v>
      </c>
      <c r="AM624" t="s">
        <v>3181</v>
      </c>
      <c r="AN624">
        <v>-8.48</v>
      </c>
      <c r="AO624" t="s">
        <v>3181</v>
      </c>
      <c r="AP624">
        <v>-8.9875965426312002E-2</v>
      </c>
      <c r="AQ624">
        <f>(Table2[[#This Row],[Sharpe Ratio]]-AVERAGE(Table2[Sharpe Ratio]))/_xlfn.STDEV.P(Table2[Sharpe Ratio])</f>
        <v>-1.8245237641912786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-4.5032679447920581</v>
      </c>
      <c r="AS624">
        <f>_xlfn.RANK.AVG(Table2[[#This Row],[1Y Return vs Nifty Z-Score]],Table2[1Y Return vs Nifty Z-Score])</f>
        <v>579</v>
      </c>
      <c r="AT624">
        <f>_xlfn.RANK.AVG(Table2[[#This Row],[6M Return vs Nifty Z-Score]],Table2[6M Return vs Nifty Z-Score])</f>
        <v>434</v>
      </c>
      <c r="AU624">
        <f>_xlfn.RANK.AVG(Table2[[#This Row],[Sharpe Ratio Z-Score]],Table2[Sharpe Ratio Z-Score])</f>
        <v>710</v>
      </c>
      <c r="AV624">
        <f>(Table2[[#This Row],[Rank 1Y]]+Table2[[#This Row],[Rank 6M]]+Table2[[#This Row],[Rank Sharpe]])/3</f>
        <v>574.33333333333337</v>
      </c>
    </row>
    <row r="625" spans="1:48" x14ac:dyDescent="0.3">
      <c r="A625" t="s">
        <v>1313</v>
      </c>
      <c r="B625" t="s">
        <v>1314</v>
      </c>
      <c r="C625" t="s">
        <v>3140</v>
      </c>
      <c r="D625" t="s">
        <v>51</v>
      </c>
      <c r="E625">
        <v>8674.9200301100009</v>
      </c>
      <c r="F625">
        <v>5226.05</v>
      </c>
      <c r="G625">
        <v>-26.098147537366199</v>
      </c>
      <c r="H625">
        <f>(Table2[[#This Row],[1Y Return vs Nifty]]-AVERAGE(Table2[1Y Return vs Nifty]))/_xlfn.STDEV.P(Table2[1Y Return vs Nifty])</f>
        <v>-0.85426553366220226</v>
      </c>
      <c r="I625">
        <v>1.2819722860690801</v>
      </c>
      <c r="J625">
        <f>(Table2[[#This Row],[1M Return vs Nifty]]-AVERAGE(Table2[1M Return vs Nifty]))/_xlfn.STDEV.P(Table2[1M Return vs Nifty])</f>
        <v>0.27345383472734619</v>
      </c>
      <c r="K625">
        <v>-8.8554878496415398E-2</v>
      </c>
      <c r="L625">
        <f>(Table2[[#This Row],[6M Return vs Nifty]]-AVERAGE(Table2[6M Return vs Nifty]))/_xlfn.STDEV.P(Table2[6M Return vs Nifty])</f>
        <v>-0.34815935825652317</v>
      </c>
      <c r="M625">
        <v>-3.53957011024545</v>
      </c>
      <c r="N625">
        <f>(Table2[[#This Row],[1W Return vs Nifty]]-AVERAGE(Table2[1W Return vs Nifty]))/_xlfn.STDEV.P(Table2[1W Return vs Nifty])</f>
        <v>-0.5700157454030278</v>
      </c>
      <c r="O625">
        <v>5298.13</v>
      </c>
      <c r="P625">
        <v>5252.56379120568</v>
      </c>
      <c r="Q625">
        <v>5099.69664743044</v>
      </c>
      <c r="R625">
        <v>41.076568388274502</v>
      </c>
      <c r="S625" s="1">
        <f>(Table2[[#This Row],[Close Price]]-Table2[[#This Row],[20D EMA]])/Table2[[#This Row],[20D EMA]]</f>
        <v>-1.3604800184215926E-2</v>
      </c>
      <c r="T625" s="1">
        <f>(Table2[[#This Row],[Close Price]]-Table2[[#This Row],[50D EMA]])/Table2[[#This Row],[50D EMA]]</f>
        <v>-5.0477809046453864E-3</v>
      </c>
      <c r="U625" s="1">
        <f>(Table2[[#This Row],[Close Price]]-Table2[[#This Row],[200D EMA]])/Table2[[#This Row],[200D EMA]]</f>
        <v>2.477664090730285E-2</v>
      </c>
      <c r="V625">
        <v>0.76050876571689496</v>
      </c>
      <c r="W625">
        <v>5211.7</v>
      </c>
      <c r="X625">
        <v>5258.95</v>
      </c>
      <c r="Y625">
        <v>5211.7</v>
      </c>
      <c r="Z625">
        <v>5258.95</v>
      </c>
      <c r="AA625">
        <v>5194.1000000000004</v>
      </c>
      <c r="AB625">
        <v>5550</v>
      </c>
      <c r="AC625" s="1">
        <f>(Table2[[#This Row],[Close Price]]/Table2[[#This Row],[Day Low]])-1</f>
        <v>2.7534201891896704E-3</v>
      </c>
      <c r="AD625" s="1">
        <f>(Table2[[#This Row],[Day High]]/Table2[[#This Row],[Close Price]])-1</f>
        <v>6.2953856162875077E-3</v>
      </c>
      <c r="AE625" s="1">
        <f>(Table2[[#This Row],[Close Price]]/Table2[[#This Row],[Current Week Low]])-1</f>
        <v>2.7534201891896704E-3</v>
      </c>
      <c r="AF625" s="1">
        <f>(Table2[[#This Row],[Current Week High]]/Table2[[#This Row],[Close Price]])-1</f>
        <v>6.2953856162875077E-3</v>
      </c>
      <c r="AG625" s="1">
        <f>(Table2[[#This Row],[Close Price]]/Table2[[#This Row],[Current Month Low]])-1</f>
        <v>6.1512100267611114E-3</v>
      </c>
      <c r="AH625" s="1">
        <f>(Table2[[#This Row],[Current Month High]]/Table2[[#This Row],[Close Price]])-1</f>
        <v>6.1987543173142257E-2</v>
      </c>
      <c r="AI625">
        <v>7.9754307746768598</v>
      </c>
      <c r="AJ625">
        <v>12.7141948215806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-0.11</v>
      </c>
      <c r="AM625" t="s">
        <v>3181</v>
      </c>
      <c r="AN625">
        <v>-1.62</v>
      </c>
      <c r="AO625" t="s">
        <v>3181</v>
      </c>
      <c r="AP625">
        <v>-5.3964635002568997E-2</v>
      </c>
      <c r="AQ625">
        <f>(Table2[[#This Row],[Sharpe Ratio]]-AVERAGE(Table2[Sharpe Ratio]))/_xlfn.STDEV.P(Table2[Sharpe Ratio])</f>
        <v>-1.404207215791617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-2.9031940183860239</v>
      </c>
      <c r="AS625">
        <f>_xlfn.RANK.AVG(Table2[[#This Row],[1Y Return vs Nifty Z-Score]],Table2[1Y Return vs Nifty Z-Score])</f>
        <v>612</v>
      </c>
      <c r="AT625">
        <f>_xlfn.RANK.AVG(Table2[[#This Row],[6M Return vs Nifty Z-Score]],Table2[6M Return vs Nifty Z-Score])</f>
        <v>433</v>
      </c>
      <c r="AU625">
        <f>_xlfn.RANK.AVG(Table2[[#This Row],[Sharpe Ratio Z-Score]],Table2[Sharpe Ratio Z-Score])</f>
        <v>678</v>
      </c>
      <c r="AV625">
        <f>(Table2[[#This Row],[Rank 1Y]]+Table2[[#This Row],[Rank 6M]]+Table2[[#This Row],[Rank Sharpe]])/3</f>
        <v>574.33333333333337</v>
      </c>
    </row>
    <row r="626" spans="1:48" x14ac:dyDescent="0.3">
      <c r="A626" t="s">
        <v>504</v>
      </c>
      <c r="B626" t="s">
        <v>505</v>
      </c>
      <c r="C626" t="s">
        <v>3150</v>
      </c>
      <c r="D626" t="s">
        <v>398</v>
      </c>
      <c r="E626">
        <v>43433.911146464998</v>
      </c>
      <c r="F626">
        <v>578.65</v>
      </c>
      <c r="G626">
        <v>-35.512450691909997</v>
      </c>
      <c r="H626">
        <f>(Table2[[#This Row],[1Y Return vs Nifty]]-AVERAGE(Table2[1Y Return vs Nifty]))/_xlfn.STDEV.P(Table2[1Y Return vs Nifty])</f>
        <v>-1.0149113014207258</v>
      </c>
      <c r="I626">
        <v>-3.5480140705826102</v>
      </c>
      <c r="J626">
        <f>(Table2[[#This Row],[1M Return vs Nifty]]-AVERAGE(Table2[1M Return vs Nifty]))/_xlfn.STDEV.P(Table2[1M Return vs Nifty])</f>
        <v>-0.27325366604319945</v>
      </c>
      <c r="K626">
        <v>6.5203202059922098</v>
      </c>
      <c r="L626">
        <f>(Table2[[#This Row],[6M Return vs Nifty]]-AVERAGE(Table2[6M Return vs Nifty]))/_xlfn.STDEV.P(Table2[6M Return vs Nifty])</f>
        <v>-0.14252706475540478</v>
      </c>
      <c r="M626">
        <v>-4.7683171511246902</v>
      </c>
      <c r="N626">
        <f>(Table2[[#This Row],[1W Return vs Nifty]]-AVERAGE(Table2[1W Return vs Nifty]))/_xlfn.STDEV.P(Table2[1W Return vs Nifty])</f>
        <v>-0.84400388092663592</v>
      </c>
      <c r="O626">
        <v>592.48</v>
      </c>
      <c r="P626">
        <v>585.58889609789696</v>
      </c>
      <c r="Q626">
        <v>564.07180898772697</v>
      </c>
      <c r="R626">
        <v>34.791205722687799</v>
      </c>
      <c r="S626" s="1">
        <f>(Table2[[#This Row],[Close Price]]-Table2[[#This Row],[20D EMA]])/Table2[[#This Row],[20D EMA]]</f>
        <v>-2.3342560086416487E-2</v>
      </c>
      <c r="T626" s="1">
        <f>(Table2[[#This Row],[Close Price]]-Table2[[#This Row],[50D EMA]])/Table2[[#This Row],[50D EMA]]</f>
        <v>-1.1849432501426671E-2</v>
      </c>
      <c r="U626" s="1">
        <f>(Table2[[#This Row],[Close Price]]-Table2[[#This Row],[200D EMA]])/Table2[[#This Row],[200D EMA]]</f>
        <v>2.5844565851349258E-2</v>
      </c>
      <c r="V626">
        <v>0.74834561043470305</v>
      </c>
      <c r="W626">
        <v>573.20000000000005</v>
      </c>
      <c r="X626">
        <v>586.9</v>
      </c>
      <c r="Y626">
        <v>573.20000000000005</v>
      </c>
      <c r="Z626">
        <v>586.9</v>
      </c>
      <c r="AA626">
        <v>573.20000000000005</v>
      </c>
      <c r="AB626">
        <v>625</v>
      </c>
      <c r="AC626" s="1">
        <f>(Table2[[#This Row],[Close Price]]/Table2[[#This Row],[Day Low]])-1</f>
        <v>9.5080251221213441E-3</v>
      </c>
      <c r="AD626" s="1">
        <f>(Table2[[#This Row],[Day High]]/Table2[[#This Row],[Close Price]])-1</f>
        <v>1.4257323079581719E-2</v>
      </c>
      <c r="AE626" s="1">
        <f>(Table2[[#This Row],[Close Price]]/Table2[[#This Row],[Current Week Low]])-1</f>
        <v>9.5080251221213441E-3</v>
      </c>
      <c r="AF626" s="1">
        <f>(Table2[[#This Row],[Current Week High]]/Table2[[#This Row],[Close Price]])-1</f>
        <v>1.4257323079581719E-2</v>
      </c>
      <c r="AG626" s="1">
        <f>(Table2[[#This Row],[Close Price]]/Table2[[#This Row],[Current Month Low]])-1</f>
        <v>9.5080251221213441E-3</v>
      </c>
      <c r="AH626" s="1">
        <f>(Table2[[#This Row],[Current Month High]]/Table2[[#This Row],[Close Price]])-1</f>
        <v>8.0100233301650503E-2</v>
      </c>
      <c r="AI626">
        <v>9.7209020997148503</v>
      </c>
      <c r="AJ626">
        <v>29.220634211701601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0.08</v>
      </c>
      <c r="AM626" t="s">
        <v>3182</v>
      </c>
      <c r="AN626">
        <v>-3.49</v>
      </c>
      <c r="AO626" t="s">
        <v>3181</v>
      </c>
      <c r="AP626">
        <v>-8.5059037312912006E-2</v>
      </c>
      <c r="AQ626">
        <f>(Table2[[#This Row],[Sharpe Ratio]]-AVERAGE(Table2[Sharpe Ratio]))/_xlfn.STDEV.P(Table2[Sharpe Ratio])</f>
        <v>-1.7681450509934242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-4.0428409641393905</v>
      </c>
      <c r="AS626">
        <f>_xlfn.RANK.AVG(Table2[[#This Row],[1Y Return vs Nifty Z-Score]],Table2[1Y Return vs Nifty Z-Score])</f>
        <v>660</v>
      </c>
      <c r="AT626">
        <f>_xlfn.RANK.AVG(Table2[[#This Row],[6M Return vs Nifty Z-Score]],Table2[6M Return vs Nifty Z-Score])</f>
        <v>360</v>
      </c>
      <c r="AU626">
        <f>_xlfn.RANK.AVG(Table2[[#This Row],[Sharpe Ratio Z-Score]],Table2[Sharpe Ratio Z-Score])</f>
        <v>705</v>
      </c>
      <c r="AV626">
        <f>(Table2[[#This Row],[Rank 1Y]]+Table2[[#This Row],[Rank 6M]]+Table2[[#This Row],[Rank Sharpe]])/3</f>
        <v>575</v>
      </c>
    </row>
    <row r="627" spans="1:48" x14ac:dyDescent="0.3">
      <c r="A627" t="s">
        <v>1507</v>
      </c>
      <c r="B627" t="s">
        <v>1508</v>
      </c>
      <c r="C627" t="s">
        <v>3148</v>
      </c>
      <c r="D627" t="s">
        <v>455</v>
      </c>
      <c r="E627">
        <v>6760.0344823599999</v>
      </c>
      <c r="F627">
        <v>1251.6500000000001</v>
      </c>
      <c r="G627">
        <v>-30.154845223542601</v>
      </c>
      <c r="H627">
        <f>(Table2[[#This Row],[1Y Return vs Nifty]]-AVERAGE(Table2[1Y Return vs Nifty]))/_xlfn.STDEV.P(Table2[1Y Return vs Nifty])</f>
        <v>-0.92348906552239063</v>
      </c>
      <c r="I627">
        <v>1.4464468623476101</v>
      </c>
      <c r="J627">
        <f>(Table2[[#This Row],[1M Return vs Nifty]]-AVERAGE(Table2[1M Return vs Nifty]))/_xlfn.STDEV.P(Table2[1M Return vs Nifty])</f>
        <v>0.29207075781941572</v>
      </c>
      <c r="K627">
        <v>-0.80827809720083899</v>
      </c>
      <c r="L627">
        <f>(Table2[[#This Row],[6M Return vs Nifty]]-AVERAGE(Table2[6M Return vs Nifty]))/_xlfn.STDEV.P(Table2[6M Return vs Nifty])</f>
        <v>-0.37055323531671414</v>
      </c>
      <c r="M627">
        <v>-5.2560955324391898</v>
      </c>
      <c r="N627">
        <f>(Table2[[#This Row],[1W Return vs Nifty]]-AVERAGE(Table2[1W Return vs Nifty]))/_xlfn.STDEV.P(Table2[1W Return vs Nifty])</f>
        <v>-0.9527695461114345</v>
      </c>
      <c r="O627">
        <v>1281.1600000000001</v>
      </c>
      <c r="P627">
        <v>1228.5326657667699</v>
      </c>
      <c r="Q627">
        <v>1157.74125073184</v>
      </c>
      <c r="R627">
        <v>34.7254277551272</v>
      </c>
      <c r="S627" s="1">
        <f>(Table2[[#This Row],[Close Price]]-Table2[[#This Row],[20D EMA]])/Table2[[#This Row],[20D EMA]]</f>
        <v>-2.303381310687189E-2</v>
      </c>
      <c r="T627" s="1">
        <f>(Table2[[#This Row],[Close Price]]-Table2[[#This Row],[50D EMA]])/Table2[[#This Row],[50D EMA]]</f>
        <v>1.8817028539328123E-2</v>
      </c>
      <c r="U627" s="1">
        <f>(Table2[[#This Row],[Close Price]]-Table2[[#This Row],[200D EMA]])/Table2[[#This Row],[200D EMA]]</f>
        <v>8.1113762862641242E-2</v>
      </c>
      <c r="V627">
        <v>1.11819647890567</v>
      </c>
      <c r="W627">
        <v>1235.2</v>
      </c>
      <c r="X627">
        <v>1272.95</v>
      </c>
      <c r="Y627">
        <v>1235.2</v>
      </c>
      <c r="Z627">
        <v>1272.95</v>
      </c>
      <c r="AA627">
        <v>1235.2</v>
      </c>
      <c r="AB627">
        <v>1400.05</v>
      </c>
      <c r="AC627" s="1">
        <f>(Table2[[#This Row],[Close Price]]/Table2[[#This Row],[Day Low]])-1</f>
        <v>1.3317681347150279E-2</v>
      </c>
      <c r="AD627" s="1">
        <f>(Table2[[#This Row],[Day High]]/Table2[[#This Row],[Close Price]])-1</f>
        <v>1.7017536851356097E-2</v>
      </c>
      <c r="AE627" s="1">
        <f>(Table2[[#This Row],[Close Price]]/Table2[[#This Row],[Current Week Low]])-1</f>
        <v>1.3317681347150279E-2</v>
      </c>
      <c r="AF627" s="1">
        <f>(Table2[[#This Row],[Current Week High]]/Table2[[#This Row],[Close Price]])-1</f>
        <v>1.7017536851356097E-2</v>
      </c>
      <c r="AG627" s="1">
        <f>(Table2[[#This Row],[Close Price]]/Table2[[#This Row],[Current Month Low]])-1</f>
        <v>1.3317681347150279E-2</v>
      </c>
      <c r="AH627" s="1">
        <f>(Table2[[#This Row],[Current Month High]]/Table2[[#This Row],[Close Price]])-1</f>
        <v>0.1185634961850357</v>
      </c>
      <c r="AI627">
        <v>12.475532297367399</v>
      </c>
      <c r="AJ627">
        <v>34.110146790956797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0.03</v>
      </c>
      <c r="AM627" t="s">
        <v>3182</v>
      </c>
      <c r="AN627">
        <v>-4.79</v>
      </c>
      <c r="AO627" t="s">
        <v>3181</v>
      </c>
      <c r="AP627">
        <v>-3.78150664904E-2</v>
      </c>
      <c r="AQ627">
        <f>(Table2[[#This Row],[Sharpe Ratio]]-AVERAGE(Table2[Sharpe Ratio]))/_xlfn.STDEV.P(Table2[Sharpe Ratio])</f>
        <v>-1.2151880172522378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-3.1699291063833615</v>
      </c>
      <c r="AS627">
        <f>_xlfn.RANK.AVG(Table2[[#This Row],[1Y Return vs Nifty Z-Score]],Table2[1Y Return vs Nifty Z-Score])</f>
        <v>638</v>
      </c>
      <c r="AT627">
        <f>_xlfn.RANK.AVG(Table2[[#This Row],[6M Return vs Nifty Z-Score]],Table2[6M Return vs Nifty Z-Score])</f>
        <v>446</v>
      </c>
      <c r="AU627">
        <f>_xlfn.RANK.AVG(Table2[[#This Row],[Sharpe Ratio Z-Score]],Table2[Sharpe Ratio Z-Score])</f>
        <v>648</v>
      </c>
      <c r="AV627">
        <f>(Table2[[#This Row],[Rank 1Y]]+Table2[[#This Row],[Rank 6M]]+Table2[[#This Row],[Rank Sharpe]])/3</f>
        <v>577.33333333333337</v>
      </c>
    </row>
    <row r="628" spans="1:48" x14ac:dyDescent="0.3">
      <c r="A628" t="s">
        <v>419</v>
      </c>
      <c r="B628" t="s">
        <v>420</v>
      </c>
      <c r="C628" t="s">
        <v>3135</v>
      </c>
      <c r="D628" t="s">
        <v>271</v>
      </c>
      <c r="E628">
        <v>55866.34179405</v>
      </c>
      <c r="F628">
        <v>5278.5</v>
      </c>
      <c r="G628">
        <v>-14.682587165210499</v>
      </c>
      <c r="H628">
        <f>(Table2[[#This Row],[1Y Return vs Nifty]]-AVERAGE(Table2[1Y Return vs Nifty]))/_xlfn.STDEV.P(Table2[1Y Return vs Nifty])</f>
        <v>-0.65947029175482674</v>
      </c>
      <c r="I628">
        <v>-8.8195818333928493</v>
      </c>
      <c r="J628">
        <f>(Table2[[#This Row],[1M Return vs Nifty]]-AVERAGE(Table2[1M Return vs Nifty]))/_xlfn.STDEV.P(Table2[1M Return vs Nifty])</f>
        <v>-0.86994388914901921</v>
      </c>
      <c r="K628">
        <v>-14.952873489973999</v>
      </c>
      <c r="L628">
        <f>(Table2[[#This Row],[6M Return vs Nifty]]-AVERAGE(Table2[6M Return vs Nifty]))/_xlfn.STDEV.P(Table2[6M Return vs Nifty])</f>
        <v>-0.8106562110996729</v>
      </c>
      <c r="M628">
        <v>0.59407966839885196</v>
      </c>
      <c r="N628">
        <f>(Table2[[#This Row],[1W Return vs Nifty]]-AVERAGE(Table2[1W Return vs Nifty]))/_xlfn.STDEV.P(Table2[1W Return vs Nifty])</f>
        <v>0.35171261534069942</v>
      </c>
      <c r="O628">
        <v>5321.08</v>
      </c>
      <c r="P628">
        <v>5328.5030089960201</v>
      </c>
      <c r="Q628">
        <v>5076.18951620192</v>
      </c>
      <c r="R628">
        <v>49.451119117021399</v>
      </c>
      <c r="S628" s="1">
        <f>(Table2[[#This Row],[Close Price]]-Table2[[#This Row],[20D EMA]])/Table2[[#This Row],[20D EMA]]</f>
        <v>-8.0021349049440964E-3</v>
      </c>
      <c r="T628" s="1">
        <f>(Table2[[#This Row],[Close Price]]-Table2[[#This Row],[50D EMA]])/Table2[[#This Row],[50D EMA]]</f>
        <v>-9.3840631996643057E-3</v>
      </c>
      <c r="U628" s="1">
        <f>(Table2[[#This Row],[Close Price]]-Table2[[#This Row],[200D EMA]])/Table2[[#This Row],[200D EMA]]</f>
        <v>3.9854793276010637E-2</v>
      </c>
      <c r="V628">
        <v>1.02675862053959</v>
      </c>
      <c r="W628">
        <v>5196.3999999999996</v>
      </c>
      <c r="X628">
        <v>5296</v>
      </c>
      <c r="Y628">
        <v>5196.3999999999996</v>
      </c>
      <c r="Z628">
        <v>5296</v>
      </c>
      <c r="AA628">
        <v>5007.8500000000004</v>
      </c>
      <c r="AB628">
        <v>5400</v>
      </c>
      <c r="AC628" s="1">
        <f>(Table2[[#This Row],[Close Price]]/Table2[[#This Row],[Day Low]])-1</f>
        <v>1.5799399584327745E-2</v>
      </c>
      <c r="AD628" s="1">
        <f>(Table2[[#This Row],[Day High]]/Table2[[#This Row],[Close Price]])-1</f>
        <v>3.315335796154173E-3</v>
      </c>
      <c r="AE628" s="1">
        <f>(Table2[[#This Row],[Close Price]]/Table2[[#This Row],[Current Week Low]])-1</f>
        <v>1.5799399584327745E-2</v>
      </c>
      <c r="AF628" s="1">
        <f>(Table2[[#This Row],[Current Week High]]/Table2[[#This Row],[Close Price]])-1</f>
        <v>3.315335796154173E-3</v>
      </c>
      <c r="AG628" s="1">
        <f>(Table2[[#This Row],[Close Price]]/Table2[[#This Row],[Current Month Low]])-1</f>
        <v>5.404514911588798E-2</v>
      </c>
      <c r="AH628" s="1">
        <f>(Table2[[#This Row],[Current Month High]]/Table2[[#This Row],[Close Price]])-1</f>
        <v>2.3017902813299296E-2</v>
      </c>
      <c r="AI628">
        <v>13.668655868144301</v>
      </c>
      <c r="AJ628">
        <v>28.399416200437798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-0.05</v>
      </c>
      <c r="AM628" t="s">
        <v>3181</v>
      </c>
      <c r="AN628">
        <v>-2.88</v>
      </c>
      <c r="AO628" t="s">
        <v>3181</v>
      </c>
      <c r="AP628">
        <v>-6.9569898496180003E-3</v>
      </c>
      <c r="AQ628">
        <f>(Table2[[#This Row],[Sharpe Ratio]]-AVERAGE(Table2[Sharpe Ratio]))/_xlfn.STDEV.P(Table2[Sharpe Ratio])</f>
        <v>-0.85401620571360382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542</v>
      </c>
      <c r="AT628">
        <f>_xlfn.RANK.AVG(Table2[[#This Row],[6M Return vs Nifty Z-Score]],Table2[6M Return vs Nifty Z-Score])</f>
        <v>604</v>
      </c>
      <c r="AU628">
        <f>_xlfn.RANK.AVG(Table2[[#This Row],[Sharpe Ratio Z-Score]],Table2[Sharpe Ratio Z-Score])</f>
        <v>589</v>
      </c>
      <c r="AV628">
        <f>(Table2[[#This Row],[Rank 1Y]]+Table2[[#This Row],[Rank 6M]]+Table2[[#This Row],[Rank Sharpe]])/3</f>
        <v>578.33333333333337</v>
      </c>
    </row>
    <row r="629" spans="1:48" x14ac:dyDescent="0.3">
      <c r="A629" t="s">
        <v>1104</v>
      </c>
      <c r="B629" t="s">
        <v>1105</v>
      </c>
      <c r="C629" t="s">
        <v>3150</v>
      </c>
      <c r="D629" t="s">
        <v>458</v>
      </c>
      <c r="E629">
        <v>11943.84439566</v>
      </c>
      <c r="F629">
        <v>2335.6999999999998</v>
      </c>
      <c r="G629">
        <v>-25.840894331879198</v>
      </c>
      <c r="H629">
        <f>(Table2[[#This Row],[1Y Return vs Nifty]]-AVERAGE(Table2[1Y Return vs Nifty]))/_xlfn.STDEV.P(Table2[1Y Return vs Nifty])</f>
        <v>-0.84987576226591433</v>
      </c>
      <c r="I629">
        <v>2.1102625483908901</v>
      </c>
      <c r="J629">
        <f>(Table2[[#This Row],[1M Return vs Nifty]]-AVERAGE(Table2[1M Return vs Nifty]))/_xlfn.STDEV.P(Table2[1M Return vs Nifty])</f>
        <v>0.36720824018294568</v>
      </c>
      <c r="K629">
        <v>1.77791526128421</v>
      </c>
      <c r="L629">
        <f>(Table2[[#This Row],[6M Return vs Nifty]]-AVERAGE(Table2[6M Return vs Nifty]))/_xlfn.STDEV.P(Table2[6M Return vs Nifty])</f>
        <v>-0.29008494609290741</v>
      </c>
      <c r="M629">
        <v>-2.18449110149123</v>
      </c>
      <c r="N629">
        <f>(Table2[[#This Row],[1W Return vs Nifty]]-AVERAGE(Table2[1W Return vs Nifty]))/_xlfn.STDEV.P(Table2[1W Return vs Nifty])</f>
        <v>-0.2678578896819036</v>
      </c>
      <c r="O629">
        <v>2291.39</v>
      </c>
      <c r="P629">
        <v>2226.6902511680801</v>
      </c>
      <c r="Q629">
        <v>2179.13539456738</v>
      </c>
      <c r="R629">
        <v>56.515922081823</v>
      </c>
      <c r="S629" s="1">
        <f>(Table2[[#This Row],[Close Price]]-Table2[[#This Row],[20D EMA]])/Table2[[#This Row],[20D EMA]]</f>
        <v>1.9337607303863569E-2</v>
      </c>
      <c r="T629" s="1">
        <f>(Table2[[#This Row],[Close Price]]-Table2[[#This Row],[50D EMA]])/Table2[[#This Row],[50D EMA]]</f>
        <v>4.8955955492568072E-2</v>
      </c>
      <c r="U629" s="1">
        <f>(Table2[[#This Row],[Close Price]]-Table2[[#This Row],[200D EMA]])/Table2[[#This Row],[200D EMA]]</f>
        <v>7.1847121488154406E-2</v>
      </c>
      <c r="V629">
        <v>0.80286856267312501</v>
      </c>
      <c r="W629">
        <v>2254.9</v>
      </c>
      <c r="X629">
        <v>2350</v>
      </c>
      <c r="Y629">
        <v>2254.9</v>
      </c>
      <c r="Z629">
        <v>2350</v>
      </c>
      <c r="AA629">
        <v>2178.6</v>
      </c>
      <c r="AB629">
        <v>2443.15</v>
      </c>
      <c r="AC629" s="1">
        <f>(Table2[[#This Row],[Close Price]]/Table2[[#This Row],[Day Low]])-1</f>
        <v>3.5833074637455997E-2</v>
      </c>
      <c r="AD629" s="1">
        <f>(Table2[[#This Row],[Day High]]/Table2[[#This Row],[Close Price]])-1</f>
        <v>6.1223616046581775E-3</v>
      </c>
      <c r="AE629" s="1">
        <f>(Table2[[#This Row],[Close Price]]/Table2[[#This Row],[Current Week Low]])-1</f>
        <v>3.5833074637455997E-2</v>
      </c>
      <c r="AF629" s="1">
        <f>(Table2[[#This Row],[Current Week High]]/Table2[[#This Row],[Close Price]])-1</f>
        <v>6.1223616046581775E-3</v>
      </c>
      <c r="AG629" s="1">
        <f>(Table2[[#This Row],[Close Price]]/Table2[[#This Row],[Current Month Low]])-1</f>
        <v>7.211052969797116E-2</v>
      </c>
      <c r="AH629" s="1">
        <f>(Table2[[#This Row],[Current Month High]]/Table2[[#This Row],[Close Price]])-1</f>
        <v>4.6003339469966376E-2</v>
      </c>
      <c r="AI629">
        <v>17.0955174037761</v>
      </c>
      <c r="AJ629">
        <v>29.1869469026548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0.15</v>
      </c>
      <c r="AM629" t="s">
        <v>3182</v>
      </c>
      <c r="AN629">
        <v>-0.87</v>
      </c>
      <c r="AO629" t="s">
        <v>3181</v>
      </c>
      <c r="AP629">
        <v>-0.10976629425767501</v>
      </c>
      <c r="AQ629">
        <f>(Table2[[#This Row],[Sharpe Ratio]]-AVERAGE(Table2[Sharpe Ratio]))/_xlfn.STDEV.P(Table2[Sharpe Ratio])</f>
        <v>-2.0573258982889153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-3.0979362561466948</v>
      </c>
      <c r="AS629">
        <f>_xlfn.RANK.AVG(Table2[[#This Row],[1Y Return vs Nifty Z-Score]],Table2[1Y Return vs Nifty Z-Score])</f>
        <v>606</v>
      </c>
      <c r="AT629">
        <f>_xlfn.RANK.AVG(Table2[[#This Row],[6M Return vs Nifty Z-Score]],Table2[6M Return vs Nifty Z-Score])</f>
        <v>409</v>
      </c>
      <c r="AU629">
        <f>_xlfn.RANK.AVG(Table2[[#This Row],[Sharpe Ratio Z-Score]],Table2[Sharpe Ratio Z-Score])</f>
        <v>722</v>
      </c>
      <c r="AV629">
        <f>(Table2[[#This Row],[Rank 1Y]]+Table2[[#This Row],[Rank 6M]]+Table2[[#This Row],[Rank Sharpe]])/3</f>
        <v>579</v>
      </c>
    </row>
    <row r="630" spans="1:48" x14ac:dyDescent="0.3">
      <c r="A630" t="s">
        <v>1591</v>
      </c>
      <c r="B630" t="s">
        <v>1592</v>
      </c>
      <c r="C630" t="s">
        <v>3147</v>
      </c>
      <c r="D630" t="s">
        <v>1593</v>
      </c>
      <c r="E630">
        <v>6031.2157289999996</v>
      </c>
      <c r="F630">
        <v>462</v>
      </c>
      <c r="G630">
        <v>-16.868651235646599</v>
      </c>
      <c r="H630">
        <f>(Table2[[#This Row],[1Y Return vs Nifty]]-AVERAGE(Table2[1Y Return vs Nifty]))/_xlfn.STDEV.P(Table2[1Y Return vs Nifty])</f>
        <v>-0.69677331197837178</v>
      </c>
      <c r="I630">
        <v>-6.9030444228574002</v>
      </c>
      <c r="J630">
        <f>(Table2[[#This Row],[1M Return vs Nifty]]-AVERAGE(Table2[1M Return vs Nifty]))/_xlfn.STDEV.P(Table2[1M Return vs Nifty])</f>
        <v>-0.65301048593057853</v>
      </c>
      <c r="K630">
        <v>-22.9334672071091</v>
      </c>
      <c r="L630">
        <f>(Table2[[#This Row],[6M Return vs Nifty]]-AVERAGE(Table2[6M Return vs Nifty]))/_xlfn.STDEV.P(Table2[6M Return vs Nifty])</f>
        <v>-1.058968937331521</v>
      </c>
      <c r="M630">
        <v>-3.7483660479282901</v>
      </c>
      <c r="N630">
        <f>(Table2[[#This Row],[1W Return vs Nifty]]-AVERAGE(Table2[1W Return vs Nifty]))/_xlfn.STDEV.P(Table2[1W Return vs Nifty])</f>
        <v>-0.61657342388963432</v>
      </c>
      <c r="O630">
        <v>480.24</v>
      </c>
      <c r="P630">
        <v>494.13403352522602</v>
      </c>
      <c r="Q630">
        <v>500.95867294764997</v>
      </c>
      <c r="R630">
        <v>32.753394207028698</v>
      </c>
      <c r="S630" s="1">
        <f>(Table2[[#This Row],[Close Price]]-Table2[[#This Row],[20D EMA]])/Table2[[#This Row],[20D EMA]]</f>
        <v>-3.7981009495252391E-2</v>
      </c>
      <c r="T630" s="1">
        <f>(Table2[[#This Row],[Close Price]]-Table2[[#This Row],[50D EMA]])/Table2[[#This Row],[50D EMA]]</f>
        <v>-6.5031006457857241E-2</v>
      </c>
      <c r="U630" s="1">
        <f>(Table2[[#This Row],[Close Price]]-Table2[[#This Row],[200D EMA]])/Table2[[#This Row],[200D EMA]]</f>
        <v>-7.7768237284757305E-2</v>
      </c>
      <c r="V630">
        <v>0.18154270737425501</v>
      </c>
      <c r="W630">
        <v>461</v>
      </c>
      <c r="X630">
        <v>467.95</v>
      </c>
      <c r="Y630">
        <v>461</v>
      </c>
      <c r="Z630">
        <v>467.95</v>
      </c>
      <c r="AA630">
        <v>445.8</v>
      </c>
      <c r="AB630">
        <v>495.7</v>
      </c>
      <c r="AC630" s="1">
        <f>(Table2[[#This Row],[Close Price]]/Table2[[#This Row],[Day Low]])-1</f>
        <v>2.1691973969630851E-3</v>
      </c>
      <c r="AD630" s="1">
        <f>(Table2[[#This Row],[Day High]]/Table2[[#This Row],[Close Price]])-1</f>
        <v>1.2878787878787934E-2</v>
      </c>
      <c r="AE630" s="1">
        <f>(Table2[[#This Row],[Close Price]]/Table2[[#This Row],[Current Week Low]])-1</f>
        <v>2.1691973969630851E-3</v>
      </c>
      <c r="AF630" s="1">
        <f>(Table2[[#This Row],[Current Week High]]/Table2[[#This Row],[Close Price]])-1</f>
        <v>1.2878787878787934E-2</v>
      </c>
      <c r="AG630" s="1">
        <f>(Table2[[#This Row],[Close Price]]/Table2[[#This Row],[Current Month Low]])-1</f>
        <v>3.6339165545087537E-2</v>
      </c>
      <c r="AH630" s="1">
        <f>(Table2[[#This Row],[Current Month High]]/Table2[[#This Row],[Close Price]])-1</f>
        <v>7.2943722943722866E-2</v>
      </c>
      <c r="AI630">
        <v>44.880952380952301</v>
      </c>
      <c r="AJ630">
        <v>18.1434599156118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-0.14000000000000001</v>
      </c>
      <c r="AM630" t="s">
        <v>3181</v>
      </c>
      <c r="AN630">
        <v>-8.0399999999999991</v>
      </c>
      <c r="AO630" t="s">
        <v>3181</v>
      </c>
      <c r="AP630">
        <v>1.40864893646E-3</v>
      </c>
      <c r="AQ630">
        <f>(Table2[[#This Row],[Sharpe Ratio]]-AVERAGE(Table2[Sharpe Ratio]))/_xlfn.STDEV.P(Table2[Sharpe Ratio])</f>
        <v>-0.75610236130203978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552</v>
      </c>
      <c r="AT630">
        <f>_xlfn.RANK.AVG(Table2[[#This Row],[6M Return vs Nifty Z-Score]],Table2[6M Return vs Nifty Z-Score])</f>
        <v>668</v>
      </c>
      <c r="AU630">
        <f>_xlfn.RANK.AVG(Table2[[#This Row],[Sharpe Ratio Z-Score]],Table2[Sharpe Ratio Z-Score])</f>
        <v>519</v>
      </c>
      <c r="AV630">
        <f>(Table2[[#This Row],[Rank 1Y]]+Table2[[#This Row],[Rank 6M]]+Table2[[#This Row],[Rank Sharpe]])/3</f>
        <v>579.66666666666663</v>
      </c>
    </row>
    <row r="631" spans="1:48" x14ac:dyDescent="0.3">
      <c r="A631" t="s">
        <v>1715</v>
      </c>
      <c r="B631" t="s">
        <v>1716</v>
      </c>
      <c r="C631" t="s">
        <v>3145</v>
      </c>
      <c r="D631" t="s">
        <v>307</v>
      </c>
      <c r="E631">
        <v>5018.5793103790002</v>
      </c>
      <c r="F631">
        <v>235.21</v>
      </c>
      <c r="G631">
        <v>-24.128907406411798</v>
      </c>
      <c r="H631">
        <f>(Table2[[#This Row],[1Y Return vs Nifty]]-AVERAGE(Table2[1Y Return vs Nifty]))/_xlfn.STDEV.P(Table2[1Y Return vs Nifty])</f>
        <v>-0.8206623994158424</v>
      </c>
      <c r="I631">
        <v>-7.1981479584989003</v>
      </c>
      <c r="J631">
        <f>(Table2[[#This Row],[1M Return vs Nifty]]-AVERAGE(Table2[1M Return vs Nifty]))/_xlfn.STDEV.P(Table2[1M Return vs Nifty])</f>
        <v>-0.68641333731067211</v>
      </c>
      <c r="K631">
        <v>0.36788374381158001</v>
      </c>
      <c r="L631">
        <f>(Table2[[#This Row],[6M Return vs Nifty]]-AVERAGE(Table2[6M Return vs Nifty]))/_xlfn.STDEV.P(Table2[6M Return vs Nifty])</f>
        <v>-0.33395746768546747</v>
      </c>
      <c r="M631">
        <v>-3.0195794023869298</v>
      </c>
      <c r="N631">
        <f>(Table2[[#This Row],[1W Return vs Nifty]]-AVERAGE(Table2[1W Return vs Nifty]))/_xlfn.STDEV.P(Table2[1W Return vs Nifty])</f>
        <v>-0.45406732005926409</v>
      </c>
      <c r="O631">
        <v>242.3</v>
      </c>
      <c r="P631">
        <v>250.644932092625</v>
      </c>
      <c r="Q631">
        <v>243.02178038888999</v>
      </c>
      <c r="R631">
        <v>38.894868228889599</v>
      </c>
      <c r="S631" s="1">
        <f>(Table2[[#This Row],[Close Price]]-Table2[[#This Row],[20D EMA]])/Table2[[#This Row],[20D EMA]]</f>
        <v>-2.926124638877426E-2</v>
      </c>
      <c r="T631" s="1">
        <f>(Table2[[#This Row],[Close Price]]-Table2[[#This Row],[50D EMA]])/Table2[[#This Row],[50D EMA]]</f>
        <v>-6.158086646220743E-2</v>
      </c>
      <c r="U631" s="1">
        <f>(Table2[[#This Row],[Close Price]]-Table2[[#This Row],[200D EMA]])/Table2[[#This Row],[200D EMA]]</f>
        <v>-3.2144363259907667E-2</v>
      </c>
      <c r="V631">
        <v>0.49870698604985197</v>
      </c>
      <c r="W631">
        <v>231.5</v>
      </c>
      <c r="X631">
        <v>238.09</v>
      </c>
      <c r="Y631">
        <v>231.5</v>
      </c>
      <c r="Z631">
        <v>238.09</v>
      </c>
      <c r="AA631">
        <v>228.83</v>
      </c>
      <c r="AB631">
        <v>244.7</v>
      </c>
      <c r="AC631" s="1">
        <f>(Table2[[#This Row],[Close Price]]/Table2[[#This Row],[Day Low]])-1</f>
        <v>1.6025917926565825E-2</v>
      </c>
      <c r="AD631" s="1">
        <f>(Table2[[#This Row],[Day High]]/Table2[[#This Row],[Close Price]])-1</f>
        <v>1.224437736490791E-2</v>
      </c>
      <c r="AE631" s="1">
        <f>(Table2[[#This Row],[Close Price]]/Table2[[#This Row],[Current Week Low]])-1</f>
        <v>1.6025917926565825E-2</v>
      </c>
      <c r="AF631" s="1">
        <f>(Table2[[#This Row],[Current Week High]]/Table2[[#This Row],[Close Price]])-1</f>
        <v>1.224437736490791E-2</v>
      </c>
      <c r="AG631" s="1">
        <f>(Table2[[#This Row],[Close Price]]/Table2[[#This Row],[Current Month Low]])-1</f>
        <v>2.7880959664379645E-2</v>
      </c>
      <c r="AH631" s="1">
        <f>(Table2[[#This Row],[Current Month High]]/Table2[[#This Row],[Close Price]])-1</f>
        <v>4.0346924025338904E-2</v>
      </c>
      <c r="AI631">
        <v>26.312656774796899</v>
      </c>
      <c r="AJ631">
        <v>24.4497354497354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-0.2</v>
      </c>
      <c r="AM631" t="s">
        <v>3181</v>
      </c>
      <c r="AN631">
        <v>-3.94</v>
      </c>
      <c r="AO631" t="s">
        <v>3181</v>
      </c>
      <c r="AP631">
        <v>-9.4973679740539996E-2</v>
      </c>
      <c r="AQ631">
        <f>(Table2[[#This Row],[Sharpe Ratio]]-AVERAGE(Table2[Sharpe Ratio]))/_xlfn.STDEV.P(Table2[Sharpe Ratio])</f>
        <v>-1.8841888799082731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597</v>
      </c>
      <c r="AT631">
        <f>_xlfn.RANK.AVG(Table2[[#This Row],[6M Return vs Nifty Z-Score]],Table2[6M Return vs Nifty Z-Score])</f>
        <v>429</v>
      </c>
      <c r="AU631">
        <f>_xlfn.RANK.AVG(Table2[[#This Row],[Sharpe Ratio Z-Score]],Table2[Sharpe Ratio Z-Score])</f>
        <v>714</v>
      </c>
      <c r="AV631">
        <f>(Table2[[#This Row],[Rank 1Y]]+Table2[[#This Row],[Rank 6M]]+Table2[[#This Row],[Rank Sharpe]])/3</f>
        <v>580</v>
      </c>
    </row>
    <row r="632" spans="1:48" x14ac:dyDescent="0.3">
      <c r="A632" t="s">
        <v>1953</v>
      </c>
      <c r="B632" t="s">
        <v>1954</v>
      </c>
      <c r="C632" t="s">
        <v>3136</v>
      </c>
      <c r="D632" t="s">
        <v>24</v>
      </c>
      <c r="E632">
        <v>3649.0415533199998</v>
      </c>
      <c r="F632">
        <v>116.37</v>
      </c>
      <c r="G632">
        <v>-31.681490887377201</v>
      </c>
      <c r="H632">
        <f>(Table2[[#This Row],[1Y Return vs Nifty]]-AVERAGE(Table2[1Y Return vs Nifty]))/_xlfn.STDEV.P(Table2[1Y Return vs Nifty])</f>
        <v>-0.94953976314025534</v>
      </c>
      <c r="I632">
        <v>-2.4992295741686199</v>
      </c>
      <c r="J632">
        <f>(Table2[[#This Row],[1M Return vs Nifty]]-AVERAGE(Table2[1M Return vs Nifty]))/_xlfn.STDEV.P(Table2[1M Return vs Nifty])</f>
        <v>-0.15454145682717318</v>
      </c>
      <c r="K632">
        <v>-14.930744025594199</v>
      </c>
      <c r="L632">
        <f>(Table2[[#This Row],[6M Return vs Nifty]]-AVERAGE(Table2[6M Return vs Nifty]))/_xlfn.STDEV.P(Table2[6M Return vs Nifty])</f>
        <v>-0.80996766237448214</v>
      </c>
      <c r="M632">
        <v>-2.59384891252044</v>
      </c>
      <c r="N632">
        <f>(Table2[[#This Row],[1W Return vs Nifty]]-AVERAGE(Table2[1W Return vs Nifty]))/_xlfn.STDEV.P(Table2[1W Return vs Nifty])</f>
        <v>-0.35913720078051858</v>
      </c>
      <c r="O632">
        <v>119.33</v>
      </c>
      <c r="P632">
        <v>121.83576321051601</v>
      </c>
      <c r="Q632">
        <v>125.70293507748001</v>
      </c>
      <c r="R632">
        <v>33.891931604069697</v>
      </c>
      <c r="S632" s="1">
        <f>(Table2[[#This Row],[Close Price]]-Table2[[#This Row],[20D EMA]])/Table2[[#This Row],[20D EMA]]</f>
        <v>-2.4805162155367416E-2</v>
      </c>
      <c r="T632" s="1">
        <f>(Table2[[#This Row],[Close Price]]-Table2[[#This Row],[50D EMA]])/Table2[[#This Row],[50D EMA]]</f>
        <v>-4.4861730796333502E-2</v>
      </c>
      <c r="U632" s="1">
        <f>(Table2[[#This Row],[Close Price]]-Table2[[#This Row],[200D EMA]])/Table2[[#This Row],[200D EMA]]</f>
        <v>-7.4245959903222816E-2</v>
      </c>
      <c r="V632">
        <v>0.78271224752351098</v>
      </c>
      <c r="W632">
        <v>115.2</v>
      </c>
      <c r="X632">
        <v>118.15</v>
      </c>
      <c r="Y632">
        <v>115.2</v>
      </c>
      <c r="Z632">
        <v>118.15</v>
      </c>
      <c r="AA632">
        <v>113.05</v>
      </c>
      <c r="AB632">
        <v>123.65</v>
      </c>
      <c r="AC632" s="1">
        <f>(Table2[[#This Row],[Close Price]]/Table2[[#This Row],[Day Low]])-1</f>
        <v>1.0156250000000089E-2</v>
      </c>
      <c r="AD632" s="1">
        <f>(Table2[[#This Row],[Day High]]/Table2[[#This Row],[Close Price]])-1</f>
        <v>1.5296038497894626E-2</v>
      </c>
      <c r="AE632" s="1">
        <f>(Table2[[#This Row],[Close Price]]/Table2[[#This Row],[Current Week Low]])-1</f>
        <v>1.0156250000000089E-2</v>
      </c>
      <c r="AF632" s="1">
        <f>(Table2[[#This Row],[Current Week High]]/Table2[[#This Row],[Close Price]])-1</f>
        <v>1.5296038497894626E-2</v>
      </c>
      <c r="AG632" s="1">
        <f>(Table2[[#This Row],[Close Price]]/Table2[[#This Row],[Current Month Low]])-1</f>
        <v>2.93675364882795E-2</v>
      </c>
      <c r="AH632" s="1">
        <f>(Table2[[#This Row],[Current Month High]]/Table2[[#This Row],[Close Price]])-1</f>
        <v>6.2559078800378032E-2</v>
      </c>
      <c r="AI632">
        <v>40.457162498925797</v>
      </c>
      <c r="AJ632">
        <v>5.8871701546860704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</v>
      </c>
      <c r="AM632" t="s">
        <v>3181</v>
      </c>
      <c r="AN632">
        <v>-5.56</v>
      </c>
      <c r="AO632" t="s">
        <v>3181</v>
      </c>
      <c r="AP632">
        <v>1.3542963455759E-2</v>
      </c>
      <c r="AQ632">
        <f>(Table2[[#This Row],[Sharpe Ratio]]-AVERAGE(Table2[Sharpe Ratio]))/_xlfn.STDEV.P(Table2[Sharpe Ratio])</f>
        <v>-0.61407885129096018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646</v>
      </c>
      <c r="AT632">
        <f>_xlfn.RANK.AVG(Table2[[#This Row],[6M Return vs Nifty Z-Score]],Table2[6M Return vs Nifty Z-Score])</f>
        <v>603</v>
      </c>
      <c r="AU632">
        <f>_xlfn.RANK.AVG(Table2[[#This Row],[Sharpe Ratio Z-Score]],Table2[Sharpe Ratio Z-Score])</f>
        <v>493</v>
      </c>
      <c r="AV632">
        <f>(Table2[[#This Row],[Rank 1Y]]+Table2[[#This Row],[Rank 6M]]+Table2[[#This Row],[Rank Sharpe]])/3</f>
        <v>580.66666666666663</v>
      </c>
    </row>
    <row r="633" spans="1:48" x14ac:dyDescent="0.3">
      <c r="A633" t="s">
        <v>1066</v>
      </c>
      <c r="B633" t="s">
        <v>1067</v>
      </c>
      <c r="C633" t="s">
        <v>3144</v>
      </c>
      <c r="D633" t="s">
        <v>80</v>
      </c>
      <c r="E633">
        <v>12575.468147129999</v>
      </c>
      <c r="F633">
        <v>352.1</v>
      </c>
      <c r="G633">
        <v>-31.803308608017499</v>
      </c>
      <c r="H633">
        <f>(Table2[[#This Row],[1Y Return vs Nifty]]-AVERAGE(Table2[1Y Return vs Nifty]))/_xlfn.STDEV.P(Table2[1Y Return vs Nifty])</f>
        <v>-0.95161846200278433</v>
      </c>
      <c r="I633">
        <v>2.5307035529959299</v>
      </c>
      <c r="J633">
        <f>(Table2[[#This Row],[1M Return vs Nifty]]-AVERAGE(Table2[1M Return vs Nifty]))/_xlfn.STDEV.P(Table2[1M Return vs Nifty])</f>
        <v>0.41479807457917045</v>
      </c>
      <c r="K633">
        <v>3.46299307358125</v>
      </c>
      <c r="L633">
        <f>(Table2[[#This Row],[6M Return vs Nifty]]-AVERAGE(Table2[6M Return vs Nifty]))/_xlfn.STDEV.P(Table2[6M Return vs Nifty])</f>
        <v>-0.23765447784517854</v>
      </c>
      <c r="M633">
        <v>0.52052124705762903</v>
      </c>
      <c r="N633">
        <f>(Table2[[#This Row],[1W Return vs Nifty]]-AVERAGE(Table2[1W Return vs Nifty]))/_xlfn.STDEV.P(Table2[1W Return vs Nifty])</f>
        <v>0.33531043161627699</v>
      </c>
      <c r="O633">
        <v>355.05</v>
      </c>
      <c r="P633">
        <v>350.96214690307102</v>
      </c>
      <c r="Q633">
        <v>345.24125789641602</v>
      </c>
      <c r="R633">
        <v>41.479407785534498</v>
      </c>
      <c r="S633" s="1">
        <f>(Table2[[#This Row],[Close Price]]-Table2[[#This Row],[20D EMA]])/Table2[[#This Row],[20D EMA]]</f>
        <v>-8.3086889170539031E-3</v>
      </c>
      <c r="T633" s="1">
        <f>(Table2[[#This Row],[Close Price]]-Table2[[#This Row],[50D EMA]])/Table2[[#This Row],[50D EMA]]</f>
        <v>3.2420963541782183E-3</v>
      </c>
      <c r="U633" s="1">
        <f>(Table2[[#This Row],[Close Price]]-Table2[[#This Row],[200D EMA]])/Table2[[#This Row],[200D EMA]]</f>
        <v>1.9866519272276142E-2</v>
      </c>
      <c r="V633">
        <v>0.36018741815795602</v>
      </c>
      <c r="W633">
        <v>351.5</v>
      </c>
      <c r="X633">
        <v>359.35</v>
      </c>
      <c r="Y633">
        <v>351.5</v>
      </c>
      <c r="Z633">
        <v>359.35</v>
      </c>
      <c r="AA633">
        <v>343.4</v>
      </c>
      <c r="AB633">
        <v>364</v>
      </c>
      <c r="AC633" s="1">
        <f>(Table2[[#This Row],[Close Price]]/Table2[[#This Row],[Day Low]])-1</f>
        <v>1.7069701280227889E-3</v>
      </c>
      <c r="AD633" s="1">
        <f>(Table2[[#This Row],[Day High]]/Table2[[#This Row],[Close Price]])-1</f>
        <v>2.0590741266685697E-2</v>
      </c>
      <c r="AE633" s="1">
        <f>(Table2[[#This Row],[Close Price]]/Table2[[#This Row],[Current Week Low]])-1</f>
        <v>1.7069701280227889E-3</v>
      </c>
      <c r="AF633" s="1">
        <f>(Table2[[#This Row],[Current Week High]]/Table2[[#This Row],[Close Price]])-1</f>
        <v>2.0590741266685697E-2</v>
      </c>
      <c r="AG633" s="1">
        <f>(Table2[[#This Row],[Close Price]]/Table2[[#This Row],[Current Month Low]])-1</f>
        <v>2.5334886429819514E-2</v>
      </c>
      <c r="AH633" s="1">
        <f>(Table2[[#This Row],[Current Month High]]/Table2[[#This Row],[Close Price]])-1</f>
        <v>3.3797216699801069E-2</v>
      </c>
      <c r="AI633">
        <v>13.0360692984947</v>
      </c>
      <c r="AJ633">
        <v>20.871953312736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0.02</v>
      </c>
      <c r="AM633" t="s">
        <v>3182</v>
      </c>
      <c r="AN633">
        <v>-1.39</v>
      </c>
      <c r="AO633" t="s">
        <v>3181</v>
      </c>
      <c r="AP633">
        <v>-8.7820358459037004E-2</v>
      </c>
      <c r="AQ633">
        <f>(Table2[[#This Row],[Sharpe Ratio]]-AVERAGE(Table2[Sharpe Ratio]))/_xlfn.STDEV.P(Table2[Sharpe Ratio])</f>
        <v>-1.8004643485373242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-2.2396287821898393</v>
      </c>
      <c r="AS633">
        <f>_xlfn.RANK.AVG(Table2[[#This Row],[1Y Return vs Nifty Z-Score]],Table2[1Y Return vs Nifty Z-Score])</f>
        <v>647</v>
      </c>
      <c r="AT633">
        <f>_xlfn.RANK.AVG(Table2[[#This Row],[6M Return vs Nifty Z-Score]],Table2[6M Return vs Nifty Z-Score])</f>
        <v>389</v>
      </c>
      <c r="AU633">
        <f>_xlfn.RANK.AVG(Table2[[#This Row],[Sharpe Ratio Z-Score]],Table2[Sharpe Ratio Z-Score])</f>
        <v>708</v>
      </c>
      <c r="AV633">
        <f>(Table2[[#This Row],[Rank 1Y]]+Table2[[#This Row],[Rank 6M]]+Table2[[#This Row],[Rank Sharpe]])/3</f>
        <v>581.33333333333337</v>
      </c>
    </row>
    <row r="634" spans="1:48" x14ac:dyDescent="0.3">
      <c r="A634" t="s">
        <v>1126</v>
      </c>
      <c r="B634" t="s">
        <v>1127</v>
      </c>
      <c r="C634" t="s">
        <v>3147</v>
      </c>
      <c r="D634" t="s">
        <v>215</v>
      </c>
      <c r="E634">
        <v>11413.84220148</v>
      </c>
      <c r="F634">
        <v>584.20000000000005</v>
      </c>
      <c r="G634">
        <v>-8.4955912406294498</v>
      </c>
      <c r="H634">
        <f>(Table2[[#This Row],[1Y Return vs Nifty]]-AVERAGE(Table2[1Y Return vs Nifty]))/_xlfn.STDEV.P(Table2[1Y Return vs Nifty])</f>
        <v>-0.55389532841370404</v>
      </c>
      <c r="I634">
        <v>10.4350647555511</v>
      </c>
      <c r="J634">
        <f>(Table2[[#This Row],[1M Return vs Nifty]]-AVERAGE(Table2[1M Return vs Nifty]))/_xlfn.STDEV.P(Table2[1M Return vs Nifty])</f>
        <v>1.309494920313601</v>
      </c>
      <c r="K634">
        <v>-21.505701937071098</v>
      </c>
      <c r="L634">
        <f>(Table2[[#This Row],[6M Return vs Nifty]]-AVERAGE(Table2[6M Return vs Nifty]))/_xlfn.STDEV.P(Table2[6M Return vs Nifty])</f>
        <v>-1.0145446376881158</v>
      </c>
      <c r="M634">
        <v>-1.0279224224233401</v>
      </c>
      <c r="N634">
        <f>(Table2[[#This Row],[1W Return vs Nifty]]-AVERAGE(Table2[1W Return vs Nifty]))/_xlfn.STDEV.P(Table2[1W Return vs Nifty])</f>
        <v>-9.9642098272909527E-3</v>
      </c>
      <c r="O634">
        <v>569.19000000000005</v>
      </c>
      <c r="P634">
        <v>556.60638376945803</v>
      </c>
      <c r="Q634">
        <v>549.17302783648802</v>
      </c>
      <c r="R634">
        <v>57.410830868527199</v>
      </c>
      <c r="S634" s="1">
        <f>(Table2[[#This Row],[Close Price]]-Table2[[#This Row],[20D EMA]])/Table2[[#This Row],[20D EMA]]</f>
        <v>2.6370807638925471E-2</v>
      </c>
      <c r="T634" s="1">
        <f>(Table2[[#This Row],[Close Price]]-Table2[[#This Row],[50D EMA]])/Table2[[#This Row],[50D EMA]]</f>
        <v>4.957473905288709E-2</v>
      </c>
      <c r="U634" s="1">
        <f>(Table2[[#This Row],[Close Price]]-Table2[[#This Row],[200D EMA]])/Table2[[#This Row],[200D EMA]]</f>
        <v>6.3781304594480254E-2</v>
      </c>
      <c r="V634">
        <v>0.68659079419095004</v>
      </c>
      <c r="W634">
        <v>577.15</v>
      </c>
      <c r="X634">
        <v>593.45000000000005</v>
      </c>
      <c r="Y634">
        <v>577.15</v>
      </c>
      <c r="Z634">
        <v>593.45000000000005</v>
      </c>
      <c r="AA634">
        <v>529.6</v>
      </c>
      <c r="AB634">
        <v>608.6</v>
      </c>
      <c r="AC634" s="1">
        <f>(Table2[[#This Row],[Close Price]]/Table2[[#This Row],[Day Low]])-1</f>
        <v>1.2215195356493291E-2</v>
      </c>
      <c r="AD634" s="1">
        <f>(Table2[[#This Row],[Day High]]/Table2[[#This Row],[Close Price]])-1</f>
        <v>1.5833618623759094E-2</v>
      </c>
      <c r="AE634" s="1">
        <f>(Table2[[#This Row],[Close Price]]/Table2[[#This Row],[Current Week Low]])-1</f>
        <v>1.2215195356493291E-2</v>
      </c>
      <c r="AF634" s="1">
        <f>(Table2[[#This Row],[Current Week High]]/Table2[[#This Row],[Close Price]])-1</f>
        <v>1.5833618623759094E-2</v>
      </c>
      <c r="AG634" s="1">
        <f>(Table2[[#This Row],[Close Price]]/Table2[[#This Row],[Current Month Low]])-1</f>
        <v>0.10309667673716016</v>
      </c>
      <c r="AH634" s="1">
        <f>(Table2[[#This Row],[Current Month High]]/Table2[[#This Row],[Close Price]])-1</f>
        <v>4.1766518315645262E-2</v>
      </c>
      <c r="AI634">
        <v>21.431016775077001</v>
      </c>
      <c r="AJ634">
        <v>34.546292031321897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0.11</v>
      </c>
      <c r="AM634" t="s">
        <v>3182</v>
      </c>
      <c r="AN634">
        <v>-2.84</v>
      </c>
      <c r="AO634" t="s">
        <v>3181</v>
      </c>
      <c r="AP634">
        <v>-8.7655587315019993E-3</v>
      </c>
      <c r="AQ634">
        <f>(Table2[[#This Row],[Sharpe Ratio]]-AVERAGE(Table2[Sharpe Ratio]))/_xlfn.STDEV.P(Table2[Sharpe Ratio])</f>
        <v>-0.87518421650592826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-1.144093472121438</v>
      </c>
      <c r="AS634">
        <f>_xlfn.RANK.AVG(Table2[[#This Row],[1Y Return vs Nifty Z-Score]],Table2[1Y Return vs Nifty Z-Score])</f>
        <v>504</v>
      </c>
      <c r="AT634">
        <f>_xlfn.RANK.AVG(Table2[[#This Row],[6M Return vs Nifty Z-Score]],Table2[6M Return vs Nifty Z-Score])</f>
        <v>659</v>
      </c>
      <c r="AU634">
        <f>_xlfn.RANK.AVG(Table2[[#This Row],[Sharpe Ratio Z-Score]],Table2[Sharpe Ratio Z-Score])</f>
        <v>593</v>
      </c>
      <c r="AV634">
        <f>(Table2[[#This Row],[Rank 1Y]]+Table2[[#This Row],[Rank 6M]]+Table2[[#This Row],[Rank Sharpe]])/3</f>
        <v>585.33333333333337</v>
      </c>
    </row>
    <row r="635" spans="1:48" x14ac:dyDescent="0.3">
      <c r="A635" t="s">
        <v>1374</v>
      </c>
      <c r="B635" t="s">
        <v>1375</v>
      </c>
      <c r="C635" t="s">
        <v>3150</v>
      </c>
      <c r="D635" t="s">
        <v>262</v>
      </c>
      <c r="E635">
        <v>8263.2780290850005</v>
      </c>
      <c r="F635">
        <v>669.65</v>
      </c>
      <c r="G635">
        <v>-25.568713852202801</v>
      </c>
      <c r="H635">
        <f>(Table2[[#This Row],[1Y Return vs Nifty]]-AVERAGE(Table2[1Y Return vs Nifty]))/_xlfn.STDEV.P(Table2[1Y Return vs Nifty])</f>
        <v>-0.84523127170631351</v>
      </c>
      <c r="I635">
        <v>-4.8659972837788601</v>
      </c>
      <c r="J635">
        <f>(Table2[[#This Row],[1M Return vs Nifty]]-AVERAGE(Table2[1M Return vs Nifty]))/_xlfn.STDEV.P(Table2[1M Return vs Nifty])</f>
        <v>-0.42243655297863286</v>
      </c>
      <c r="K635">
        <v>-15.4592587518601</v>
      </c>
      <c r="L635">
        <f>(Table2[[#This Row],[6M Return vs Nifty]]-AVERAGE(Table2[6M Return vs Nifty]))/_xlfn.STDEV.P(Table2[6M Return vs Nifty])</f>
        <v>-0.82641216978637899</v>
      </c>
      <c r="M635">
        <v>-6.6425626239617097</v>
      </c>
      <c r="N635">
        <f>(Table2[[#This Row],[1W Return vs Nifty]]-AVERAGE(Table2[1W Return vs Nifty]))/_xlfn.STDEV.P(Table2[1W Return vs Nifty])</f>
        <v>-1.2619263706920834</v>
      </c>
      <c r="O635">
        <v>694.96</v>
      </c>
      <c r="P635">
        <v>706.78863499261001</v>
      </c>
      <c r="Q635">
        <v>676.77869597828806</v>
      </c>
      <c r="R635">
        <v>32.900839736365398</v>
      </c>
      <c r="S635" s="1">
        <f>(Table2[[#This Row],[Close Price]]-Table2[[#This Row],[20D EMA]])/Table2[[#This Row],[20D EMA]]</f>
        <v>-3.6419362265454211E-2</v>
      </c>
      <c r="T635" s="1">
        <f>(Table2[[#This Row],[Close Price]]-Table2[[#This Row],[50D EMA]])/Table2[[#This Row],[50D EMA]]</f>
        <v>-5.2545602962331656E-2</v>
      </c>
      <c r="U635" s="1">
        <f>(Table2[[#This Row],[Close Price]]-Table2[[#This Row],[200D EMA]])/Table2[[#This Row],[200D EMA]]</f>
        <v>-1.0533274792262043E-2</v>
      </c>
      <c r="V635">
        <v>0.58112110009518403</v>
      </c>
      <c r="W635">
        <v>666.1</v>
      </c>
      <c r="X635">
        <v>680</v>
      </c>
      <c r="Y635">
        <v>666.1</v>
      </c>
      <c r="Z635">
        <v>680</v>
      </c>
      <c r="AA635">
        <v>665.55</v>
      </c>
      <c r="AB635">
        <v>729.55</v>
      </c>
      <c r="AC635" s="1">
        <f>(Table2[[#This Row],[Close Price]]/Table2[[#This Row],[Day Low]])-1</f>
        <v>5.3295301005853446E-3</v>
      </c>
      <c r="AD635" s="1">
        <f>(Table2[[#This Row],[Day High]]/Table2[[#This Row],[Close Price]])-1</f>
        <v>1.54558351377585E-2</v>
      </c>
      <c r="AE635" s="1">
        <f>(Table2[[#This Row],[Close Price]]/Table2[[#This Row],[Current Week Low]])-1</f>
        <v>5.3295301005853446E-3</v>
      </c>
      <c r="AF635" s="1">
        <f>(Table2[[#This Row],[Current Week High]]/Table2[[#This Row],[Close Price]])-1</f>
        <v>1.54558351377585E-2</v>
      </c>
      <c r="AG635" s="1">
        <f>(Table2[[#This Row],[Close Price]]/Table2[[#This Row],[Current Month Low]])-1</f>
        <v>6.1603185335437072E-3</v>
      </c>
      <c r="AH635" s="1">
        <f>(Table2[[#This Row],[Current Month High]]/Table2[[#This Row],[Close Price]])-1</f>
        <v>8.944971253639955E-2</v>
      </c>
      <c r="AI635">
        <v>25.095198984544101</v>
      </c>
      <c r="AJ635">
        <v>31.291049897068898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-0.08</v>
      </c>
      <c r="AM635" t="s">
        <v>3181</v>
      </c>
      <c r="AN635">
        <v>-2.65</v>
      </c>
      <c r="AO635" t="s">
        <v>3181</v>
      </c>
      <c r="AQ635">
        <f>(Table2[[#This Row],[Sharpe Ratio]]-AVERAGE(Table2[Sharpe Ratio]))/_xlfn.STDEV.P(Table2[Sharpe Ratio])</f>
        <v>-0.77258959393567861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604</v>
      </c>
      <c r="AT635">
        <f>_xlfn.RANK.AVG(Table2[[#This Row],[6M Return vs Nifty Z-Score]],Table2[6M Return vs Nifty Z-Score])</f>
        <v>609</v>
      </c>
      <c r="AU635">
        <f>_xlfn.RANK.AVG(Table2[[#This Row],[Sharpe Ratio Z-Score]],Table2[Sharpe Ratio Z-Score])</f>
        <v>547.5</v>
      </c>
      <c r="AV635">
        <f>(Table2[[#This Row],[Rank 1Y]]+Table2[[#This Row],[Rank 6M]]+Table2[[#This Row],[Rank Sharpe]])/3</f>
        <v>586.83333333333337</v>
      </c>
    </row>
    <row r="636" spans="1:48" x14ac:dyDescent="0.3">
      <c r="A636" t="s">
        <v>1368</v>
      </c>
      <c r="B636" t="s">
        <v>1369</v>
      </c>
      <c r="C636" t="s">
        <v>3153</v>
      </c>
      <c r="D636" t="s">
        <v>1179</v>
      </c>
      <c r="E636">
        <v>8281.3627852899899</v>
      </c>
      <c r="F636">
        <v>79.099999999999994</v>
      </c>
      <c r="G636">
        <v>-26.7789183641151</v>
      </c>
      <c r="H636">
        <f>(Table2[[#This Row],[1Y Return vs Nifty]]-AVERAGE(Table2[1Y Return vs Nifty]))/_xlfn.STDEV.P(Table2[1Y Return vs Nifty])</f>
        <v>-0.8658822141892043</v>
      </c>
      <c r="I636">
        <v>-7.6829228682138799</v>
      </c>
      <c r="J636">
        <f>(Table2[[#This Row],[1M Return vs Nifty]]-AVERAGE(Table2[1M Return vs Nifty]))/_xlfn.STDEV.P(Table2[1M Return vs Nifty])</f>
        <v>-0.74128514434208381</v>
      </c>
      <c r="K636">
        <v>-19.4997495523792</v>
      </c>
      <c r="L636">
        <f>(Table2[[#This Row],[6M Return vs Nifty]]-AVERAGE(Table2[6M Return vs Nifty]))/_xlfn.STDEV.P(Table2[6M Return vs Nifty])</f>
        <v>-0.95213029572447894</v>
      </c>
      <c r="M636">
        <v>0.47479563647564799</v>
      </c>
      <c r="N636">
        <f>(Table2[[#This Row],[1W Return vs Nifty]]-AVERAGE(Table2[1W Return vs Nifty]))/_xlfn.STDEV.P(Table2[1W Return vs Nifty])</f>
        <v>0.32511445606375738</v>
      </c>
      <c r="O636">
        <v>81.66</v>
      </c>
      <c r="P636">
        <v>85.588688613803498</v>
      </c>
      <c r="Q636">
        <v>86.610058104926196</v>
      </c>
      <c r="R636">
        <v>45.982312946150401</v>
      </c>
      <c r="S636" s="1">
        <f>(Table2[[#This Row],[Close Price]]-Table2[[#This Row],[20D EMA]])/Table2[[#This Row],[20D EMA]]</f>
        <v>-3.1349497918197432E-2</v>
      </c>
      <c r="T636" s="1">
        <f>(Table2[[#This Row],[Close Price]]-Table2[[#This Row],[50D EMA]])/Table2[[#This Row],[50D EMA]]</f>
        <v>-7.5812455114039765E-2</v>
      </c>
      <c r="U636" s="1">
        <f>(Table2[[#This Row],[Close Price]]-Table2[[#This Row],[200D EMA]])/Table2[[#This Row],[200D EMA]]</f>
        <v>-8.6711154215229028E-2</v>
      </c>
      <c r="V636">
        <v>0.607861878202821</v>
      </c>
      <c r="W636">
        <v>78.55</v>
      </c>
      <c r="X636">
        <v>81.36</v>
      </c>
      <c r="Y636">
        <v>78.55</v>
      </c>
      <c r="Z636">
        <v>81.36</v>
      </c>
      <c r="AA636">
        <v>72.510000000000005</v>
      </c>
      <c r="AB636">
        <v>82.7</v>
      </c>
      <c r="AC636" s="1">
        <f>(Table2[[#This Row],[Close Price]]/Table2[[#This Row],[Day Low]])-1</f>
        <v>7.0019096117122093E-3</v>
      </c>
      <c r="AD636" s="1">
        <f>(Table2[[#This Row],[Day High]]/Table2[[#This Row],[Close Price]])-1</f>
        <v>2.8571428571428692E-2</v>
      </c>
      <c r="AE636" s="1">
        <f>(Table2[[#This Row],[Close Price]]/Table2[[#This Row],[Current Week Low]])-1</f>
        <v>7.0019096117122093E-3</v>
      </c>
      <c r="AF636" s="1">
        <f>(Table2[[#This Row],[Current Week High]]/Table2[[#This Row],[Close Price]])-1</f>
        <v>2.8571428571428692E-2</v>
      </c>
      <c r="AG636" s="1">
        <f>(Table2[[#This Row],[Close Price]]/Table2[[#This Row],[Current Month Low]])-1</f>
        <v>9.0884015997793277E-2</v>
      </c>
      <c r="AH636" s="1">
        <f>(Table2[[#This Row],[Current Month High]]/Table2[[#This Row],[Close Price]])-1</f>
        <v>4.5512010113780033E-2</v>
      </c>
      <c r="AI636">
        <v>71.554993678887399</v>
      </c>
      <c r="AJ636">
        <v>20.304182509505601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-7.0000000000000007E-2</v>
      </c>
      <c r="AM636" t="s">
        <v>3181</v>
      </c>
      <c r="AN636">
        <v>-3.03</v>
      </c>
      <c r="AO636" t="s">
        <v>3181</v>
      </c>
      <c r="AP636">
        <v>1.0272819479356999E-2</v>
      </c>
      <c r="AQ636">
        <f>(Table2[[#This Row],[Sharpe Ratio]]-AVERAGE(Table2[Sharpe Ratio]))/_xlfn.STDEV.P(Table2[Sharpe Ratio])</f>
        <v>-0.65235355770569314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618</v>
      </c>
      <c r="AT636">
        <f>_xlfn.RANK.AVG(Table2[[#This Row],[6M Return vs Nifty Z-Score]],Table2[6M Return vs Nifty Z-Score])</f>
        <v>644</v>
      </c>
      <c r="AU636">
        <f>_xlfn.RANK.AVG(Table2[[#This Row],[Sharpe Ratio Z-Score]],Table2[Sharpe Ratio Z-Score])</f>
        <v>499</v>
      </c>
      <c r="AV636">
        <f>(Table2[[#This Row],[Rank 1Y]]+Table2[[#This Row],[Rank 6M]]+Table2[[#This Row],[Rank Sharpe]])/3</f>
        <v>587</v>
      </c>
    </row>
    <row r="637" spans="1:48" x14ac:dyDescent="0.3">
      <c r="A637" t="s">
        <v>328</v>
      </c>
      <c r="B637" t="s">
        <v>329</v>
      </c>
      <c r="C637" t="s">
        <v>3134</v>
      </c>
      <c r="D637" t="s">
        <v>179</v>
      </c>
      <c r="E637">
        <v>82964.173611104998</v>
      </c>
      <c r="F637">
        <v>754.35</v>
      </c>
      <c r="G637">
        <v>-0.48445151823697602</v>
      </c>
      <c r="H637">
        <f>(Table2[[#This Row],[1Y Return vs Nifty]]-AVERAGE(Table2[1Y Return vs Nifty]))/_xlfn.STDEV.P(Table2[1Y Return vs Nifty])</f>
        <v>-0.41719315617662273</v>
      </c>
      <c r="I637">
        <v>-5.2219875715770003</v>
      </c>
      <c r="J637">
        <f>(Table2[[#This Row],[1M Return vs Nifty]]-AVERAGE(Table2[1M Return vs Nifty]))/_xlfn.STDEV.P(Table2[1M Return vs Nifty])</f>
        <v>-0.46273119279116171</v>
      </c>
      <c r="K637">
        <v>-30.142272399301302</v>
      </c>
      <c r="L637">
        <f>(Table2[[#This Row],[6M Return vs Nifty]]-AVERAGE(Table2[6M Return vs Nifty]))/_xlfn.STDEV.P(Table2[6M Return vs Nifty])</f>
        <v>-1.2832677969895643</v>
      </c>
      <c r="M637">
        <v>-2.3397457225532601</v>
      </c>
      <c r="N637">
        <f>(Table2[[#This Row],[1W Return vs Nifty]]-AVERAGE(Table2[1W Return vs Nifty]))/_xlfn.STDEV.P(Table2[1W Return vs Nifty])</f>
        <v>-0.30247683299652722</v>
      </c>
      <c r="O637">
        <v>779.74</v>
      </c>
      <c r="P637">
        <v>815.24244478294702</v>
      </c>
      <c r="Q637">
        <v>898.61099632611604</v>
      </c>
      <c r="R637">
        <v>34.002227906413701</v>
      </c>
      <c r="S637" s="1">
        <f>(Table2[[#This Row],[Close Price]]-Table2[[#This Row],[20D EMA]])/Table2[[#This Row],[20D EMA]]</f>
        <v>-3.2562136096647584E-2</v>
      </c>
      <c r="T637" s="1">
        <f>(Table2[[#This Row],[Close Price]]-Table2[[#This Row],[50D EMA]])/Table2[[#This Row],[50D EMA]]</f>
        <v>-7.4692436799164957E-2</v>
      </c>
      <c r="U637" s="1">
        <f>(Table2[[#This Row],[Close Price]]-Table2[[#This Row],[200D EMA]])/Table2[[#This Row],[200D EMA]]</f>
        <v>-0.16053775984927085</v>
      </c>
      <c r="V637">
        <v>0.222500092922614</v>
      </c>
      <c r="W637">
        <v>752.2</v>
      </c>
      <c r="X637">
        <v>763.05</v>
      </c>
      <c r="Y637">
        <v>752.2</v>
      </c>
      <c r="Z637">
        <v>763.05</v>
      </c>
      <c r="AA637">
        <v>728.05</v>
      </c>
      <c r="AB637">
        <v>794.35</v>
      </c>
      <c r="AC637" s="1">
        <f>(Table2[[#This Row],[Close Price]]/Table2[[#This Row],[Day Low]])-1</f>
        <v>2.8582823717095973E-3</v>
      </c>
      <c r="AD637" s="1">
        <f>(Table2[[#This Row],[Day High]]/Table2[[#This Row],[Close Price]])-1</f>
        <v>1.1533107973752177E-2</v>
      </c>
      <c r="AE637" s="1">
        <f>(Table2[[#This Row],[Close Price]]/Table2[[#This Row],[Current Week Low]])-1</f>
        <v>2.8582823717095973E-3</v>
      </c>
      <c r="AF637" s="1">
        <f>(Table2[[#This Row],[Current Week High]]/Table2[[#This Row],[Close Price]])-1</f>
        <v>1.1533107973752177E-2</v>
      </c>
      <c r="AG637" s="1">
        <f>(Table2[[#This Row],[Close Price]]/Table2[[#This Row],[Current Month Low]])-1</f>
        <v>3.6123892589794648E-2</v>
      </c>
      <c r="AH637" s="1">
        <f>(Table2[[#This Row],[Current Month High]]/Table2[[#This Row],[Close Price]])-1</f>
        <v>5.3025783787366665E-2</v>
      </c>
      <c r="AI637">
        <v>66.951680254523694</v>
      </c>
      <c r="AJ637">
        <v>44.511494252873497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-0.12</v>
      </c>
      <c r="AM637" t="s">
        <v>3181</v>
      </c>
      <c r="AN637">
        <v>-5.84</v>
      </c>
      <c r="AO637" t="s">
        <v>3181</v>
      </c>
      <c r="AP637">
        <v>-1.8188263228058998E-2</v>
      </c>
      <c r="AQ637">
        <f>(Table2[[#This Row],[Sharpe Ratio]]-AVERAGE(Table2[Sharpe Ratio]))/_xlfn.STDEV.P(Table2[Sharpe Ratio])</f>
        <v>-0.98547026227058987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448</v>
      </c>
      <c r="AT637">
        <f>_xlfn.RANK.AVG(Table2[[#This Row],[6M Return vs Nifty Z-Score]],Table2[6M Return vs Nifty Z-Score])</f>
        <v>701</v>
      </c>
      <c r="AU637">
        <f>_xlfn.RANK.AVG(Table2[[#This Row],[Sharpe Ratio Z-Score]],Table2[Sharpe Ratio Z-Score])</f>
        <v>615</v>
      </c>
      <c r="AV637">
        <f>(Table2[[#This Row],[Rank 1Y]]+Table2[[#This Row],[Rank 6M]]+Table2[[#This Row],[Rank Sharpe]])/3</f>
        <v>588</v>
      </c>
    </row>
    <row r="638" spans="1:48" x14ac:dyDescent="0.3">
      <c r="A638" t="s">
        <v>61</v>
      </c>
      <c r="B638" t="s">
        <v>62</v>
      </c>
      <c r="C638" t="s">
        <v>3136</v>
      </c>
      <c r="D638" t="s">
        <v>24</v>
      </c>
      <c r="E638">
        <v>379898.40578199999</v>
      </c>
      <c r="F638">
        <v>1910.8</v>
      </c>
      <c r="G638">
        <v>-18.019190783984602</v>
      </c>
      <c r="H638">
        <f>(Table2[[#This Row],[1Y Return vs Nifty]]-AVERAGE(Table2[1Y Return vs Nifty]))/_xlfn.STDEV.P(Table2[1Y Return vs Nifty])</f>
        <v>-0.71640613089711414</v>
      </c>
      <c r="I638">
        <v>3.7310201258557298</v>
      </c>
      <c r="J638">
        <f>(Table2[[#This Row],[1M Return vs Nifty]]-AVERAGE(Table2[1M Return vs Nifty]))/_xlfn.STDEV.P(Table2[1M Return vs Nifty])</f>
        <v>0.55066224172695577</v>
      </c>
      <c r="K638">
        <v>-5.3187958189518003</v>
      </c>
      <c r="L638">
        <f>(Table2[[#This Row],[6M Return vs Nifty]]-AVERAGE(Table2[6M Return vs Nifty]))/_xlfn.STDEV.P(Table2[6M Return vs Nifty])</f>
        <v>-0.51089604587731918</v>
      </c>
      <c r="M638">
        <v>1.7687361879991399</v>
      </c>
      <c r="N638">
        <f>(Table2[[#This Row],[1W Return vs Nifty]]-AVERAGE(Table2[1W Return vs Nifty]))/_xlfn.STDEV.P(Table2[1W Return vs Nifty])</f>
        <v>0.61363955308993445</v>
      </c>
      <c r="O638">
        <v>1849.64</v>
      </c>
      <c r="P638">
        <v>1826.9502048270899</v>
      </c>
      <c r="Q638">
        <v>1789.62442416561</v>
      </c>
      <c r="R638">
        <v>67.940398822353501</v>
      </c>
      <c r="S638" s="1">
        <f>(Table2[[#This Row],[Close Price]]-Table2[[#This Row],[20D EMA]])/Table2[[#This Row],[20D EMA]]</f>
        <v>3.3065893903678471E-2</v>
      </c>
      <c r="T638" s="1">
        <f>(Table2[[#This Row],[Close Price]]-Table2[[#This Row],[50D EMA]])/Table2[[#This Row],[50D EMA]]</f>
        <v>4.5896048480886714E-2</v>
      </c>
      <c r="U638" s="1">
        <f>(Table2[[#This Row],[Close Price]]-Table2[[#This Row],[200D EMA]])/Table2[[#This Row],[200D EMA]]</f>
        <v>6.7710059271730474E-2</v>
      </c>
      <c r="V638">
        <v>1.1114682029182299</v>
      </c>
      <c r="W638">
        <v>1882.45</v>
      </c>
      <c r="X638">
        <v>1916</v>
      </c>
      <c r="Y638">
        <v>1882.45</v>
      </c>
      <c r="Z638">
        <v>1916</v>
      </c>
      <c r="AA638">
        <v>1769.4</v>
      </c>
      <c r="AB638">
        <v>1916</v>
      </c>
      <c r="AC638" s="1">
        <f>(Table2[[#This Row],[Close Price]]/Table2[[#This Row],[Day Low]])-1</f>
        <v>1.5060160960450375E-2</v>
      </c>
      <c r="AD638" s="1">
        <f>(Table2[[#This Row],[Day High]]/Table2[[#This Row],[Close Price]])-1</f>
        <v>2.7213732468076568E-3</v>
      </c>
      <c r="AE638" s="1">
        <f>(Table2[[#This Row],[Close Price]]/Table2[[#This Row],[Current Week Low]])-1</f>
        <v>1.5060160960450375E-2</v>
      </c>
      <c r="AF638" s="1">
        <f>(Table2[[#This Row],[Current Week High]]/Table2[[#This Row],[Close Price]])-1</f>
        <v>2.7213732468076568E-3</v>
      </c>
      <c r="AG638" s="1">
        <f>(Table2[[#This Row],[Close Price]]/Table2[[#This Row],[Current Month Low]])-1</f>
        <v>7.9914095173505117E-2</v>
      </c>
      <c r="AH638" s="1">
        <f>(Table2[[#This Row],[Current Month High]]/Table2[[#This Row],[Close Price]])-1</f>
        <v>2.7213732468076568E-3</v>
      </c>
      <c r="AI638">
        <v>1.6328239480845701</v>
      </c>
      <c r="AJ638">
        <v>23.768500825857402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0.06</v>
      </c>
      <c r="AM638" t="s">
        <v>3182</v>
      </c>
      <c r="AN638">
        <v>0.68</v>
      </c>
      <c r="AO638" t="s">
        <v>3182</v>
      </c>
      <c r="AP638">
        <v>-0.110466868687115</v>
      </c>
      <c r="AQ638">
        <f>(Table2[[#This Row],[Sharpe Ratio]]-AVERAGE(Table2[Sharpe Ratio]))/_xlfn.STDEV.P(Table2[Sharpe Ratio])</f>
        <v>-2.0655256230722832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-2.1285260050298263</v>
      </c>
      <c r="AS638">
        <f>_xlfn.RANK.AVG(Table2[[#This Row],[1Y Return vs Nifty Z-Score]],Table2[1Y Return vs Nifty Z-Score])</f>
        <v>558</v>
      </c>
      <c r="AT638">
        <f>_xlfn.RANK.AVG(Table2[[#This Row],[6M Return vs Nifty Z-Score]],Table2[6M Return vs Nifty Z-Score])</f>
        <v>493</v>
      </c>
      <c r="AU638">
        <f>_xlfn.RANK.AVG(Table2[[#This Row],[Sharpe Ratio Z-Score]],Table2[Sharpe Ratio Z-Score])</f>
        <v>723</v>
      </c>
      <c r="AV638">
        <f>(Table2[[#This Row],[Rank 1Y]]+Table2[[#This Row],[Rank 6M]]+Table2[[#This Row],[Rank Sharpe]])/3</f>
        <v>591.33333333333337</v>
      </c>
    </row>
    <row r="639" spans="1:48" x14ac:dyDescent="0.3">
      <c r="A639" t="s">
        <v>1130</v>
      </c>
      <c r="B639" t="s">
        <v>1131</v>
      </c>
      <c r="C639" t="s">
        <v>3136</v>
      </c>
      <c r="D639" t="s">
        <v>24</v>
      </c>
      <c r="E639">
        <v>11401.903290176</v>
      </c>
      <c r="F639">
        <v>153.94</v>
      </c>
      <c r="G639">
        <v>-16.4353095519924</v>
      </c>
      <c r="H639">
        <f>(Table2[[#This Row],[1Y Return vs Nifty]]-AVERAGE(Table2[1Y Return vs Nifty]))/_xlfn.STDEV.P(Table2[1Y Return vs Nifty])</f>
        <v>-0.68937876494396899</v>
      </c>
      <c r="I639">
        <v>-9.6687037602347097</v>
      </c>
      <c r="J639">
        <f>(Table2[[#This Row],[1M Return vs Nifty]]-AVERAGE(Table2[1M Return vs Nifty]))/_xlfn.STDEV.P(Table2[1M Return vs Nifty])</f>
        <v>-0.96605623651287342</v>
      </c>
      <c r="K639">
        <v>-12.2994660432479</v>
      </c>
      <c r="L639">
        <f>(Table2[[#This Row],[6M Return vs Nifty]]-AVERAGE(Table2[6M Return vs Nifty]))/_xlfn.STDEV.P(Table2[6M Return vs Nifty])</f>
        <v>-0.72809658455387127</v>
      </c>
      <c r="M639">
        <v>-4.9413742850336799</v>
      </c>
      <c r="N639">
        <f>(Table2[[#This Row],[1W Return vs Nifty]]-AVERAGE(Table2[1W Return vs Nifty]))/_xlfn.STDEV.P(Table2[1W Return vs Nifty])</f>
        <v>-0.8825924592762161</v>
      </c>
      <c r="O639">
        <v>160.47999999999999</v>
      </c>
      <c r="P639">
        <v>162.94618169726999</v>
      </c>
      <c r="Q639">
        <v>155.594250417078</v>
      </c>
      <c r="R639">
        <v>27.203105884444501</v>
      </c>
      <c r="S639" s="1">
        <f>(Table2[[#This Row],[Close Price]]-Table2[[#This Row],[20D EMA]])/Table2[[#This Row],[20D EMA]]</f>
        <v>-4.0752741774675923E-2</v>
      </c>
      <c r="T639" s="1">
        <f>(Table2[[#This Row],[Close Price]]-Table2[[#This Row],[50D EMA]])/Table2[[#This Row],[50D EMA]]</f>
        <v>-5.5270897442703831E-2</v>
      </c>
      <c r="U639" s="1">
        <f>(Table2[[#This Row],[Close Price]]-Table2[[#This Row],[200D EMA]])/Table2[[#This Row],[200D EMA]]</f>
        <v>-1.0631822272633496E-2</v>
      </c>
      <c r="V639">
        <v>0.67067370711769103</v>
      </c>
      <c r="W639">
        <v>151.44999999999999</v>
      </c>
      <c r="X639">
        <v>154.79</v>
      </c>
      <c r="Y639">
        <v>151.44999999999999</v>
      </c>
      <c r="Z639">
        <v>154.79</v>
      </c>
      <c r="AA639">
        <v>151.44999999999999</v>
      </c>
      <c r="AB639">
        <v>165.57</v>
      </c>
      <c r="AC639" s="1">
        <f>(Table2[[#This Row],[Close Price]]/Table2[[#This Row],[Day Low]])-1</f>
        <v>1.6441069659953733E-2</v>
      </c>
      <c r="AD639" s="1">
        <f>(Table2[[#This Row],[Day High]]/Table2[[#This Row],[Close Price]])-1</f>
        <v>5.5216318045991919E-3</v>
      </c>
      <c r="AE639" s="1">
        <f>(Table2[[#This Row],[Close Price]]/Table2[[#This Row],[Current Week Low]])-1</f>
        <v>1.6441069659953733E-2</v>
      </c>
      <c r="AF639" s="1">
        <f>(Table2[[#This Row],[Current Week High]]/Table2[[#This Row],[Close Price]])-1</f>
        <v>5.5216318045991919E-3</v>
      </c>
      <c r="AG639" s="1">
        <f>(Table2[[#This Row],[Close Price]]/Table2[[#This Row],[Current Month Low]])-1</f>
        <v>1.6441069659953733E-2</v>
      </c>
      <c r="AH639" s="1">
        <f>(Table2[[#This Row],[Current Month High]]/Table2[[#This Row],[Close Price]])-1</f>
        <v>7.5548915161751218E-2</v>
      </c>
      <c r="AI639">
        <v>14.8629336104975</v>
      </c>
      <c r="AJ639">
        <v>22.7591706539074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-0.05</v>
      </c>
      <c r="AM639" t="s">
        <v>3181</v>
      </c>
      <c r="AN639">
        <v>-7.85</v>
      </c>
      <c r="AO639" t="s">
        <v>3181</v>
      </c>
      <c r="AP639">
        <v>-4.2207292395099003E-2</v>
      </c>
      <c r="AQ639">
        <f>(Table2[[#This Row],[Sharpe Ratio]]-AVERAGE(Table2[Sharpe Ratio]))/_xlfn.STDEV.P(Table2[Sharpe Ratio])</f>
        <v>-1.2665958935484076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549</v>
      </c>
      <c r="AT639">
        <f>_xlfn.RANK.AVG(Table2[[#This Row],[6M Return vs Nifty Z-Score]],Table2[6M Return vs Nifty Z-Score])</f>
        <v>569</v>
      </c>
      <c r="AU639">
        <f>_xlfn.RANK.AVG(Table2[[#This Row],[Sharpe Ratio Z-Score]],Table2[Sharpe Ratio Z-Score])</f>
        <v>657</v>
      </c>
      <c r="AV639">
        <f>(Table2[[#This Row],[Rank 1Y]]+Table2[[#This Row],[Rank 6M]]+Table2[[#This Row],[Rank Sharpe]])/3</f>
        <v>591.66666666666663</v>
      </c>
    </row>
    <row r="640" spans="1:48" x14ac:dyDescent="0.3">
      <c r="A640" t="s">
        <v>1422</v>
      </c>
      <c r="B640" t="s">
        <v>1423</v>
      </c>
      <c r="C640" t="s">
        <v>3150</v>
      </c>
      <c r="D640" t="s">
        <v>450</v>
      </c>
      <c r="E640">
        <v>7782.9437801499998</v>
      </c>
      <c r="F640">
        <v>492.25</v>
      </c>
      <c r="G640">
        <v>-23.241529263988301</v>
      </c>
      <c r="H640">
        <f>(Table2[[#This Row],[1Y Return vs Nifty]]-AVERAGE(Table2[1Y Return vs Nifty]))/_xlfn.STDEV.P(Table2[1Y Return vs Nifty])</f>
        <v>-0.80552016948744343</v>
      </c>
      <c r="I640">
        <v>2.3620893388340698</v>
      </c>
      <c r="J640">
        <f>(Table2[[#This Row],[1M Return vs Nifty]]-AVERAGE(Table2[1M Return vs Nifty]))/_xlfn.STDEV.P(Table2[1M Return vs Nifty])</f>
        <v>0.39571258472227483</v>
      </c>
      <c r="K640">
        <v>-8.6131673601472194</v>
      </c>
      <c r="L640">
        <f>(Table2[[#This Row],[6M Return vs Nifty]]-AVERAGE(Table2[6M Return vs Nifty]))/_xlfn.STDEV.P(Table2[6M Return vs Nifty])</f>
        <v>-0.61339899335332604</v>
      </c>
      <c r="M640">
        <v>-2.3884200399256299</v>
      </c>
      <c r="N640">
        <f>(Table2[[#This Row],[1W Return vs Nifty]]-AVERAGE(Table2[1W Return vs Nifty]))/_xlfn.STDEV.P(Table2[1W Return vs Nifty])</f>
        <v>-0.31333031627751007</v>
      </c>
      <c r="O640">
        <v>503.57</v>
      </c>
      <c r="P640">
        <v>508.24196459995198</v>
      </c>
      <c r="Q640">
        <v>498.24764692165002</v>
      </c>
      <c r="R640">
        <v>38.664662241923999</v>
      </c>
      <c r="S640" s="1">
        <f>(Table2[[#This Row],[Close Price]]-Table2[[#This Row],[20D EMA]])/Table2[[#This Row],[20D EMA]]</f>
        <v>-2.2479496395734443E-2</v>
      </c>
      <c r="T640" s="1">
        <f>(Table2[[#This Row],[Close Price]]-Table2[[#This Row],[50D EMA]])/Table2[[#This Row],[50D EMA]]</f>
        <v>-3.1465258112913994E-2</v>
      </c>
      <c r="U640" s="1">
        <f>(Table2[[#This Row],[Close Price]]-Table2[[#This Row],[200D EMA]])/Table2[[#This Row],[200D EMA]]</f>
        <v>-1.2037481679453175E-2</v>
      </c>
      <c r="V640">
        <v>0.45765087606749499</v>
      </c>
      <c r="W640">
        <v>490.7</v>
      </c>
      <c r="X640">
        <v>507.35</v>
      </c>
      <c r="Y640">
        <v>490.7</v>
      </c>
      <c r="Z640">
        <v>507.35</v>
      </c>
      <c r="AA640">
        <v>479.6</v>
      </c>
      <c r="AB640">
        <v>529</v>
      </c>
      <c r="AC640" s="1">
        <f>(Table2[[#This Row],[Close Price]]/Table2[[#This Row],[Day Low]])-1</f>
        <v>3.1587528021195244E-3</v>
      </c>
      <c r="AD640" s="1">
        <f>(Table2[[#This Row],[Day High]]/Table2[[#This Row],[Close Price]])-1</f>
        <v>3.0675469781615172E-2</v>
      </c>
      <c r="AE640" s="1">
        <f>(Table2[[#This Row],[Close Price]]/Table2[[#This Row],[Current Week Low]])-1</f>
        <v>3.1587528021195244E-3</v>
      </c>
      <c r="AF640" s="1">
        <f>(Table2[[#This Row],[Current Week High]]/Table2[[#This Row],[Close Price]])-1</f>
        <v>3.0675469781615172E-2</v>
      </c>
      <c r="AG640" s="1">
        <f>(Table2[[#This Row],[Close Price]]/Table2[[#This Row],[Current Month Low]])-1</f>
        <v>2.6376146788990695E-2</v>
      </c>
      <c r="AH640" s="1">
        <f>(Table2[[#This Row],[Current Month High]]/Table2[[#This Row],[Close Price]])-1</f>
        <v>7.4657186389029961E-2</v>
      </c>
      <c r="AI640">
        <v>28.776028440832899</v>
      </c>
      <c r="AJ640">
        <v>22.207050645481601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-7.0000000000000007E-2</v>
      </c>
      <c r="AM640" t="s">
        <v>3181</v>
      </c>
      <c r="AN640">
        <v>-5.35</v>
      </c>
      <c r="AO640" t="s">
        <v>3181</v>
      </c>
      <c r="AP640">
        <v>-5.0286520167544001E-2</v>
      </c>
      <c r="AQ640">
        <f>(Table2[[#This Row],[Sharpe Ratio]]-AVERAGE(Table2[Sharpe Ratio]))/_xlfn.STDEV.P(Table2[Sharpe Ratio])</f>
        <v>-1.3611575010126522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588</v>
      </c>
      <c r="AT640">
        <f>_xlfn.RANK.AVG(Table2[[#This Row],[6M Return vs Nifty Z-Score]],Table2[6M Return vs Nifty Z-Score])</f>
        <v>520</v>
      </c>
      <c r="AU640">
        <f>_xlfn.RANK.AVG(Table2[[#This Row],[Sharpe Ratio Z-Score]],Table2[Sharpe Ratio Z-Score])</f>
        <v>669</v>
      </c>
      <c r="AV640">
        <f>(Table2[[#This Row],[Rank 1Y]]+Table2[[#This Row],[Rank 6M]]+Table2[[#This Row],[Rank Sharpe]])/3</f>
        <v>592.33333333333337</v>
      </c>
    </row>
    <row r="641" spans="1:48" x14ac:dyDescent="0.3">
      <c r="A641" t="s">
        <v>1484</v>
      </c>
      <c r="B641" t="s">
        <v>1485</v>
      </c>
      <c r="C641" t="s">
        <v>3145</v>
      </c>
      <c r="D641" t="s">
        <v>100</v>
      </c>
      <c r="E641">
        <v>7034.9317032949903</v>
      </c>
      <c r="F641">
        <v>1476.85</v>
      </c>
      <c r="G641">
        <v>-26.2870268211351</v>
      </c>
      <c r="H641">
        <f>(Table2[[#This Row],[1Y Return vs Nifty]]-AVERAGE(Table2[1Y Return vs Nifty]))/_xlfn.STDEV.P(Table2[1Y Return vs Nifty])</f>
        <v>-0.85748857174124382</v>
      </c>
      <c r="I641">
        <v>-1.1606451423753299</v>
      </c>
      <c r="J641">
        <f>(Table2[[#This Row],[1M Return vs Nifty]]-AVERAGE(Table2[1M Return vs Nifty]))/_xlfn.STDEV.P(Table2[1M Return vs Nifty])</f>
        <v>-3.0267122216855722E-3</v>
      </c>
      <c r="K641">
        <v>-0.50045399324625295</v>
      </c>
      <c r="L641">
        <f>(Table2[[#This Row],[6M Return vs Nifty]]-AVERAGE(Table2[6M Return vs Nifty]))/_xlfn.STDEV.P(Table2[6M Return vs Nifty])</f>
        <v>-0.36097542128907834</v>
      </c>
      <c r="M641">
        <v>-0.123981772003424</v>
      </c>
      <c r="N641">
        <f>(Table2[[#This Row],[1W Return vs Nifty]]-AVERAGE(Table2[1W Return vs Nifty]))/_xlfn.STDEV.P(Table2[1W Return vs Nifty])</f>
        <v>0.19159803625985225</v>
      </c>
      <c r="O641">
        <v>1473.37</v>
      </c>
      <c r="P641">
        <v>1467.0754201069999</v>
      </c>
      <c r="Q641">
        <v>1436.1718714510801</v>
      </c>
      <c r="R641">
        <v>51.999331723296301</v>
      </c>
      <c r="S641" s="1">
        <f>(Table2[[#This Row],[Close Price]]-Table2[[#This Row],[20D EMA]])/Table2[[#This Row],[20D EMA]]</f>
        <v>2.3619321691089263E-3</v>
      </c>
      <c r="T641" s="1">
        <f>(Table2[[#This Row],[Close Price]]-Table2[[#This Row],[50D EMA]])/Table2[[#This Row],[50D EMA]]</f>
        <v>6.6626294456539311E-3</v>
      </c>
      <c r="U641" s="1">
        <f>(Table2[[#This Row],[Close Price]]-Table2[[#This Row],[200D EMA]])/Table2[[#This Row],[200D EMA]]</f>
        <v>2.8323997536464401E-2</v>
      </c>
      <c r="V641">
        <v>0.30717782612503702</v>
      </c>
      <c r="W641">
        <v>1457.05</v>
      </c>
      <c r="X641">
        <v>1489.9</v>
      </c>
      <c r="Y641">
        <v>1457.05</v>
      </c>
      <c r="Z641">
        <v>1489.9</v>
      </c>
      <c r="AA641">
        <v>1406.2</v>
      </c>
      <c r="AB641">
        <v>1545.55</v>
      </c>
      <c r="AC641" s="1">
        <f>(Table2[[#This Row],[Close Price]]/Table2[[#This Row],[Day Low]])-1</f>
        <v>1.3589101266257231E-2</v>
      </c>
      <c r="AD641" s="1">
        <f>(Table2[[#This Row],[Day High]]/Table2[[#This Row],[Close Price]])-1</f>
        <v>8.8363747164574846E-3</v>
      </c>
      <c r="AE641" s="1">
        <f>(Table2[[#This Row],[Close Price]]/Table2[[#This Row],[Current Week Low]])-1</f>
        <v>1.3589101266257231E-2</v>
      </c>
      <c r="AF641" s="1">
        <f>(Table2[[#This Row],[Current Week High]]/Table2[[#This Row],[Close Price]])-1</f>
        <v>8.8363747164574846E-3</v>
      </c>
      <c r="AG641" s="1">
        <f>(Table2[[#This Row],[Close Price]]/Table2[[#This Row],[Current Month Low]])-1</f>
        <v>5.0241786374626507E-2</v>
      </c>
      <c r="AH641" s="1">
        <f>(Table2[[#This Row],[Current Month High]]/Table2[[#This Row],[Close Price]])-1</f>
        <v>4.6517926668246723E-2</v>
      </c>
      <c r="AI641">
        <v>7.5261536378102099</v>
      </c>
      <c r="AJ641">
        <v>18.1479999999999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-0.01</v>
      </c>
      <c r="AM641" t="s">
        <v>3181</v>
      </c>
      <c r="AN641">
        <v>0.17</v>
      </c>
      <c r="AO641" t="s">
        <v>3182</v>
      </c>
      <c r="AP641">
        <v>-0.116766681775115</v>
      </c>
      <c r="AQ641">
        <f>(Table2[[#This Row],[Sharpe Ratio]]-AVERAGE(Table2[Sharpe Ratio]))/_xlfn.STDEV.P(Table2[Sharpe Ratio])</f>
        <v>-2.1392604488631006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-3.1691531178552554</v>
      </c>
      <c r="AS641">
        <f>_xlfn.RANK.AVG(Table2[[#This Row],[1Y Return vs Nifty Z-Score]],Table2[1Y Return vs Nifty Z-Score])</f>
        <v>613</v>
      </c>
      <c r="AT641">
        <f>_xlfn.RANK.AVG(Table2[[#This Row],[6M Return vs Nifty Z-Score]],Table2[6M Return vs Nifty Z-Score])</f>
        <v>439</v>
      </c>
      <c r="AU641">
        <f>_xlfn.RANK.AVG(Table2[[#This Row],[Sharpe Ratio Z-Score]],Table2[Sharpe Ratio Z-Score])</f>
        <v>727</v>
      </c>
      <c r="AV641">
        <f>(Table2[[#This Row],[Rank 1Y]]+Table2[[#This Row],[Rank 6M]]+Table2[[#This Row],[Rank Sharpe]])/3</f>
        <v>593</v>
      </c>
    </row>
    <row r="642" spans="1:48" x14ac:dyDescent="0.3">
      <c r="A642" t="s">
        <v>16</v>
      </c>
      <c r="B642" t="s">
        <v>17</v>
      </c>
      <c r="C642" t="s">
        <v>3134</v>
      </c>
      <c r="D642" t="s">
        <v>18</v>
      </c>
      <c r="E642">
        <v>1857391.1459880699</v>
      </c>
      <c r="F642">
        <v>2745.05</v>
      </c>
      <c r="G642">
        <v>-10.116219189609399</v>
      </c>
      <c r="H642">
        <f>(Table2[[#This Row],[1Y Return vs Nifty]]-AVERAGE(Table2[1Y Return vs Nifty]))/_xlfn.STDEV.P(Table2[1Y Return vs Nifty])</f>
        <v>-0.58154974073089705</v>
      </c>
      <c r="I642">
        <v>-6.2008874639249001</v>
      </c>
      <c r="J642">
        <f>(Table2[[#This Row],[1M Return vs Nifty]]-AVERAGE(Table2[1M Return vs Nifty]))/_xlfn.STDEV.P(Table2[1M Return vs Nifty])</f>
        <v>-0.57353314421138812</v>
      </c>
      <c r="K642">
        <v>-17.884661933196298</v>
      </c>
      <c r="L642">
        <f>(Table2[[#This Row],[6M Return vs Nifty]]-AVERAGE(Table2[6M Return vs Nifty]))/_xlfn.STDEV.P(Table2[6M Return vs Nifty])</f>
        <v>-0.90187754210271198</v>
      </c>
      <c r="M642">
        <v>-2.9266488407730602</v>
      </c>
      <c r="N642">
        <f>(Table2[[#This Row],[1W Return vs Nifty]]-AVERAGE(Table2[1W Return vs Nifty]))/_xlfn.STDEV.P(Table2[1W Return vs Nifty])</f>
        <v>-0.43334550306792757</v>
      </c>
      <c r="O642">
        <v>2854.2</v>
      </c>
      <c r="P642">
        <v>2918.8583218674598</v>
      </c>
      <c r="Q642">
        <v>2858.79844625142</v>
      </c>
      <c r="R642">
        <v>28.479520521190601</v>
      </c>
      <c r="S642" s="1">
        <f>(Table2[[#This Row],[Close Price]]-Table2[[#This Row],[20D EMA]])/Table2[[#This Row],[20D EMA]]</f>
        <v>-3.8241889145820072E-2</v>
      </c>
      <c r="T642" s="1">
        <f>(Table2[[#This Row],[Close Price]]-Table2[[#This Row],[50D EMA]])/Table2[[#This Row],[50D EMA]]</f>
        <v>-5.9546679797825415E-2</v>
      </c>
      <c r="U642" s="1">
        <f>(Table2[[#This Row],[Close Price]]-Table2[[#This Row],[200D EMA]])/Table2[[#This Row],[200D EMA]]</f>
        <v>-3.9788900263525655E-2</v>
      </c>
      <c r="V642">
        <v>1.5318069104238199</v>
      </c>
      <c r="W642">
        <v>2736.5</v>
      </c>
      <c r="X642">
        <v>2760.15</v>
      </c>
      <c r="Y642">
        <v>2736.5</v>
      </c>
      <c r="Z642">
        <v>2760.15</v>
      </c>
      <c r="AA642">
        <v>2722.75</v>
      </c>
      <c r="AB642">
        <v>2975.9</v>
      </c>
      <c r="AC642" s="1">
        <f>(Table2[[#This Row],[Close Price]]/Table2[[#This Row],[Day Low]])-1</f>
        <v>3.1244290151655196E-3</v>
      </c>
      <c r="AD642" s="1">
        <f>(Table2[[#This Row],[Day High]]/Table2[[#This Row],[Close Price]])-1</f>
        <v>5.5008105498988158E-3</v>
      </c>
      <c r="AE642" s="1">
        <f>(Table2[[#This Row],[Close Price]]/Table2[[#This Row],[Current Week Low]])-1</f>
        <v>3.1244290151655196E-3</v>
      </c>
      <c r="AF642" s="1">
        <f>(Table2[[#This Row],[Current Week High]]/Table2[[#This Row],[Close Price]])-1</f>
        <v>5.5008105498988158E-3</v>
      </c>
      <c r="AG642" s="1">
        <f>(Table2[[#This Row],[Close Price]]/Table2[[#This Row],[Current Month Low]])-1</f>
        <v>8.1902488293086328E-3</v>
      </c>
      <c r="AH642" s="1">
        <f>(Table2[[#This Row],[Current Month High]]/Table2[[#This Row],[Close Price]])-1</f>
        <v>8.4096828837361803E-2</v>
      </c>
      <c r="AI642">
        <v>17.214622684468399</v>
      </c>
      <c r="AJ642">
        <v>23.6341935774444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-0.05</v>
      </c>
      <c r="AM642" t="s">
        <v>3181</v>
      </c>
      <c r="AN642">
        <v>-8.1300000000000008</v>
      </c>
      <c r="AO642" t="s">
        <v>3181</v>
      </c>
      <c r="AP642">
        <v>-3.265923985521E-2</v>
      </c>
      <c r="AQ642">
        <f>(Table2[[#This Row],[Sharpe Ratio]]-AVERAGE(Table2[Sharpe Ratio]))/_xlfn.STDEV.P(Table2[Sharpe Ratio])</f>
        <v>-1.1548427382030013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515</v>
      </c>
      <c r="AT642">
        <f>_xlfn.RANK.AVG(Table2[[#This Row],[6M Return vs Nifty Z-Score]],Table2[6M Return vs Nifty Z-Score])</f>
        <v>628</v>
      </c>
      <c r="AU642">
        <f>_xlfn.RANK.AVG(Table2[[#This Row],[Sharpe Ratio Z-Score]],Table2[Sharpe Ratio Z-Score])</f>
        <v>639</v>
      </c>
      <c r="AV642">
        <f>(Table2[[#This Row],[Rank 1Y]]+Table2[[#This Row],[Rank 6M]]+Table2[[#This Row],[Rank Sharpe]])/3</f>
        <v>594</v>
      </c>
    </row>
    <row r="643" spans="1:48" x14ac:dyDescent="0.3">
      <c r="A643" t="s">
        <v>502</v>
      </c>
      <c r="B643" t="s">
        <v>503</v>
      </c>
      <c r="C643" t="s">
        <v>3144</v>
      </c>
      <c r="D643" t="s">
        <v>80</v>
      </c>
      <c r="E643">
        <v>43520.637136564997</v>
      </c>
      <c r="F643">
        <v>2317.5500000000002</v>
      </c>
      <c r="G643">
        <v>-13.106121259454399</v>
      </c>
      <c r="H643">
        <f>(Table2[[#This Row],[1Y Return vs Nifty]]-AVERAGE(Table2[1Y Return vs Nifty]))/_xlfn.STDEV.P(Table2[1Y Return vs Nifty])</f>
        <v>-0.63256946100634026</v>
      </c>
      <c r="I643">
        <v>-7.2582306309250102</v>
      </c>
      <c r="J643">
        <f>(Table2[[#This Row],[1M Return vs Nifty]]-AVERAGE(Table2[1M Return vs Nifty]))/_xlfn.STDEV.P(Table2[1M Return vs Nifty])</f>
        <v>-0.69321411173448733</v>
      </c>
      <c r="K643">
        <v>-16.697285729233201</v>
      </c>
      <c r="L643">
        <f>(Table2[[#This Row],[6M Return vs Nifty]]-AVERAGE(Table2[6M Return vs Nifty]))/_xlfn.STDEV.P(Table2[6M Return vs Nifty])</f>
        <v>-0.8649328444123825</v>
      </c>
      <c r="M643">
        <v>-6.6835852641005404</v>
      </c>
      <c r="N643">
        <f>(Table2[[#This Row],[1W Return vs Nifty]]-AVERAGE(Table2[1W Return vs Nifty]))/_xlfn.STDEV.P(Table2[1W Return vs Nifty])</f>
        <v>-1.2710736697796576</v>
      </c>
      <c r="O643">
        <v>2401.9899999999998</v>
      </c>
      <c r="P643">
        <v>2432.7884136386001</v>
      </c>
      <c r="Q643">
        <v>2414.29004392139</v>
      </c>
      <c r="R643">
        <v>28.540790354475</v>
      </c>
      <c r="S643" s="1">
        <f>(Table2[[#This Row],[Close Price]]-Table2[[#This Row],[20D EMA]])/Table2[[#This Row],[20D EMA]]</f>
        <v>-3.5154184655223214E-2</v>
      </c>
      <c r="T643" s="1">
        <f>(Table2[[#This Row],[Close Price]]-Table2[[#This Row],[50D EMA]])/Table2[[#This Row],[50D EMA]]</f>
        <v>-4.7368859943822068E-2</v>
      </c>
      <c r="U643" s="1">
        <f>(Table2[[#This Row],[Close Price]]-Table2[[#This Row],[200D EMA]])/Table2[[#This Row],[200D EMA]]</f>
        <v>-4.0069768818770668E-2</v>
      </c>
      <c r="V643">
        <v>0.80865575221893504</v>
      </c>
      <c r="W643">
        <v>2300.0500000000002</v>
      </c>
      <c r="X643">
        <v>2325.3000000000002</v>
      </c>
      <c r="Y643">
        <v>2300.0500000000002</v>
      </c>
      <c r="Z643">
        <v>2325.3000000000002</v>
      </c>
      <c r="AA643">
        <v>2290</v>
      </c>
      <c r="AB643">
        <v>2519.4</v>
      </c>
      <c r="AC643" s="1">
        <f>(Table2[[#This Row],[Close Price]]/Table2[[#This Row],[Day Low]])-1</f>
        <v>7.6085302493424933E-3</v>
      </c>
      <c r="AD643" s="1">
        <f>(Table2[[#This Row],[Day High]]/Table2[[#This Row],[Close Price]])-1</f>
        <v>3.3440486720890394E-3</v>
      </c>
      <c r="AE643" s="1">
        <f>(Table2[[#This Row],[Close Price]]/Table2[[#This Row],[Current Week Low]])-1</f>
        <v>7.6085302493424933E-3</v>
      </c>
      <c r="AF643" s="1">
        <f>(Table2[[#This Row],[Current Week High]]/Table2[[#This Row],[Close Price]])-1</f>
        <v>3.3440486720890394E-3</v>
      </c>
      <c r="AG643" s="1">
        <f>(Table2[[#This Row],[Close Price]]/Table2[[#This Row],[Current Month Low]])-1</f>
        <v>1.2030567685589633E-2</v>
      </c>
      <c r="AH643" s="1">
        <f>(Table2[[#This Row],[Current Month High]]/Table2[[#This Row],[Close Price]])-1</f>
        <v>8.7096287027248476E-2</v>
      </c>
      <c r="AI643">
        <v>22.715799011887501</v>
      </c>
      <c r="AJ643">
        <v>28.538546866333899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</v>
      </c>
      <c r="AM643" t="s">
        <v>3181</v>
      </c>
      <c r="AN643">
        <v>-5.63</v>
      </c>
      <c r="AO643" t="s">
        <v>3181</v>
      </c>
      <c r="AP643">
        <v>-2.5235582973789999E-2</v>
      </c>
      <c r="AQ643">
        <f>(Table2[[#This Row],[Sharpe Ratio]]-AVERAGE(Table2[Sharpe Ratio]))/_xlfn.STDEV.P(Table2[Sharpe Ratio])</f>
        <v>-1.0679541211541923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536</v>
      </c>
      <c r="AT643">
        <f>_xlfn.RANK.AVG(Table2[[#This Row],[6M Return vs Nifty Z-Score]],Table2[6M Return vs Nifty Z-Score])</f>
        <v>620</v>
      </c>
      <c r="AU643">
        <f>_xlfn.RANK.AVG(Table2[[#This Row],[Sharpe Ratio Z-Score]],Table2[Sharpe Ratio Z-Score])</f>
        <v>627</v>
      </c>
      <c r="AV643">
        <f>(Table2[[#This Row],[Rank 1Y]]+Table2[[#This Row],[Rank 6M]]+Table2[[#This Row],[Rank Sharpe]])/3</f>
        <v>594.33333333333337</v>
      </c>
    </row>
    <row r="644" spans="1:48" x14ac:dyDescent="0.3">
      <c r="A644" t="s">
        <v>495</v>
      </c>
      <c r="B644" t="s">
        <v>496</v>
      </c>
      <c r="C644" t="s">
        <v>3138</v>
      </c>
      <c r="D644" t="s">
        <v>125</v>
      </c>
      <c r="E644">
        <v>43747.181844300001</v>
      </c>
      <c r="F644">
        <v>336.6</v>
      </c>
      <c r="G644">
        <v>-28.730312333065701</v>
      </c>
      <c r="H644">
        <f>(Table2[[#This Row],[1Y Return vs Nifty]]-AVERAGE(Table2[1Y Return vs Nifty]))/_xlfn.STDEV.P(Table2[1Y Return vs Nifty])</f>
        <v>-0.89918082133997579</v>
      </c>
      <c r="I644">
        <v>-7.3005030420716404</v>
      </c>
      <c r="J644">
        <f>(Table2[[#This Row],[1M Return vs Nifty]]-AVERAGE(Table2[1M Return vs Nifty]))/_xlfn.STDEV.P(Table2[1M Return vs Nifty])</f>
        <v>-0.6979989377242527</v>
      </c>
      <c r="K644">
        <v>-11.494361879847499</v>
      </c>
      <c r="L644">
        <f>(Table2[[#This Row],[6M Return vs Nifty]]-AVERAGE(Table2[6M Return vs Nifty]))/_xlfn.STDEV.P(Table2[6M Return vs Nifty])</f>
        <v>-0.70304611628039904</v>
      </c>
      <c r="M644">
        <v>-3.8249357239981401</v>
      </c>
      <c r="N644">
        <f>(Table2[[#This Row],[1W Return vs Nifty]]-AVERAGE(Table2[1W Return vs Nifty]))/_xlfn.STDEV.P(Table2[1W Return vs Nifty])</f>
        <v>-0.63364706238972213</v>
      </c>
      <c r="O644">
        <v>344.31</v>
      </c>
      <c r="P644">
        <v>350.256552758211</v>
      </c>
      <c r="Q644">
        <v>355.67160532874499</v>
      </c>
      <c r="R644">
        <v>38.222469268445202</v>
      </c>
      <c r="S644" s="1">
        <f>(Table2[[#This Row],[Close Price]]-Table2[[#This Row],[20D EMA]])/Table2[[#This Row],[20D EMA]]</f>
        <v>-2.2392611309575615E-2</v>
      </c>
      <c r="T644" s="1">
        <f>(Table2[[#This Row],[Close Price]]-Table2[[#This Row],[50D EMA]])/Table2[[#This Row],[50D EMA]]</f>
        <v>-3.8990142084903021E-2</v>
      </c>
      <c r="U644" s="1">
        <f>(Table2[[#This Row],[Close Price]]-Table2[[#This Row],[200D EMA]])/Table2[[#This Row],[200D EMA]]</f>
        <v>-5.3621388502793757E-2</v>
      </c>
      <c r="V644">
        <v>0.29008792431814401</v>
      </c>
      <c r="W644">
        <v>335.25</v>
      </c>
      <c r="X644">
        <v>339.85</v>
      </c>
      <c r="Y644">
        <v>335.25</v>
      </c>
      <c r="Z644">
        <v>339.85</v>
      </c>
      <c r="AA644">
        <v>328</v>
      </c>
      <c r="AB644">
        <v>355.75</v>
      </c>
      <c r="AC644" s="1">
        <f>(Table2[[#This Row],[Close Price]]/Table2[[#This Row],[Day Low]])-1</f>
        <v>4.0268456375840422E-3</v>
      </c>
      <c r="AD644" s="1">
        <f>(Table2[[#This Row],[Day High]]/Table2[[#This Row],[Close Price]])-1</f>
        <v>9.6553773024361522E-3</v>
      </c>
      <c r="AE644" s="1">
        <f>(Table2[[#This Row],[Close Price]]/Table2[[#This Row],[Current Week Low]])-1</f>
        <v>4.0268456375840422E-3</v>
      </c>
      <c r="AF644" s="1">
        <f>(Table2[[#This Row],[Current Week High]]/Table2[[#This Row],[Close Price]])-1</f>
        <v>9.6553773024361522E-3</v>
      </c>
      <c r="AG644" s="1">
        <f>(Table2[[#This Row],[Close Price]]/Table2[[#This Row],[Current Month Low]])-1</f>
        <v>2.6219512195122086E-2</v>
      </c>
      <c r="AH644" s="1">
        <f>(Table2[[#This Row],[Current Month High]]/Table2[[#This Row],[Close Price]])-1</f>
        <v>5.68924539512774E-2</v>
      </c>
      <c r="AI644">
        <v>21.954842543077799</v>
      </c>
      <c r="AJ644">
        <v>17.774667599720001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0.04</v>
      </c>
      <c r="AM644" t="s">
        <v>3182</v>
      </c>
      <c r="AN644">
        <v>-2.52</v>
      </c>
      <c r="AO644" t="s">
        <v>3181</v>
      </c>
      <c r="AP644">
        <v>-1.2956997236908E-2</v>
      </c>
      <c r="AQ644">
        <f>(Table2[[#This Row],[Sharpe Ratio]]-AVERAGE(Table2[Sharpe Ratio]))/_xlfn.STDEV.P(Table2[Sharpe Ratio])</f>
        <v>-0.92424201928387573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627</v>
      </c>
      <c r="AT644">
        <f>_xlfn.RANK.AVG(Table2[[#This Row],[6M Return vs Nifty Z-Score]],Table2[6M Return vs Nifty Z-Score])</f>
        <v>555</v>
      </c>
      <c r="AU644">
        <f>_xlfn.RANK.AVG(Table2[[#This Row],[Sharpe Ratio Z-Score]],Table2[Sharpe Ratio Z-Score])</f>
        <v>603</v>
      </c>
      <c r="AV644">
        <f>(Table2[[#This Row],[Rank 1Y]]+Table2[[#This Row],[Rank 6M]]+Table2[[#This Row],[Rank Sharpe]])/3</f>
        <v>595</v>
      </c>
    </row>
    <row r="645" spans="1:48" x14ac:dyDescent="0.3">
      <c r="A645" t="s">
        <v>1428</v>
      </c>
      <c r="B645" t="s">
        <v>1429</v>
      </c>
      <c r="C645" t="s">
        <v>3136</v>
      </c>
      <c r="D645" t="s">
        <v>24</v>
      </c>
      <c r="E645">
        <v>7718.5030328699904</v>
      </c>
      <c r="F645">
        <v>39.9</v>
      </c>
      <c r="G645">
        <v>-56.4744641301454</v>
      </c>
      <c r="H645">
        <f>(Table2[[#This Row],[1Y Return vs Nifty]]-AVERAGE(Table2[1Y Return vs Nifty]))/_xlfn.STDEV.P(Table2[1Y Return vs Nifty])</f>
        <v>-1.3726073185629519</v>
      </c>
      <c r="I645">
        <v>-5.8783142222416798</v>
      </c>
      <c r="J645">
        <f>(Table2[[#This Row],[1M Return vs Nifty]]-AVERAGE(Table2[1M Return vs Nifty]))/_xlfn.STDEV.P(Table2[1M Return vs Nifty])</f>
        <v>-0.53702098915463115</v>
      </c>
      <c r="K645">
        <v>-34.482118670497698</v>
      </c>
      <c r="L645">
        <f>(Table2[[#This Row],[6M Return vs Nifty]]-AVERAGE(Table2[6M Return vs Nifty]))/_xlfn.STDEV.P(Table2[6M Return vs Nifty])</f>
        <v>-1.4183002390889663</v>
      </c>
      <c r="M645">
        <v>-2.9328829774552201</v>
      </c>
      <c r="N645">
        <f>(Table2[[#This Row],[1W Return vs Nifty]]-AVERAGE(Table2[1W Return vs Nifty]))/_xlfn.STDEV.P(Table2[1W Return vs Nifty])</f>
        <v>-0.4347356016230558</v>
      </c>
      <c r="O645">
        <v>41.08</v>
      </c>
      <c r="P645">
        <v>42.429965207761001</v>
      </c>
      <c r="Q645">
        <v>46.336310782224402</v>
      </c>
      <c r="R645">
        <v>36.812169408350996</v>
      </c>
      <c r="S645" s="1">
        <f>(Table2[[#This Row],[Close Price]]-Table2[[#This Row],[20D EMA]])/Table2[[#This Row],[20D EMA]]</f>
        <v>-2.8724440116845173E-2</v>
      </c>
      <c r="T645" s="1">
        <f>(Table2[[#This Row],[Close Price]]-Table2[[#This Row],[50D EMA]])/Table2[[#This Row],[50D EMA]]</f>
        <v>-5.9626850867608959E-2</v>
      </c>
      <c r="U645" s="1">
        <f>(Table2[[#This Row],[Close Price]]-Table2[[#This Row],[200D EMA]])/Table2[[#This Row],[200D EMA]]</f>
        <v>-0.13890425615613552</v>
      </c>
      <c r="V645">
        <v>0.93131991288989002</v>
      </c>
      <c r="W645">
        <v>39.58</v>
      </c>
      <c r="X645">
        <v>40.69</v>
      </c>
      <c r="Y645">
        <v>39.58</v>
      </c>
      <c r="Z645">
        <v>40.69</v>
      </c>
      <c r="AA645">
        <v>39</v>
      </c>
      <c r="AB645">
        <v>41.65</v>
      </c>
      <c r="AC645" s="1">
        <f>(Table2[[#This Row],[Close Price]]/Table2[[#This Row],[Day Low]])-1</f>
        <v>8.0848913592723726E-3</v>
      </c>
      <c r="AD645" s="1">
        <f>(Table2[[#This Row],[Day High]]/Table2[[#This Row],[Close Price]])-1</f>
        <v>1.9799498746867039E-2</v>
      </c>
      <c r="AE645" s="1">
        <f>(Table2[[#This Row],[Close Price]]/Table2[[#This Row],[Current Week Low]])-1</f>
        <v>8.0848913592723726E-3</v>
      </c>
      <c r="AF645" s="1">
        <f>(Table2[[#This Row],[Current Week High]]/Table2[[#This Row],[Close Price]])-1</f>
        <v>1.9799498746867039E-2</v>
      </c>
      <c r="AG645" s="1">
        <f>(Table2[[#This Row],[Close Price]]/Table2[[#This Row],[Current Month Low]])-1</f>
        <v>2.3076923076922995E-2</v>
      </c>
      <c r="AH645" s="1">
        <f>(Table2[[#This Row],[Current Month High]]/Table2[[#This Row],[Close Price]])-1</f>
        <v>4.3859649122806932E-2</v>
      </c>
      <c r="AI645">
        <v>57.894736842105203</v>
      </c>
      <c r="AJ645">
        <v>2.3076923076922902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-0.11</v>
      </c>
      <c r="AM645" t="s">
        <v>3181</v>
      </c>
      <c r="AN645">
        <v>-4.45</v>
      </c>
      <c r="AO645" t="s">
        <v>3181</v>
      </c>
      <c r="AP645">
        <v>6.2898247597088994E-2</v>
      </c>
      <c r="AQ645">
        <f>(Table2[[#This Row],[Sharpe Ratio]]-AVERAGE(Table2[Sharpe Ratio]))/_xlfn.STDEV.P(Table2[Sharpe Ratio])</f>
        <v>-3.6410398722219087E-2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720</v>
      </c>
      <c r="AT645">
        <f>_xlfn.RANK.AVG(Table2[[#This Row],[6M Return vs Nifty Z-Score]],Table2[6M Return vs Nifty Z-Score])</f>
        <v>714</v>
      </c>
      <c r="AU645">
        <f>_xlfn.RANK.AVG(Table2[[#This Row],[Sharpe Ratio Z-Score]],Table2[Sharpe Ratio Z-Score])</f>
        <v>352</v>
      </c>
      <c r="AV645">
        <f>(Table2[[#This Row],[Rank 1Y]]+Table2[[#This Row],[Rank 6M]]+Table2[[#This Row],[Rank Sharpe]])/3</f>
        <v>595.33333333333337</v>
      </c>
    </row>
    <row r="646" spans="1:48" x14ac:dyDescent="0.3">
      <c r="A646" t="s">
        <v>98</v>
      </c>
      <c r="B646" t="s">
        <v>99</v>
      </c>
      <c r="C646" t="s">
        <v>3145</v>
      </c>
      <c r="D646" t="s">
        <v>100</v>
      </c>
      <c r="E646">
        <v>291353.76726508501</v>
      </c>
      <c r="F646">
        <v>3039.15</v>
      </c>
      <c r="G646">
        <v>-29.565870159019799</v>
      </c>
      <c r="H646">
        <f>(Table2[[#This Row],[1Y Return vs Nifty]]-AVERAGE(Table2[1Y Return vs Nifty]))/_xlfn.STDEV.P(Table2[1Y Return vs Nifty])</f>
        <v>-0.91343878884469254</v>
      </c>
      <c r="I646">
        <v>-8.5332906098726795</v>
      </c>
      <c r="J646">
        <f>(Table2[[#This Row],[1M Return vs Nifty]]-AVERAGE(Table2[1M Return vs Nifty]))/_xlfn.STDEV.P(Table2[1M Return vs Nifty])</f>
        <v>-0.83753850583200362</v>
      </c>
      <c r="K646">
        <v>-4.7367812773183102</v>
      </c>
      <c r="L646">
        <f>(Table2[[#This Row],[6M Return vs Nifty]]-AVERAGE(Table2[6M Return vs Nifty]))/_xlfn.STDEV.P(Table2[6M Return vs Nifty])</f>
        <v>-0.492786914819903</v>
      </c>
      <c r="M646">
        <v>-2.9322417129626399</v>
      </c>
      <c r="N646">
        <f>(Table2[[#This Row],[1W Return vs Nifty]]-AVERAGE(Table2[1W Return vs Nifty]))/_xlfn.STDEV.P(Table2[1W Return vs Nifty])</f>
        <v>-0.43459261135992255</v>
      </c>
      <c r="O646">
        <v>3157.9</v>
      </c>
      <c r="P646">
        <v>3150.1622468763999</v>
      </c>
      <c r="Q646">
        <v>3059.8997951817701</v>
      </c>
      <c r="R646">
        <v>23.524064711327799</v>
      </c>
      <c r="S646" s="1">
        <f>(Table2[[#This Row],[Close Price]]-Table2[[#This Row],[20D EMA]])/Table2[[#This Row],[20D EMA]]</f>
        <v>-3.7604103993160012E-2</v>
      </c>
      <c r="T646" s="1">
        <f>(Table2[[#This Row],[Close Price]]-Table2[[#This Row],[50D EMA]])/Table2[[#This Row],[50D EMA]]</f>
        <v>-3.5240168021972829E-2</v>
      </c>
      <c r="U646" s="1">
        <f>(Table2[[#This Row],[Close Price]]-Table2[[#This Row],[200D EMA]])/Table2[[#This Row],[200D EMA]]</f>
        <v>-6.7812008793370791E-3</v>
      </c>
      <c r="V646">
        <v>0.82871094490997999</v>
      </c>
      <c r="W646">
        <v>3017.2</v>
      </c>
      <c r="X646">
        <v>3055</v>
      </c>
      <c r="Y646">
        <v>3017.2</v>
      </c>
      <c r="Z646">
        <v>3055</v>
      </c>
      <c r="AA646">
        <v>3017.2</v>
      </c>
      <c r="AB646">
        <v>3328.95</v>
      </c>
      <c r="AC646" s="1">
        <f>(Table2[[#This Row],[Close Price]]/Table2[[#This Row],[Day Low]])-1</f>
        <v>7.2749569136949521E-3</v>
      </c>
      <c r="AD646" s="1">
        <f>(Table2[[#This Row],[Day High]]/Table2[[#This Row],[Close Price]])-1</f>
        <v>5.2152740075350756E-3</v>
      </c>
      <c r="AE646" s="1">
        <f>(Table2[[#This Row],[Close Price]]/Table2[[#This Row],[Current Week Low]])-1</f>
        <v>7.2749569136949521E-3</v>
      </c>
      <c r="AF646" s="1">
        <f>(Table2[[#This Row],[Current Week High]]/Table2[[#This Row],[Close Price]])-1</f>
        <v>5.2152740075350756E-3</v>
      </c>
      <c r="AG646" s="1">
        <f>(Table2[[#This Row],[Close Price]]/Table2[[#This Row],[Current Month Low]])-1</f>
        <v>7.2749569136949521E-3</v>
      </c>
      <c r="AH646" s="1">
        <f>(Table2[[#This Row],[Current Month High]]/Table2[[#This Row],[Close Price]])-1</f>
        <v>9.5355609298652499E-2</v>
      </c>
      <c r="AI646">
        <v>12.6285310037345</v>
      </c>
      <c r="AJ646">
        <v>13.821579716115499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0.04</v>
      </c>
      <c r="AM646" t="s">
        <v>3182</v>
      </c>
      <c r="AN646">
        <v>-6.34</v>
      </c>
      <c r="AO646" t="s">
        <v>3181</v>
      </c>
      <c r="AP646">
        <v>-5.0162807434790999E-2</v>
      </c>
      <c r="AQ646">
        <f>(Table2[[#This Row],[Sharpe Ratio]]-AVERAGE(Table2[Sharpe Ratio]))/_xlfn.STDEV.P(Table2[Sharpe Ratio])</f>
        <v>-1.3597095315776502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-4.0380663524341722</v>
      </c>
      <c r="AS646">
        <f>_xlfn.RANK.AVG(Table2[[#This Row],[1Y Return vs Nifty Z-Score]],Table2[1Y Return vs Nifty Z-Score])</f>
        <v>633</v>
      </c>
      <c r="AT646">
        <f>_xlfn.RANK.AVG(Table2[[#This Row],[6M Return vs Nifty Z-Score]],Table2[6M Return vs Nifty Z-Score])</f>
        <v>487</v>
      </c>
      <c r="AU646">
        <f>_xlfn.RANK.AVG(Table2[[#This Row],[Sharpe Ratio Z-Score]],Table2[Sharpe Ratio Z-Score])</f>
        <v>668</v>
      </c>
      <c r="AV646">
        <f>(Table2[[#This Row],[Rank 1Y]]+Table2[[#This Row],[Rank 6M]]+Table2[[#This Row],[Rank Sharpe]])/3</f>
        <v>596</v>
      </c>
    </row>
    <row r="647" spans="1:48" x14ac:dyDescent="0.3">
      <c r="A647" t="s">
        <v>1432</v>
      </c>
      <c r="B647" t="s">
        <v>1433</v>
      </c>
      <c r="C647" t="s">
        <v>3150</v>
      </c>
      <c r="D647" t="s">
        <v>458</v>
      </c>
      <c r="E647">
        <v>7652.5259630099999</v>
      </c>
      <c r="F647">
        <v>276.7</v>
      </c>
      <c r="G647">
        <v>-30.845794017197601</v>
      </c>
      <c r="H647">
        <f>(Table2[[#This Row],[1Y Return vs Nifty]]-AVERAGE(Table2[1Y Return vs Nifty]))/_xlfn.STDEV.P(Table2[1Y Return vs Nifty])</f>
        <v>-0.93527942298341626</v>
      </c>
      <c r="I647">
        <v>-10.0960956605355</v>
      </c>
      <c r="J647">
        <f>(Table2[[#This Row],[1M Return vs Nifty]]-AVERAGE(Table2[1M Return vs Nifty]))/_xlfn.STDEV.P(Table2[1M Return vs Nifty])</f>
        <v>-1.0144328447285951</v>
      </c>
      <c r="K647">
        <v>-0.54825494425487298</v>
      </c>
      <c r="L647">
        <f>(Table2[[#This Row],[6M Return vs Nifty]]-AVERAGE(Table2[6M Return vs Nifty]))/_xlfn.STDEV.P(Table2[6M Return vs Nifty])</f>
        <v>-0.36246272723173523</v>
      </c>
      <c r="M647">
        <v>-1.5547994859941301</v>
      </c>
      <c r="N647">
        <f>(Table2[[#This Row],[1W Return vs Nifty]]-AVERAGE(Table2[1W Return vs Nifty]))/_xlfn.STDEV.P(Table2[1W Return vs Nifty])</f>
        <v>-0.12744816665099787</v>
      </c>
      <c r="O647">
        <v>284.85000000000002</v>
      </c>
      <c r="P647">
        <v>283.42393103479702</v>
      </c>
      <c r="Q647">
        <v>270.614756934664</v>
      </c>
      <c r="R647">
        <v>42.524040037029998</v>
      </c>
      <c r="S647" s="1">
        <f>(Table2[[#This Row],[Close Price]]-Table2[[#This Row],[20D EMA]])/Table2[[#This Row],[20D EMA]]</f>
        <v>-2.8611549938564275E-2</v>
      </c>
      <c r="T647" s="1">
        <f>(Table2[[#This Row],[Close Price]]-Table2[[#This Row],[50D EMA]])/Table2[[#This Row],[50D EMA]]</f>
        <v>-2.3723935414513429E-2</v>
      </c>
      <c r="U647" s="1">
        <f>(Table2[[#This Row],[Close Price]]-Table2[[#This Row],[200D EMA]])/Table2[[#This Row],[200D EMA]]</f>
        <v>2.2486737731029136E-2</v>
      </c>
      <c r="V647">
        <v>0.41609014146647</v>
      </c>
      <c r="W647">
        <v>275.10000000000002</v>
      </c>
      <c r="X647">
        <v>280.55</v>
      </c>
      <c r="Y647">
        <v>275.10000000000002</v>
      </c>
      <c r="Z647">
        <v>280.55</v>
      </c>
      <c r="AA647">
        <v>261.39999999999998</v>
      </c>
      <c r="AB647">
        <v>293.95</v>
      </c>
      <c r="AC647" s="1">
        <f>(Table2[[#This Row],[Close Price]]/Table2[[#This Row],[Day Low]])-1</f>
        <v>5.8160668847690999E-3</v>
      </c>
      <c r="AD647" s="1">
        <f>(Table2[[#This Row],[Day High]]/Table2[[#This Row],[Close Price]])-1</f>
        <v>1.3913986266715028E-2</v>
      </c>
      <c r="AE647" s="1">
        <f>(Table2[[#This Row],[Close Price]]/Table2[[#This Row],[Current Week Low]])-1</f>
        <v>5.8160668847690999E-3</v>
      </c>
      <c r="AF647" s="1">
        <f>(Table2[[#This Row],[Current Week High]]/Table2[[#This Row],[Close Price]])-1</f>
        <v>1.3913986266715028E-2</v>
      </c>
      <c r="AG647" s="1">
        <f>(Table2[[#This Row],[Close Price]]/Table2[[#This Row],[Current Month Low]])-1</f>
        <v>5.8530986993114098E-2</v>
      </c>
      <c r="AH647" s="1">
        <f>(Table2[[#This Row],[Current Month High]]/Table2[[#This Row],[Close Price]])-1</f>
        <v>6.2341886519696521E-2</v>
      </c>
      <c r="AI647">
        <v>17.636429345861899</v>
      </c>
      <c r="AJ647">
        <v>25.772727272727199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0.01</v>
      </c>
      <c r="AM647" t="s">
        <v>3182</v>
      </c>
      <c r="AN647">
        <v>-7.23</v>
      </c>
      <c r="AO647" t="s">
        <v>3181</v>
      </c>
      <c r="AP647">
        <v>-9.4403842114112999E-2</v>
      </c>
      <c r="AQ647">
        <f>(Table2[[#This Row],[Sharpe Ratio]]-AVERAGE(Table2[Sharpe Ratio]))/_xlfn.STDEV.P(Table2[Sharpe Ratio])</f>
        <v>-1.877519336300117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-4.3171424978948618</v>
      </c>
      <c r="AS647">
        <f>_xlfn.RANK.AVG(Table2[[#This Row],[1Y Return vs Nifty Z-Score]],Table2[1Y Return vs Nifty Z-Score])</f>
        <v>644</v>
      </c>
      <c r="AT647">
        <f>_xlfn.RANK.AVG(Table2[[#This Row],[6M Return vs Nifty Z-Score]],Table2[6M Return vs Nifty Z-Score])</f>
        <v>441</v>
      </c>
      <c r="AU647">
        <f>_xlfn.RANK.AVG(Table2[[#This Row],[Sharpe Ratio Z-Score]],Table2[Sharpe Ratio Z-Score])</f>
        <v>713</v>
      </c>
      <c r="AV647">
        <f>(Table2[[#This Row],[Rank 1Y]]+Table2[[#This Row],[Rank 6M]]+Table2[[#This Row],[Rank Sharpe]])/3</f>
        <v>599.33333333333337</v>
      </c>
    </row>
    <row r="648" spans="1:48" x14ac:dyDescent="0.3">
      <c r="A648" t="s">
        <v>1548</v>
      </c>
      <c r="B648" t="s">
        <v>1549</v>
      </c>
      <c r="C648" t="s">
        <v>3138</v>
      </c>
      <c r="D648" t="s">
        <v>981</v>
      </c>
      <c r="E648">
        <v>6399.3730483199997</v>
      </c>
      <c r="F648">
        <v>139.52000000000001</v>
      </c>
      <c r="G648">
        <v>-53.8111028769626</v>
      </c>
      <c r="H648">
        <f>(Table2[[#This Row],[1Y Return vs Nifty]]-AVERAGE(Table2[1Y Return vs Nifty]))/_xlfn.STDEV.P(Table2[1Y Return vs Nifty])</f>
        <v>-1.3271596942075212</v>
      </c>
      <c r="I648">
        <v>1.4457594021573299</v>
      </c>
      <c r="J648">
        <f>(Table2[[#This Row],[1M Return vs Nifty]]-AVERAGE(Table2[1M Return vs Nifty]))/_xlfn.STDEV.P(Table2[1M Return vs Nifty])</f>
        <v>0.29199294400903308</v>
      </c>
      <c r="K648">
        <v>-26.794749957406601</v>
      </c>
      <c r="L648">
        <f>(Table2[[#This Row],[6M Return vs Nifty]]-AVERAGE(Table2[6M Return vs Nifty]))/_xlfn.STDEV.P(Table2[6M Return vs Nifty])</f>
        <v>-1.1791110821972264</v>
      </c>
      <c r="M648">
        <v>9.2583158959165299</v>
      </c>
      <c r="N648">
        <f>(Table2[[#This Row],[1W Return vs Nifty]]-AVERAGE(Table2[1W Return vs Nifty]))/_xlfn.STDEV.P(Table2[1W Return vs Nifty])</f>
        <v>2.2836789605170065</v>
      </c>
      <c r="O648">
        <v>133.46</v>
      </c>
      <c r="P648">
        <v>135.185707112204</v>
      </c>
      <c r="Q648">
        <v>147.47257126425399</v>
      </c>
      <c r="R648">
        <v>63.916848552298198</v>
      </c>
      <c r="S648" s="1">
        <f>(Table2[[#This Row],[Close Price]]-Table2[[#This Row],[20D EMA]])/Table2[[#This Row],[20D EMA]]</f>
        <v>4.5406863479694304E-2</v>
      </c>
      <c r="T648" s="1">
        <f>(Table2[[#This Row],[Close Price]]-Table2[[#This Row],[50D EMA]])/Table2[[#This Row],[50D EMA]]</f>
        <v>3.2061768809616475E-2</v>
      </c>
      <c r="U648" s="1">
        <f>(Table2[[#This Row],[Close Price]]-Table2[[#This Row],[200D EMA]])/Table2[[#This Row],[200D EMA]]</f>
        <v>-5.3925765286914798E-2</v>
      </c>
      <c r="V648">
        <v>1.7917082734907599</v>
      </c>
      <c r="W648">
        <v>138.4</v>
      </c>
      <c r="X648">
        <v>141.85</v>
      </c>
      <c r="Y648">
        <v>138.4</v>
      </c>
      <c r="Z648">
        <v>141.85</v>
      </c>
      <c r="AA648">
        <v>120.03</v>
      </c>
      <c r="AB648">
        <v>146.94999999999999</v>
      </c>
      <c r="AC648" s="1">
        <f>(Table2[[#This Row],[Close Price]]/Table2[[#This Row],[Day Low]])-1</f>
        <v>8.0924855491328884E-3</v>
      </c>
      <c r="AD648" s="1">
        <f>(Table2[[#This Row],[Day High]]/Table2[[#This Row],[Close Price]])-1</f>
        <v>1.6700114678898981E-2</v>
      </c>
      <c r="AE648" s="1">
        <f>(Table2[[#This Row],[Close Price]]/Table2[[#This Row],[Current Week Low]])-1</f>
        <v>8.0924855491328884E-3</v>
      </c>
      <c r="AF648" s="1">
        <f>(Table2[[#This Row],[Current Week High]]/Table2[[#This Row],[Close Price]])-1</f>
        <v>1.6700114678898981E-2</v>
      </c>
      <c r="AG648" s="1">
        <f>(Table2[[#This Row],[Close Price]]/Table2[[#This Row],[Current Month Low]])-1</f>
        <v>0.16237607264850462</v>
      </c>
      <c r="AH648" s="1">
        <f>(Table2[[#This Row],[Current Month High]]/Table2[[#This Row],[Close Price]])-1</f>
        <v>5.3254013761467656E-2</v>
      </c>
      <c r="AI648">
        <v>50.946100917431103</v>
      </c>
      <c r="AJ648">
        <v>16.2376072648504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</v>
      </c>
      <c r="AM648" t="s">
        <v>3183</v>
      </c>
      <c r="AN648">
        <v>11.41</v>
      </c>
      <c r="AO648" t="s">
        <v>3182</v>
      </c>
      <c r="AP648">
        <v>4.9492118847727001E-2</v>
      </c>
      <c r="AQ648">
        <f>(Table2[[#This Row],[Sharpe Ratio]]-AVERAGE(Table2[Sharpe Ratio]))/_xlfn.STDEV.P(Table2[Sharpe Ratio])</f>
        <v>-0.19331958857523016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717</v>
      </c>
      <c r="AT648">
        <f>_xlfn.RANK.AVG(Table2[[#This Row],[6M Return vs Nifty Z-Score]],Table2[6M Return vs Nifty Z-Score])</f>
        <v>689</v>
      </c>
      <c r="AU648">
        <f>_xlfn.RANK.AVG(Table2[[#This Row],[Sharpe Ratio Z-Score]],Table2[Sharpe Ratio Z-Score])</f>
        <v>393</v>
      </c>
      <c r="AV648">
        <f>(Table2[[#This Row],[Rank 1Y]]+Table2[[#This Row],[Rank 6M]]+Table2[[#This Row],[Rank Sharpe]])/3</f>
        <v>599.66666666666663</v>
      </c>
    </row>
    <row r="649" spans="1:48" x14ac:dyDescent="0.3">
      <c r="A649" t="s">
        <v>1759</v>
      </c>
      <c r="B649" t="s">
        <v>1760</v>
      </c>
      <c r="C649" t="s">
        <v>3140</v>
      </c>
      <c r="D649" t="s">
        <v>51</v>
      </c>
      <c r="E649">
        <v>4650.2065000000002</v>
      </c>
      <c r="F649">
        <v>509.5</v>
      </c>
      <c r="G649">
        <v>-29.711401086071501</v>
      </c>
      <c r="H649">
        <f>(Table2[[#This Row],[1Y Return vs Nifty]]-AVERAGE(Table2[1Y Return vs Nifty]))/_xlfn.STDEV.P(Table2[1Y Return vs Nifty])</f>
        <v>-0.91592213011011014</v>
      </c>
      <c r="I649">
        <v>-2.3250718805629802</v>
      </c>
      <c r="J649">
        <f>(Table2[[#This Row],[1M Return vs Nifty]]-AVERAGE(Table2[1M Return vs Nifty]))/_xlfn.STDEV.P(Table2[1M Return vs Nifty])</f>
        <v>-0.1348284989882805</v>
      </c>
      <c r="K649">
        <v>-7.7311423445554901</v>
      </c>
      <c r="L649">
        <f>(Table2[[#This Row],[6M Return vs Nifty]]-AVERAGE(Table2[6M Return vs Nifty]))/_xlfn.STDEV.P(Table2[6M Return vs Nifty])</f>
        <v>-0.58595516599045472</v>
      </c>
      <c r="M649">
        <v>-2.5506340302157602</v>
      </c>
      <c r="N649">
        <f>(Table2[[#This Row],[1W Return vs Nifty]]-AVERAGE(Table2[1W Return vs Nifty]))/_xlfn.STDEV.P(Table2[1W Return vs Nifty])</f>
        <v>-0.34950107175183021</v>
      </c>
      <c r="O649">
        <v>519.64</v>
      </c>
      <c r="P649">
        <v>526.19337011513096</v>
      </c>
      <c r="Q649">
        <v>514.07110375065997</v>
      </c>
      <c r="R649">
        <v>36.211471012722001</v>
      </c>
      <c r="S649" s="1">
        <f>(Table2[[#This Row],[Close Price]]-Table2[[#This Row],[20D EMA]])/Table2[[#This Row],[20D EMA]]</f>
        <v>-1.9513509352628716E-2</v>
      </c>
      <c r="T649" s="1">
        <f>(Table2[[#This Row],[Close Price]]-Table2[[#This Row],[50D EMA]])/Table2[[#This Row],[50D EMA]]</f>
        <v>-3.1724782300997935E-2</v>
      </c>
      <c r="U649" s="1">
        <f>(Table2[[#This Row],[Close Price]]-Table2[[#This Row],[200D EMA]])/Table2[[#This Row],[200D EMA]]</f>
        <v>-8.8919678957039682E-3</v>
      </c>
      <c r="V649">
        <v>0.49518219090676102</v>
      </c>
      <c r="W649">
        <v>507.5</v>
      </c>
      <c r="X649">
        <v>514.45000000000005</v>
      </c>
      <c r="Y649">
        <v>507.5</v>
      </c>
      <c r="Z649">
        <v>514.45000000000005</v>
      </c>
      <c r="AA649">
        <v>499.45</v>
      </c>
      <c r="AB649">
        <v>529</v>
      </c>
      <c r="AC649" s="1">
        <f>(Table2[[#This Row],[Close Price]]/Table2[[#This Row],[Day Low]])-1</f>
        <v>3.9408866995074288E-3</v>
      </c>
      <c r="AD649" s="1">
        <f>(Table2[[#This Row],[Day High]]/Table2[[#This Row],[Close Price]])-1</f>
        <v>9.7154072620215803E-3</v>
      </c>
      <c r="AE649" s="1">
        <f>(Table2[[#This Row],[Close Price]]/Table2[[#This Row],[Current Week Low]])-1</f>
        <v>3.9408866995074288E-3</v>
      </c>
      <c r="AF649" s="1">
        <f>(Table2[[#This Row],[Current Week High]]/Table2[[#This Row],[Close Price]])-1</f>
        <v>9.7154072620215803E-3</v>
      </c>
      <c r="AG649" s="1">
        <f>(Table2[[#This Row],[Close Price]]/Table2[[#This Row],[Current Month Low]])-1</f>
        <v>2.012213434778265E-2</v>
      </c>
      <c r="AH649" s="1">
        <f>(Table2[[#This Row],[Current Month High]]/Table2[[#This Row],[Close Price]])-1</f>
        <v>3.8272816486751626E-2</v>
      </c>
      <c r="AI649">
        <v>24.6319921491658</v>
      </c>
      <c r="AJ649">
        <v>18.1997448091868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-0.14000000000000001</v>
      </c>
      <c r="AM649" t="s">
        <v>3181</v>
      </c>
      <c r="AN649">
        <v>-2.15</v>
      </c>
      <c r="AO649" t="s">
        <v>3181</v>
      </c>
      <c r="AP649">
        <v>-4.1362240677112E-2</v>
      </c>
      <c r="AQ649">
        <f>(Table2[[#This Row],[Sharpe Ratio]]-AVERAGE(Table2[Sharpe Ratio]))/_xlfn.STDEV.P(Table2[Sharpe Ratio])</f>
        <v>-1.2567051649919221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635</v>
      </c>
      <c r="AT649">
        <f>_xlfn.RANK.AVG(Table2[[#This Row],[6M Return vs Nifty Z-Score]],Table2[6M Return vs Nifty Z-Score])</f>
        <v>511</v>
      </c>
      <c r="AU649">
        <f>_xlfn.RANK.AVG(Table2[[#This Row],[Sharpe Ratio Z-Score]],Table2[Sharpe Ratio Z-Score])</f>
        <v>656</v>
      </c>
      <c r="AV649">
        <f>(Table2[[#This Row],[Rank 1Y]]+Table2[[#This Row],[Rank 6M]]+Table2[[#This Row],[Rank Sharpe]])/3</f>
        <v>600.66666666666663</v>
      </c>
    </row>
    <row r="650" spans="1:48" x14ac:dyDescent="0.3">
      <c r="A650" t="s">
        <v>437</v>
      </c>
      <c r="B650" t="s">
        <v>438</v>
      </c>
      <c r="C650" t="s">
        <v>3136</v>
      </c>
      <c r="D650" t="s">
        <v>24</v>
      </c>
      <c r="E650">
        <v>53364.869871586001</v>
      </c>
      <c r="F650">
        <v>72.94</v>
      </c>
      <c r="G650">
        <v>-47.025451868482499</v>
      </c>
      <c r="H650">
        <f>(Table2[[#This Row],[1Y Return vs Nifty]]-AVERAGE(Table2[1Y Return vs Nifty]))/_xlfn.STDEV.P(Table2[1Y Return vs Nifty])</f>
        <v>-1.2113692742365478</v>
      </c>
      <c r="I650">
        <v>-0.80991220298367705</v>
      </c>
      <c r="J650">
        <f>(Table2[[#This Row],[1M Return vs Nifty]]-AVERAGE(Table2[1M Return vs Nifty]))/_xlfn.STDEV.P(Table2[1M Return vs Nifty])</f>
        <v>3.6672846860639499E-2</v>
      </c>
      <c r="K650">
        <v>-23.438552840119801</v>
      </c>
      <c r="L650">
        <f>(Table2[[#This Row],[6M Return vs Nifty]]-AVERAGE(Table2[6M Return vs Nifty]))/_xlfn.STDEV.P(Table2[6M Return vs Nifty])</f>
        <v>-1.0746844586271533</v>
      </c>
      <c r="M650">
        <v>-1.7388649077995999</v>
      </c>
      <c r="N650">
        <f>(Table2[[#This Row],[1W Return vs Nifty]]-AVERAGE(Table2[1W Return vs Nifty]))/_xlfn.STDEV.P(Table2[1W Return vs Nifty])</f>
        <v>-0.16849139203183808</v>
      </c>
      <c r="O650">
        <v>73.05</v>
      </c>
      <c r="P650">
        <v>73.862570436175702</v>
      </c>
      <c r="Q650">
        <v>77.1777386205478</v>
      </c>
      <c r="R650">
        <v>50.133055926075698</v>
      </c>
      <c r="S650" s="1">
        <f>(Table2[[#This Row],[Close Price]]-Table2[[#This Row],[20D EMA]])/Table2[[#This Row],[20D EMA]]</f>
        <v>-1.505817932922648E-3</v>
      </c>
      <c r="T650" s="1">
        <f>(Table2[[#This Row],[Close Price]]-Table2[[#This Row],[50D EMA]])/Table2[[#This Row],[50D EMA]]</f>
        <v>-1.2490364615362156E-2</v>
      </c>
      <c r="U650" s="1">
        <f>(Table2[[#This Row],[Close Price]]-Table2[[#This Row],[200D EMA]])/Table2[[#This Row],[200D EMA]]</f>
        <v>-5.4908820811439871E-2</v>
      </c>
      <c r="V650">
        <v>1.23465639495557</v>
      </c>
      <c r="W650">
        <v>72.38</v>
      </c>
      <c r="X650">
        <v>73.2</v>
      </c>
      <c r="Y650">
        <v>72.38</v>
      </c>
      <c r="Z650">
        <v>73.2</v>
      </c>
      <c r="AA650">
        <v>70.41</v>
      </c>
      <c r="AB650">
        <v>75.099999999999994</v>
      </c>
      <c r="AC650" s="1">
        <f>(Table2[[#This Row],[Close Price]]/Table2[[#This Row],[Day Low]])-1</f>
        <v>7.7369439071566237E-3</v>
      </c>
      <c r="AD650" s="1">
        <f>(Table2[[#This Row],[Day High]]/Table2[[#This Row],[Close Price]])-1</f>
        <v>3.5645736221552315E-3</v>
      </c>
      <c r="AE650" s="1">
        <f>(Table2[[#This Row],[Close Price]]/Table2[[#This Row],[Current Week Low]])-1</f>
        <v>7.7369439071566237E-3</v>
      </c>
      <c r="AF650" s="1">
        <f>(Table2[[#This Row],[Current Week High]]/Table2[[#This Row],[Close Price]])-1</f>
        <v>3.5645736221552315E-3</v>
      </c>
      <c r="AG650" s="1">
        <f>(Table2[[#This Row],[Close Price]]/Table2[[#This Row],[Current Month Low]])-1</f>
        <v>3.5932395966482122E-2</v>
      </c>
      <c r="AH650" s="1">
        <f>(Table2[[#This Row],[Current Month High]]/Table2[[#This Row],[Close Price]])-1</f>
        <v>2.9613380860981531E-2</v>
      </c>
      <c r="AI650">
        <v>27.639155470249499</v>
      </c>
      <c r="AJ650">
        <v>3.59323959664821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-0.04</v>
      </c>
      <c r="AM650" t="s">
        <v>3181</v>
      </c>
      <c r="AN650">
        <v>-0.11</v>
      </c>
      <c r="AO650" t="s">
        <v>3181</v>
      </c>
      <c r="AP650">
        <v>3.3914656843257E-2</v>
      </c>
      <c r="AQ650">
        <f>(Table2[[#This Row],[Sharpe Ratio]]-AVERAGE(Table2[Sharpe Ratio]))/_xlfn.STDEV.P(Table2[Sharpe Ratio])</f>
        <v>-0.37564268786694577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701</v>
      </c>
      <c r="AT650">
        <f>_xlfn.RANK.AVG(Table2[[#This Row],[6M Return vs Nifty Z-Score]],Table2[6M Return vs Nifty Z-Score])</f>
        <v>671</v>
      </c>
      <c r="AU650">
        <f>_xlfn.RANK.AVG(Table2[[#This Row],[Sharpe Ratio Z-Score]],Table2[Sharpe Ratio Z-Score])</f>
        <v>434</v>
      </c>
      <c r="AV650">
        <f>(Table2[[#This Row],[Rank 1Y]]+Table2[[#This Row],[Rank 6M]]+Table2[[#This Row],[Rank Sharpe]])/3</f>
        <v>602</v>
      </c>
    </row>
    <row r="651" spans="1:48" x14ac:dyDescent="0.3">
      <c r="A651" t="s">
        <v>603</v>
      </c>
      <c r="B651" t="s">
        <v>604</v>
      </c>
      <c r="C651" t="s">
        <v>3136</v>
      </c>
      <c r="D651" t="s">
        <v>24</v>
      </c>
      <c r="E651">
        <v>32229.088326749999</v>
      </c>
      <c r="F651">
        <v>200.06</v>
      </c>
      <c r="G651">
        <v>-45.265148961775402</v>
      </c>
      <c r="H651">
        <f>(Table2[[#This Row],[1Y Return vs Nifty]]-AVERAGE(Table2[1Y Return vs Nifty]))/_xlfn.STDEV.P(Table2[1Y Return vs Nifty])</f>
        <v>-1.181331446975904</v>
      </c>
      <c r="I651">
        <v>1.86653286913723</v>
      </c>
      <c r="J651">
        <f>(Table2[[#This Row],[1M Return vs Nifty]]-AVERAGE(Table2[1M Return vs Nifty]))/_xlfn.STDEV.P(Table2[1M Return vs Nifty])</f>
        <v>0.33962040991405279</v>
      </c>
      <c r="K651">
        <v>2.1191885190447901</v>
      </c>
      <c r="L651">
        <f>(Table2[[#This Row],[6M Return vs Nifty]]-AVERAGE(Table2[6M Return vs Nifty]))/_xlfn.STDEV.P(Table2[6M Return vs Nifty])</f>
        <v>-0.27946637609320885</v>
      </c>
      <c r="M651">
        <v>9.2651990433594094</v>
      </c>
      <c r="N651">
        <f>(Table2[[#This Row],[1W Return vs Nifty]]-AVERAGE(Table2[1W Return vs Nifty]))/_xlfn.STDEV.P(Table2[1W Return vs Nifty])</f>
        <v>2.285213776611505</v>
      </c>
      <c r="O651">
        <v>197.72</v>
      </c>
      <c r="P651">
        <v>199.111585049571</v>
      </c>
      <c r="Q651">
        <v>203.78206210119299</v>
      </c>
      <c r="R651">
        <v>54.1034551547177</v>
      </c>
      <c r="S651" s="1">
        <f>(Table2[[#This Row],[Close Price]]-Table2[[#This Row],[20D EMA]])/Table2[[#This Row],[20D EMA]]</f>
        <v>1.1834918065951869E-2</v>
      </c>
      <c r="T651" s="1">
        <f>(Table2[[#This Row],[Close Price]]-Table2[[#This Row],[50D EMA]])/Table2[[#This Row],[50D EMA]]</f>
        <v>4.7632333909294082E-3</v>
      </c>
      <c r="U651" s="1">
        <f>(Table2[[#This Row],[Close Price]]-Table2[[#This Row],[200D EMA]])/Table2[[#This Row],[200D EMA]]</f>
        <v>-1.8264915286531489E-2</v>
      </c>
      <c r="V651">
        <v>1.3055454042796999</v>
      </c>
      <c r="W651">
        <v>198.71</v>
      </c>
      <c r="X651">
        <v>210.65</v>
      </c>
      <c r="Y651">
        <v>198.71</v>
      </c>
      <c r="Z651">
        <v>210.65</v>
      </c>
      <c r="AA651">
        <v>182.55</v>
      </c>
      <c r="AB651">
        <v>211.8</v>
      </c>
      <c r="AC651" s="1">
        <f>(Table2[[#This Row],[Close Price]]/Table2[[#This Row],[Day Low]])-1</f>
        <v>6.7938201399022624E-3</v>
      </c>
      <c r="AD651" s="1">
        <f>(Table2[[#This Row],[Day High]]/Table2[[#This Row],[Close Price]])-1</f>
        <v>5.2934119764070697E-2</v>
      </c>
      <c r="AE651" s="1">
        <f>(Table2[[#This Row],[Close Price]]/Table2[[#This Row],[Current Week Low]])-1</f>
        <v>6.7938201399022624E-3</v>
      </c>
      <c r="AF651" s="1">
        <f>(Table2[[#This Row],[Current Week High]]/Table2[[#This Row],[Close Price]])-1</f>
        <v>5.2934119764070697E-2</v>
      </c>
      <c r="AG651" s="1">
        <f>(Table2[[#This Row],[Close Price]]/Table2[[#This Row],[Current Month Low]])-1</f>
        <v>9.5918926321555631E-2</v>
      </c>
      <c r="AH651" s="1">
        <f>(Table2[[#This Row],[Current Month High]]/Table2[[#This Row],[Close Price]])-1</f>
        <v>5.8682395281415722E-2</v>
      </c>
      <c r="AI651">
        <v>31.510546835949199</v>
      </c>
      <c r="AJ651">
        <v>18.273721548920999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0.06</v>
      </c>
      <c r="AM651" t="s">
        <v>3182</v>
      </c>
      <c r="AN651">
        <v>-2.2799999999999998</v>
      </c>
      <c r="AO651" t="s">
        <v>3181</v>
      </c>
      <c r="AP651">
        <v>-8.9685169795109002E-2</v>
      </c>
      <c r="AQ651">
        <f>(Table2[[#This Row],[Sharpe Ratio]]-AVERAGE(Table2[Sharpe Ratio]))/_xlfn.STDEV.P(Table2[Sharpe Ratio])</f>
        <v>-1.8222906372029239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696</v>
      </c>
      <c r="AT651">
        <f>_xlfn.RANK.AVG(Table2[[#This Row],[6M Return vs Nifty Z-Score]],Table2[6M Return vs Nifty Z-Score])</f>
        <v>401</v>
      </c>
      <c r="AU651">
        <f>_xlfn.RANK.AVG(Table2[[#This Row],[Sharpe Ratio Z-Score]],Table2[Sharpe Ratio Z-Score])</f>
        <v>709</v>
      </c>
      <c r="AV651">
        <f>(Table2[[#This Row],[Rank 1Y]]+Table2[[#This Row],[Rank 6M]]+Table2[[#This Row],[Rank Sharpe]])/3</f>
        <v>602</v>
      </c>
    </row>
    <row r="652" spans="1:48" x14ac:dyDescent="0.3">
      <c r="A652" t="s">
        <v>1948</v>
      </c>
      <c r="B652" t="s">
        <v>1949</v>
      </c>
      <c r="C652" t="s">
        <v>3153</v>
      </c>
      <c r="D652" t="s">
        <v>1950</v>
      </c>
      <c r="E652">
        <v>3669.4266284999999</v>
      </c>
      <c r="F652">
        <v>20.73</v>
      </c>
      <c r="G652">
        <v>-23.052508537202701</v>
      </c>
      <c r="H652">
        <f>(Table2[[#This Row],[1Y Return vs Nifty]]-AVERAGE(Table2[1Y Return vs Nifty]))/_xlfn.STDEV.P(Table2[1Y Return vs Nifty])</f>
        <v>-0.80229471782328166</v>
      </c>
      <c r="I652">
        <v>-5.5697891457022104</v>
      </c>
      <c r="J652">
        <f>(Table2[[#This Row],[1M Return vs Nifty]]-AVERAGE(Table2[1M Return vs Nifty]))/_xlfn.STDEV.P(Table2[1M Return vs Nifty])</f>
        <v>-0.50209894982264758</v>
      </c>
      <c r="K652">
        <v>-11.6799534880286</v>
      </c>
      <c r="L652">
        <f>(Table2[[#This Row],[6M Return vs Nifty]]-AVERAGE(Table2[6M Return vs Nifty]))/_xlfn.STDEV.P(Table2[6M Return vs Nifty])</f>
        <v>-0.70882071900127841</v>
      </c>
      <c r="M652">
        <v>-1.4888510903465</v>
      </c>
      <c r="N652">
        <f>(Table2[[#This Row],[1W Return vs Nifty]]-AVERAGE(Table2[1W Return vs Nifty]))/_xlfn.STDEV.P(Table2[1W Return vs Nifty])</f>
        <v>-0.11274287958773224</v>
      </c>
      <c r="O652">
        <v>20.39</v>
      </c>
      <c r="P652">
        <v>20.935558615657399</v>
      </c>
      <c r="Q652">
        <v>21.1498810263002</v>
      </c>
      <c r="R652">
        <v>60.4176202167017</v>
      </c>
      <c r="S652" s="1">
        <f>(Table2[[#This Row],[Close Price]]-Table2[[#This Row],[20D EMA]])/Table2[[#This Row],[20D EMA]]</f>
        <v>1.6674840608141239E-2</v>
      </c>
      <c r="T652" s="1">
        <f>(Table2[[#This Row],[Close Price]]-Table2[[#This Row],[50D EMA]])/Table2[[#This Row],[50D EMA]]</f>
        <v>-9.8186353386178309E-3</v>
      </c>
      <c r="U652" s="1">
        <f>(Table2[[#This Row],[Close Price]]-Table2[[#This Row],[200D EMA]])/Table2[[#This Row],[200D EMA]]</f>
        <v>-1.9852642470095744E-2</v>
      </c>
      <c r="V652">
        <v>0.62778815517624997</v>
      </c>
      <c r="W652">
        <v>20.55</v>
      </c>
      <c r="X652">
        <v>21.09</v>
      </c>
      <c r="Y652">
        <v>20.55</v>
      </c>
      <c r="Z652">
        <v>21.09</v>
      </c>
      <c r="AA652">
        <v>18.91</v>
      </c>
      <c r="AB652">
        <v>21.11</v>
      </c>
      <c r="AC652" s="1">
        <f>(Table2[[#This Row],[Close Price]]/Table2[[#This Row],[Day Low]])-1</f>
        <v>8.7591240875912746E-3</v>
      </c>
      <c r="AD652" s="1">
        <f>(Table2[[#This Row],[Day High]]/Table2[[#This Row],[Close Price]])-1</f>
        <v>1.7366136034732138E-2</v>
      </c>
      <c r="AE652" s="1">
        <f>(Table2[[#This Row],[Close Price]]/Table2[[#This Row],[Current Week Low]])-1</f>
        <v>8.7591240875912746E-3</v>
      </c>
      <c r="AF652" s="1">
        <f>(Table2[[#This Row],[Current Week High]]/Table2[[#This Row],[Close Price]])-1</f>
        <v>1.7366136034732138E-2</v>
      </c>
      <c r="AG652" s="1">
        <f>(Table2[[#This Row],[Close Price]]/Table2[[#This Row],[Current Month Low]])-1</f>
        <v>9.6245372818614561E-2</v>
      </c>
      <c r="AH652" s="1">
        <f>(Table2[[#This Row],[Current Month High]]/Table2[[#This Row],[Close Price]])-1</f>
        <v>1.8330921369995146E-2</v>
      </c>
      <c r="AI652">
        <v>34.828750602990802</v>
      </c>
      <c r="AJ652">
        <v>21.9411764705882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-0.17</v>
      </c>
      <c r="AM652" t="s">
        <v>3181</v>
      </c>
      <c r="AN652">
        <v>1.07</v>
      </c>
      <c r="AO652" t="s">
        <v>3182</v>
      </c>
      <c r="AP652">
        <v>-4.6590177690160002E-2</v>
      </c>
      <c r="AQ652">
        <f>(Table2[[#This Row],[Sharpe Ratio]]-AVERAGE(Table2[Sharpe Ratio]))/_xlfn.STDEV.P(Table2[Sharpe Ratio])</f>
        <v>-1.3178944446606684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586</v>
      </c>
      <c r="AT652">
        <f>_xlfn.RANK.AVG(Table2[[#This Row],[6M Return vs Nifty Z-Score]],Table2[6M Return vs Nifty Z-Score])</f>
        <v>558</v>
      </c>
      <c r="AU652">
        <f>_xlfn.RANK.AVG(Table2[[#This Row],[Sharpe Ratio Z-Score]],Table2[Sharpe Ratio Z-Score])</f>
        <v>663</v>
      </c>
      <c r="AV652">
        <f>(Table2[[#This Row],[Rank 1Y]]+Table2[[#This Row],[Rank 6M]]+Table2[[#This Row],[Rank Sharpe]])/3</f>
        <v>602.33333333333337</v>
      </c>
    </row>
    <row r="653" spans="1:48" x14ac:dyDescent="0.3">
      <c r="A653" t="s">
        <v>435</v>
      </c>
      <c r="B653" t="s">
        <v>436</v>
      </c>
      <c r="C653" t="s">
        <v>3138</v>
      </c>
      <c r="D653" t="s">
        <v>197</v>
      </c>
      <c r="E653">
        <v>53542.198691520003</v>
      </c>
      <c r="F653">
        <v>16494.45</v>
      </c>
      <c r="G653">
        <v>-32.699903689419997</v>
      </c>
      <c r="H653">
        <f>(Table2[[#This Row],[1Y Return vs Nifty]]-AVERAGE(Table2[1Y Return vs Nifty]))/_xlfn.STDEV.P(Table2[1Y Return vs Nifty])</f>
        <v>-0.96691796987458078</v>
      </c>
      <c r="I653">
        <v>0.73780247419661005</v>
      </c>
      <c r="J653">
        <f>(Table2[[#This Row],[1M Return vs Nifty]]-AVERAGE(Table2[1M Return vs Nifty]))/_xlfn.STDEV.P(Table2[1M Return vs Nifty])</f>
        <v>0.21185910218035525</v>
      </c>
      <c r="K653">
        <v>-7.7276425458014399</v>
      </c>
      <c r="L653">
        <f>(Table2[[#This Row],[6M Return vs Nifty]]-AVERAGE(Table2[6M Return vs Nifty]))/_xlfn.STDEV.P(Table2[6M Return vs Nifty])</f>
        <v>-0.58584627126398658</v>
      </c>
      <c r="M653">
        <v>-2.0509170512767501</v>
      </c>
      <c r="N653">
        <f>(Table2[[#This Row],[1W Return vs Nifty]]-AVERAGE(Table2[1W Return vs Nifty]))/_xlfn.STDEV.P(Table2[1W Return vs Nifty])</f>
        <v>-0.2380733174672561</v>
      </c>
      <c r="O653">
        <v>16628.240000000002</v>
      </c>
      <c r="P653">
        <v>16642.226125447902</v>
      </c>
      <c r="Q653">
        <v>16499.261653990699</v>
      </c>
      <c r="R653">
        <v>40.350424388404903</v>
      </c>
      <c r="S653" s="1">
        <f>(Table2[[#This Row],[Close Price]]-Table2[[#This Row],[20D EMA]])/Table2[[#This Row],[20D EMA]]</f>
        <v>-8.0459507440354995E-3</v>
      </c>
      <c r="T653" s="1">
        <f>(Table2[[#This Row],[Close Price]]-Table2[[#This Row],[50D EMA]])/Table2[[#This Row],[50D EMA]]</f>
        <v>-8.8795888443033519E-3</v>
      </c>
      <c r="U653" s="1">
        <f>(Table2[[#This Row],[Close Price]]-Table2[[#This Row],[200D EMA]])/Table2[[#This Row],[200D EMA]]</f>
        <v>-2.9162844323611816E-4</v>
      </c>
      <c r="V653">
        <v>1.06364190635191</v>
      </c>
      <c r="W653">
        <v>16412.7</v>
      </c>
      <c r="X653">
        <v>16698.599999999999</v>
      </c>
      <c r="Y653">
        <v>16412.7</v>
      </c>
      <c r="Z653">
        <v>16698.599999999999</v>
      </c>
      <c r="AA653">
        <v>16405</v>
      </c>
      <c r="AB653">
        <v>17011</v>
      </c>
      <c r="AC653" s="1">
        <f>(Table2[[#This Row],[Close Price]]/Table2[[#This Row],[Day Low]])-1</f>
        <v>4.9808989380175639E-3</v>
      </c>
      <c r="AD653" s="1">
        <f>(Table2[[#This Row],[Day High]]/Table2[[#This Row],[Close Price]])-1</f>
        <v>1.2376890408591912E-2</v>
      </c>
      <c r="AE653" s="1">
        <f>(Table2[[#This Row],[Close Price]]/Table2[[#This Row],[Current Week Low]])-1</f>
        <v>4.9808989380175639E-3</v>
      </c>
      <c r="AF653" s="1">
        <f>(Table2[[#This Row],[Current Week High]]/Table2[[#This Row],[Close Price]])-1</f>
        <v>1.2376890408591912E-2</v>
      </c>
      <c r="AG653" s="1">
        <f>(Table2[[#This Row],[Close Price]]/Table2[[#This Row],[Current Month Low]])-1</f>
        <v>5.4526059128314763E-3</v>
      </c>
      <c r="AH653" s="1">
        <f>(Table2[[#This Row],[Current Month High]]/Table2[[#This Row],[Close Price]])-1</f>
        <v>3.1316594369621198E-2</v>
      </c>
      <c r="AI653">
        <v>16.705922295074998</v>
      </c>
      <c r="AJ653">
        <v>7.4879116868898903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-0.05</v>
      </c>
      <c r="AM653" t="s">
        <v>3181</v>
      </c>
      <c r="AN653">
        <v>0.7</v>
      </c>
      <c r="AO653" t="s">
        <v>3182</v>
      </c>
      <c r="AP653">
        <v>-3.9217729072125999E-2</v>
      </c>
      <c r="AQ653">
        <f>(Table2[[#This Row],[Sharpe Ratio]]-AVERAGE(Table2[Sharpe Ratio]))/_xlfn.STDEV.P(Table2[Sharpe Ratio])</f>
        <v>-1.2316051838668902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650</v>
      </c>
      <c r="AT653">
        <f>_xlfn.RANK.AVG(Table2[[#This Row],[6M Return vs Nifty Z-Score]],Table2[6M Return vs Nifty Z-Score])</f>
        <v>510</v>
      </c>
      <c r="AU653">
        <f>_xlfn.RANK.AVG(Table2[[#This Row],[Sharpe Ratio Z-Score]],Table2[Sharpe Ratio Z-Score])</f>
        <v>650</v>
      </c>
      <c r="AV653">
        <f>(Table2[[#This Row],[Rank 1Y]]+Table2[[#This Row],[Rank 6M]]+Table2[[#This Row],[Rank Sharpe]])/3</f>
        <v>603.33333333333337</v>
      </c>
    </row>
    <row r="654" spans="1:48" x14ac:dyDescent="0.3">
      <c r="A654" t="s">
        <v>347</v>
      </c>
      <c r="B654" t="s">
        <v>348</v>
      </c>
      <c r="C654" t="s">
        <v>3148</v>
      </c>
      <c r="D654" t="s">
        <v>122</v>
      </c>
      <c r="E654">
        <v>70800</v>
      </c>
      <c r="F654">
        <v>885</v>
      </c>
      <c r="G654">
        <v>-1.3969605906026299</v>
      </c>
      <c r="H654">
        <f>(Table2[[#This Row],[1Y Return vs Nifty]]-AVERAGE(Table2[1Y Return vs Nifty]))/_xlfn.STDEV.P(Table2[1Y Return vs Nifty])</f>
        <v>-0.43276422055710712</v>
      </c>
      <c r="I654">
        <v>-4.49787656823736</v>
      </c>
      <c r="J654">
        <f>(Table2[[#This Row],[1M Return vs Nifty]]-AVERAGE(Table2[1M Return vs Nifty]))/_xlfn.STDEV.P(Table2[1M Return vs Nifty])</f>
        <v>-0.38076886667173515</v>
      </c>
      <c r="K654">
        <v>-25.6195077224505</v>
      </c>
      <c r="L654">
        <f>(Table2[[#This Row],[6M Return vs Nifty]]-AVERAGE(Table2[6M Return vs Nifty]))/_xlfn.STDEV.P(Table2[6M Return vs Nifty])</f>
        <v>-1.1425439277111913</v>
      </c>
      <c r="M654">
        <v>-0.139040094601283</v>
      </c>
      <c r="N654">
        <f>(Table2[[#This Row],[1W Return vs Nifty]]-AVERAGE(Table2[1W Return vs Nifty]))/_xlfn.STDEV.P(Table2[1W Return vs Nifty])</f>
        <v>0.18824030550206491</v>
      </c>
      <c r="O654">
        <v>898.34</v>
      </c>
      <c r="P654">
        <v>922.32168226085901</v>
      </c>
      <c r="Q654">
        <v>921.26948309794602</v>
      </c>
      <c r="R654">
        <v>44.219302674829201</v>
      </c>
      <c r="S654" s="1">
        <f>(Table2[[#This Row],[Close Price]]-Table2[[#This Row],[20D EMA]])/Table2[[#This Row],[20D EMA]]</f>
        <v>-1.4849611505666041E-2</v>
      </c>
      <c r="T654" s="1">
        <f>(Table2[[#This Row],[Close Price]]-Table2[[#This Row],[50D EMA]])/Table2[[#This Row],[50D EMA]]</f>
        <v>-4.0464929946538289E-2</v>
      </c>
      <c r="U654" s="1">
        <f>(Table2[[#This Row],[Close Price]]-Table2[[#This Row],[200D EMA]])/Table2[[#This Row],[200D EMA]]</f>
        <v>-3.9369026938765955E-2</v>
      </c>
      <c r="V654">
        <v>1.0065592730769499</v>
      </c>
      <c r="W654">
        <v>881.1</v>
      </c>
      <c r="X654">
        <v>892.8</v>
      </c>
      <c r="Y654">
        <v>881.1</v>
      </c>
      <c r="Z654">
        <v>892.8</v>
      </c>
      <c r="AA654">
        <v>843.3</v>
      </c>
      <c r="AB654">
        <v>934</v>
      </c>
      <c r="AC654" s="1">
        <f>(Table2[[#This Row],[Close Price]]/Table2[[#This Row],[Day Low]])-1</f>
        <v>4.4262853251617607E-3</v>
      </c>
      <c r="AD654" s="1">
        <f>(Table2[[#This Row],[Day High]]/Table2[[#This Row],[Close Price]])-1</f>
        <v>8.8135593220337594E-3</v>
      </c>
      <c r="AE654" s="1">
        <f>(Table2[[#This Row],[Close Price]]/Table2[[#This Row],[Current Week Low]])-1</f>
        <v>4.4262853251617607E-3</v>
      </c>
      <c r="AF654" s="1">
        <f>(Table2[[#This Row],[Current Week High]]/Table2[[#This Row],[Close Price]])-1</f>
        <v>8.8135593220337594E-3</v>
      </c>
      <c r="AG654" s="1">
        <f>(Table2[[#This Row],[Close Price]]/Table2[[#This Row],[Current Month Low]])-1</f>
        <v>4.9448594806118962E-2</v>
      </c>
      <c r="AH654" s="1">
        <f>(Table2[[#This Row],[Current Month High]]/Table2[[#This Row],[Close Price]])-1</f>
        <v>5.5367231638418168E-2</v>
      </c>
      <c r="AI654">
        <v>28.689265536723099</v>
      </c>
      <c r="AJ654">
        <v>39.249468963889498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-0.13</v>
      </c>
      <c r="AM654" t="s">
        <v>3181</v>
      </c>
      <c r="AN654">
        <v>-1.8</v>
      </c>
      <c r="AO654" t="s">
        <v>3181</v>
      </c>
      <c r="AP654">
        <v>-5.1409189222210001E-2</v>
      </c>
      <c r="AQ654">
        <f>(Table2[[#This Row],[Sharpe Ratio]]-AVERAGE(Table2[Sharpe Ratio]))/_xlfn.STDEV.P(Table2[Sharpe Ratio])</f>
        <v>-1.3742975427901167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455</v>
      </c>
      <c r="AT654">
        <f>_xlfn.RANK.AVG(Table2[[#This Row],[6M Return vs Nifty Z-Score]],Table2[6M Return vs Nifty Z-Score])</f>
        <v>684</v>
      </c>
      <c r="AU654">
        <f>_xlfn.RANK.AVG(Table2[[#This Row],[Sharpe Ratio Z-Score]],Table2[Sharpe Ratio Z-Score])</f>
        <v>672</v>
      </c>
      <c r="AV654">
        <f>(Table2[[#This Row],[Rank 1Y]]+Table2[[#This Row],[Rank 6M]]+Table2[[#This Row],[Rank Sharpe]])/3</f>
        <v>603.66666666666663</v>
      </c>
    </row>
    <row r="655" spans="1:48" x14ac:dyDescent="0.3">
      <c r="A655" t="s">
        <v>374</v>
      </c>
      <c r="B655" t="s">
        <v>375</v>
      </c>
      <c r="C655" t="s">
        <v>3145</v>
      </c>
      <c r="D655" t="s">
        <v>100</v>
      </c>
      <c r="E655">
        <v>66269.676405405</v>
      </c>
      <c r="F655">
        <v>568.45000000000005</v>
      </c>
      <c r="G655">
        <v>-27.355126687688099</v>
      </c>
      <c r="H655">
        <f>(Table2[[#This Row],[1Y Return vs Nifty]]-AVERAGE(Table2[1Y Return vs Nifty]))/_xlfn.STDEV.P(Table2[1Y Return vs Nifty])</f>
        <v>-0.875714639065448</v>
      </c>
      <c r="I655">
        <v>-6.8536564331815004</v>
      </c>
      <c r="J655">
        <f>(Table2[[#This Row],[1M Return vs Nifty]]-AVERAGE(Table2[1M Return vs Nifty]))/_xlfn.STDEV.P(Table2[1M Return vs Nifty])</f>
        <v>-0.64742024562552913</v>
      </c>
      <c r="K655">
        <v>-7.4623114205371799</v>
      </c>
      <c r="L655">
        <f>(Table2[[#This Row],[6M Return vs Nifty]]-AVERAGE(Table2[6M Return vs Nifty]))/_xlfn.STDEV.P(Table2[6M Return vs Nifty])</f>
        <v>-0.5775906079131421</v>
      </c>
      <c r="M655">
        <v>-1.9397457225532699</v>
      </c>
      <c r="N655">
        <f>(Table2[[#This Row],[1W Return vs Nifty]]-AVERAGE(Table2[1W Return vs Nifty]))/_xlfn.STDEV.P(Table2[1W Return vs Nifty])</f>
        <v>-0.21328414274921745</v>
      </c>
      <c r="O655">
        <v>590.05999999999995</v>
      </c>
      <c r="P655">
        <v>580.950946364076</v>
      </c>
      <c r="Q655">
        <v>554.87898785273899</v>
      </c>
      <c r="R655">
        <v>24.524526496487098</v>
      </c>
      <c r="S655" s="1">
        <f>(Table2[[#This Row],[Close Price]]-Table2[[#This Row],[20D EMA]])/Table2[[#This Row],[20D EMA]]</f>
        <v>-3.662339423109498E-2</v>
      </c>
      <c r="T655" s="1">
        <f>(Table2[[#This Row],[Close Price]]-Table2[[#This Row],[50D EMA]])/Table2[[#This Row],[50D EMA]]</f>
        <v>-2.1518075566128336E-2</v>
      </c>
      <c r="U655" s="1">
        <f>(Table2[[#This Row],[Close Price]]-Table2[[#This Row],[200D EMA]])/Table2[[#This Row],[200D EMA]]</f>
        <v>2.4457606873487719E-2</v>
      </c>
      <c r="V655">
        <v>0.69990199698417999</v>
      </c>
      <c r="W655">
        <v>565</v>
      </c>
      <c r="X655">
        <v>576.1</v>
      </c>
      <c r="Y655">
        <v>565</v>
      </c>
      <c r="Z655">
        <v>576.1</v>
      </c>
      <c r="AA655">
        <v>561.20000000000005</v>
      </c>
      <c r="AB655">
        <v>624</v>
      </c>
      <c r="AC655" s="1">
        <f>(Table2[[#This Row],[Close Price]]/Table2[[#This Row],[Day Low]])-1</f>
        <v>6.1061946902656317E-3</v>
      </c>
      <c r="AD655" s="1">
        <f>(Table2[[#This Row],[Day High]]/Table2[[#This Row],[Close Price]])-1</f>
        <v>1.3457647990148702E-2</v>
      </c>
      <c r="AE655" s="1">
        <f>(Table2[[#This Row],[Close Price]]/Table2[[#This Row],[Current Week Low]])-1</f>
        <v>6.1061946902656317E-3</v>
      </c>
      <c r="AF655" s="1">
        <f>(Table2[[#This Row],[Current Week High]]/Table2[[#This Row],[Close Price]])-1</f>
        <v>1.3457647990148702E-2</v>
      </c>
      <c r="AG655" s="1">
        <f>(Table2[[#This Row],[Close Price]]/Table2[[#This Row],[Current Month Low]])-1</f>
        <v>1.291874554526018E-2</v>
      </c>
      <c r="AH655" s="1">
        <f>(Table2[[#This Row],[Current Month High]]/Table2[[#This Row],[Close Price]])-1</f>
        <v>9.7721875274870085E-2</v>
      </c>
      <c r="AI655">
        <v>10.7397308470401</v>
      </c>
      <c r="AJ655">
        <v>29.4874715261959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0.06</v>
      </c>
      <c r="AM655" t="s">
        <v>3182</v>
      </c>
      <c r="AN655">
        <v>-7.71</v>
      </c>
      <c r="AO655" t="s">
        <v>3181</v>
      </c>
      <c r="AP655">
        <v>-6.3175300900716005E-2</v>
      </c>
      <c r="AQ655">
        <f>(Table2[[#This Row],[Sharpe Ratio]]-AVERAGE(Table2[Sharpe Ratio]))/_xlfn.STDEV.P(Table2[Sharpe Ratio])</f>
        <v>-1.5120115007649195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-3.8260211361182561</v>
      </c>
      <c r="AS655">
        <f>_xlfn.RANK.AVG(Table2[[#This Row],[1Y Return vs Nifty Z-Score]],Table2[1Y Return vs Nifty Z-Score])</f>
        <v>619</v>
      </c>
      <c r="AT655">
        <f>_xlfn.RANK.AVG(Table2[[#This Row],[6M Return vs Nifty Z-Score]],Table2[6M Return vs Nifty Z-Score])</f>
        <v>508</v>
      </c>
      <c r="AU655">
        <f>_xlfn.RANK.AVG(Table2[[#This Row],[Sharpe Ratio Z-Score]],Table2[Sharpe Ratio Z-Score])</f>
        <v>685</v>
      </c>
      <c r="AV655">
        <f>(Table2[[#This Row],[Rank 1Y]]+Table2[[#This Row],[Rank 6M]]+Table2[[#This Row],[Rank Sharpe]])/3</f>
        <v>604</v>
      </c>
    </row>
    <row r="656" spans="1:48" x14ac:dyDescent="0.3">
      <c r="A656" t="s">
        <v>448</v>
      </c>
      <c r="B656" t="s">
        <v>449</v>
      </c>
      <c r="C656" t="s">
        <v>3147</v>
      </c>
      <c r="D656" t="s">
        <v>450</v>
      </c>
      <c r="E656">
        <v>51184.190294859902</v>
      </c>
      <c r="F656">
        <v>1905.4</v>
      </c>
      <c r="G656">
        <v>-29.482974493906699</v>
      </c>
      <c r="H656">
        <f>(Table2[[#This Row],[1Y Return vs Nifty]]-AVERAGE(Table2[1Y Return vs Nifty]))/_xlfn.STDEV.P(Table2[1Y Return vs Nifty])</f>
        <v>-0.91202425634586182</v>
      </c>
      <c r="I656">
        <v>-1.01134156632538</v>
      </c>
      <c r="J656">
        <f>(Table2[[#This Row],[1M Return vs Nifty]]-AVERAGE(Table2[1M Return vs Nifty]))/_xlfn.STDEV.P(Table2[1M Return vs Nifty])</f>
        <v>1.387300112967029E-2</v>
      </c>
      <c r="K656">
        <v>-14.8406571286682</v>
      </c>
      <c r="L656">
        <f>(Table2[[#This Row],[6M Return vs Nifty]]-AVERAGE(Table2[6M Return vs Nifty]))/_xlfn.STDEV.P(Table2[6M Return vs Nifty])</f>
        <v>-0.8071646474903349</v>
      </c>
      <c r="M656">
        <v>-1.39242027284428</v>
      </c>
      <c r="N656">
        <f>(Table2[[#This Row],[1W Return vs Nifty]]-AVERAGE(Table2[1W Return vs Nifty]))/_xlfn.STDEV.P(Table2[1W Return vs Nifty])</f>
        <v>-9.1240569498305821E-2</v>
      </c>
      <c r="O656">
        <v>1929.69</v>
      </c>
      <c r="P656">
        <v>1977.1933081070999</v>
      </c>
      <c r="Q656">
        <v>2013.7160339116199</v>
      </c>
      <c r="R656">
        <v>39.874280412953603</v>
      </c>
      <c r="S656" s="1">
        <f>(Table2[[#This Row],[Close Price]]-Table2[[#This Row],[20D EMA]])/Table2[[#This Row],[20D EMA]]</f>
        <v>-1.2587514056661931E-2</v>
      </c>
      <c r="T656" s="1">
        <f>(Table2[[#This Row],[Close Price]]-Table2[[#This Row],[50D EMA]])/Table2[[#This Row],[50D EMA]]</f>
        <v>-3.6310717729381964E-2</v>
      </c>
      <c r="U656" s="1">
        <f>(Table2[[#This Row],[Close Price]]-Table2[[#This Row],[200D EMA]])/Table2[[#This Row],[200D EMA]]</f>
        <v>-5.3789130188935906E-2</v>
      </c>
      <c r="V656">
        <v>0.92287511497229902</v>
      </c>
      <c r="W656">
        <v>1884.3</v>
      </c>
      <c r="X656">
        <v>1914</v>
      </c>
      <c r="Y656">
        <v>1884.3</v>
      </c>
      <c r="Z656">
        <v>1914</v>
      </c>
      <c r="AA656">
        <v>1849.1</v>
      </c>
      <c r="AB656">
        <v>2001.7</v>
      </c>
      <c r="AC656" s="1">
        <f>(Table2[[#This Row],[Close Price]]/Table2[[#This Row],[Day Low]])-1</f>
        <v>1.1197792283606622E-2</v>
      </c>
      <c r="AD656" s="1">
        <f>(Table2[[#This Row],[Day High]]/Table2[[#This Row],[Close Price]])-1</f>
        <v>4.5134879815260653E-3</v>
      </c>
      <c r="AE656" s="1">
        <f>(Table2[[#This Row],[Close Price]]/Table2[[#This Row],[Current Week Low]])-1</f>
        <v>1.1197792283606622E-2</v>
      </c>
      <c r="AF656" s="1">
        <f>(Table2[[#This Row],[Current Week High]]/Table2[[#This Row],[Close Price]])-1</f>
        <v>4.5134879815260653E-3</v>
      </c>
      <c r="AG656" s="1">
        <f>(Table2[[#This Row],[Close Price]]/Table2[[#This Row],[Current Month Low]])-1</f>
        <v>3.0447244605483759E-2</v>
      </c>
      <c r="AH656" s="1">
        <f>(Table2[[#This Row],[Current Month High]]/Table2[[#This Row],[Close Price]])-1</f>
        <v>5.0540568909415384E-2</v>
      </c>
      <c r="AI656">
        <v>28.7918547286659</v>
      </c>
      <c r="AJ656">
        <v>9.5057471264367894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-0.19</v>
      </c>
      <c r="AM656" t="s">
        <v>3181</v>
      </c>
      <c r="AN656">
        <v>-5.9</v>
      </c>
      <c r="AO656" t="s">
        <v>3181</v>
      </c>
      <c r="AP656">
        <v>-4.4846460723679997E-3</v>
      </c>
      <c r="AQ656">
        <f>(Table2[[#This Row],[Sharpe Ratio]]-AVERAGE(Table2[Sharpe Ratio]))/_xlfn.STDEV.P(Table2[Sharpe Ratio])</f>
        <v>-0.82507918247750422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632</v>
      </c>
      <c r="AT656">
        <f>_xlfn.RANK.AVG(Table2[[#This Row],[6M Return vs Nifty Z-Score]],Table2[6M Return vs Nifty Z-Score])</f>
        <v>600</v>
      </c>
      <c r="AU656">
        <f>_xlfn.RANK.AVG(Table2[[#This Row],[Sharpe Ratio Z-Score]],Table2[Sharpe Ratio Z-Score])</f>
        <v>583</v>
      </c>
      <c r="AV656">
        <f>(Table2[[#This Row],[Rank 1Y]]+Table2[[#This Row],[Rank 6M]]+Table2[[#This Row],[Rank Sharpe]])/3</f>
        <v>605</v>
      </c>
    </row>
    <row r="657" spans="1:48" x14ac:dyDescent="0.3">
      <c r="A657" t="s">
        <v>2141</v>
      </c>
      <c r="B657" t="s">
        <v>2142</v>
      </c>
      <c r="C657" t="s">
        <v>3147</v>
      </c>
      <c r="D657" t="s">
        <v>95</v>
      </c>
      <c r="E657">
        <v>2904.44643</v>
      </c>
      <c r="F657">
        <v>675</v>
      </c>
      <c r="G657">
        <v>-42.827263783803303</v>
      </c>
      <c r="H657">
        <f>(Table2[[#This Row],[1Y Return vs Nifty]]-AVERAGE(Table2[1Y Return vs Nifty]))/_xlfn.STDEV.P(Table2[1Y Return vs Nifty])</f>
        <v>-1.1397313487324743</v>
      </c>
      <c r="I657">
        <v>-1.5915306981700199</v>
      </c>
      <c r="J657">
        <f>(Table2[[#This Row],[1M Return vs Nifty]]-AVERAGE(Table2[1M Return vs Nifty]))/_xlfn.STDEV.P(Table2[1M Return vs Nifty])</f>
        <v>-5.1798768275679571E-2</v>
      </c>
      <c r="K657">
        <v>-13.6936397318073</v>
      </c>
      <c r="L657">
        <f>(Table2[[#This Row],[6M Return vs Nifty]]-AVERAGE(Table2[6M Return vs Nifty]))/_xlfn.STDEV.P(Table2[6M Return vs Nifty])</f>
        <v>-0.77147569664970328</v>
      </c>
      <c r="M657">
        <v>-1.6601185199902799</v>
      </c>
      <c r="N657">
        <f>(Table2[[#This Row],[1W Return vs Nifty]]-AVERAGE(Table2[1W Return vs Nifty]))/_xlfn.STDEV.P(Table2[1W Return vs Nifty])</f>
        <v>-0.15093238659190963</v>
      </c>
      <c r="O657">
        <v>691.09</v>
      </c>
      <c r="P657">
        <v>706.83240285553597</v>
      </c>
      <c r="Q657">
        <v>763.09282559196504</v>
      </c>
      <c r="R657">
        <v>39.360308549503998</v>
      </c>
      <c r="S657" s="1">
        <f>(Table2[[#This Row],[Close Price]]-Table2[[#This Row],[20D EMA]])/Table2[[#This Row],[20D EMA]]</f>
        <v>-2.3282061670694167E-2</v>
      </c>
      <c r="T657" s="1">
        <f>(Table2[[#This Row],[Close Price]]-Table2[[#This Row],[50D EMA]])/Table2[[#This Row],[50D EMA]]</f>
        <v>-4.5035290865183999E-2</v>
      </c>
      <c r="U657" s="1">
        <f>(Table2[[#This Row],[Close Price]]-Table2[[#This Row],[200D EMA]])/Table2[[#This Row],[200D EMA]]</f>
        <v>-0.1154418212799046</v>
      </c>
      <c r="V657">
        <v>0.60766290474529105</v>
      </c>
      <c r="W657">
        <v>674.05</v>
      </c>
      <c r="X657">
        <v>690.05</v>
      </c>
      <c r="Y657">
        <v>674.05</v>
      </c>
      <c r="Z657">
        <v>690.05</v>
      </c>
      <c r="AA657">
        <v>654</v>
      </c>
      <c r="AB657">
        <v>711</v>
      </c>
      <c r="AC657" s="1">
        <f>(Table2[[#This Row],[Close Price]]/Table2[[#This Row],[Day Low]])-1</f>
        <v>1.4093909947334726E-3</v>
      </c>
      <c r="AD657" s="1">
        <f>(Table2[[#This Row],[Day High]]/Table2[[#This Row],[Close Price]])-1</f>
        <v>2.2296296296296259E-2</v>
      </c>
      <c r="AE657" s="1">
        <f>(Table2[[#This Row],[Close Price]]/Table2[[#This Row],[Current Week Low]])-1</f>
        <v>1.4093909947334726E-3</v>
      </c>
      <c r="AF657" s="1">
        <f>(Table2[[#This Row],[Current Week High]]/Table2[[#This Row],[Close Price]])-1</f>
        <v>2.2296296296296259E-2</v>
      </c>
      <c r="AG657" s="1">
        <f>(Table2[[#This Row],[Close Price]]/Table2[[#This Row],[Current Month Low]])-1</f>
        <v>3.2110091743119185E-2</v>
      </c>
      <c r="AH657" s="1">
        <f>(Table2[[#This Row],[Current Month High]]/Table2[[#This Row],[Close Price]])-1</f>
        <v>5.3333333333333233E-2</v>
      </c>
      <c r="AI657">
        <v>31.674074074073999</v>
      </c>
      <c r="AJ657">
        <v>9.0820943762120301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-0.15</v>
      </c>
      <c r="AM657" t="s">
        <v>3181</v>
      </c>
      <c r="AN657">
        <v>-4.1100000000000003</v>
      </c>
      <c r="AO657" t="s">
        <v>3181</v>
      </c>
      <c r="AQ657">
        <f>(Table2[[#This Row],[Sharpe Ratio]]-AVERAGE(Table2[Sharpe Ratio]))/_xlfn.STDEV.P(Table2[Sharpe Ratio])</f>
        <v>-0.77258959393567861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685</v>
      </c>
      <c r="AT657">
        <f>_xlfn.RANK.AVG(Table2[[#This Row],[6M Return vs Nifty Z-Score]],Table2[6M Return vs Nifty Z-Score])</f>
        <v>583</v>
      </c>
      <c r="AU657">
        <f>_xlfn.RANK.AVG(Table2[[#This Row],[Sharpe Ratio Z-Score]],Table2[Sharpe Ratio Z-Score])</f>
        <v>547.5</v>
      </c>
      <c r="AV657">
        <f>(Table2[[#This Row],[Rank 1Y]]+Table2[[#This Row],[Rank 6M]]+Table2[[#This Row],[Rank Sharpe]])/3</f>
        <v>605.16666666666663</v>
      </c>
    </row>
    <row r="658" spans="1:48" x14ac:dyDescent="0.3">
      <c r="A658" t="s">
        <v>1656</v>
      </c>
      <c r="B658" t="s">
        <v>1657</v>
      </c>
      <c r="C658" t="s">
        <v>3147</v>
      </c>
      <c r="D658" t="s">
        <v>274</v>
      </c>
      <c r="E658">
        <v>5477.514167325</v>
      </c>
      <c r="F658">
        <v>1780.75</v>
      </c>
      <c r="G658">
        <v>-58.428694081497497</v>
      </c>
      <c r="H658">
        <f>(Table2[[#This Row],[1Y Return vs Nifty]]-AVERAGE(Table2[1Y Return vs Nifty]))/_xlfn.STDEV.P(Table2[1Y Return vs Nifty])</f>
        <v>-1.4059543189471639</v>
      </c>
      <c r="I658">
        <v>2.8353755514032599</v>
      </c>
      <c r="J658">
        <f>(Table2[[#This Row],[1M Return vs Nifty]]-AVERAGE(Table2[1M Return vs Nifty]))/_xlfn.STDEV.P(Table2[1M Return vs Nifty])</f>
        <v>0.44928398292436678</v>
      </c>
      <c r="K658">
        <v>-13.7428492842847</v>
      </c>
      <c r="L658">
        <f>(Table2[[#This Row],[6M Return vs Nifty]]-AVERAGE(Table2[6M Return vs Nifty]))/_xlfn.STDEV.P(Table2[6M Return vs Nifty])</f>
        <v>-0.77300683061860531</v>
      </c>
      <c r="M658">
        <v>5.3025383737185496</v>
      </c>
      <c r="N658">
        <f>(Table2[[#This Row],[1W Return vs Nifty]]-AVERAGE(Table2[1W Return vs Nifty]))/_xlfn.STDEV.P(Table2[1W Return vs Nifty])</f>
        <v>1.4016128624552975</v>
      </c>
      <c r="O658">
        <v>1754.98</v>
      </c>
      <c r="P658">
        <v>1779.0136288374399</v>
      </c>
      <c r="Q658">
        <v>1886.4936439681801</v>
      </c>
      <c r="R658">
        <v>57.156032726822502</v>
      </c>
      <c r="S658" s="1">
        <f>(Table2[[#This Row],[Close Price]]-Table2[[#This Row],[20D EMA]])/Table2[[#This Row],[20D EMA]]</f>
        <v>1.468392802197175E-2</v>
      </c>
      <c r="T658" s="1">
        <f>(Table2[[#This Row],[Close Price]]-Table2[[#This Row],[50D EMA]])/Table2[[#This Row],[50D EMA]]</f>
        <v>9.7603027566167872E-4</v>
      </c>
      <c r="U658" s="1">
        <f>(Table2[[#This Row],[Close Price]]-Table2[[#This Row],[200D EMA]])/Table2[[#This Row],[200D EMA]]</f>
        <v>-5.6053008345022387E-2</v>
      </c>
      <c r="V658">
        <v>0.82120801530242005</v>
      </c>
      <c r="W658">
        <v>1778</v>
      </c>
      <c r="X658">
        <v>1818</v>
      </c>
      <c r="Y658">
        <v>1778</v>
      </c>
      <c r="Z658">
        <v>1818</v>
      </c>
      <c r="AA658">
        <v>1624.55</v>
      </c>
      <c r="AB658">
        <v>1841.95</v>
      </c>
      <c r="AC658" s="1">
        <f>(Table2[[#This Row],[Close Price]]/Table2[[#This Row],[Day Low]])-1</f>
        <v>1.5466816647919934E-3</v>
      </c>
      <c r="AD658" s="1">
        <f>(Table2[[#This Row],[Day High]]/Table2[[#This Row],[Close Price]])-1</f>
        <v>2.0918152463849538E-2</v>
      </c>
      <c r="AE658" s="1">
        <f>(Table2[[#This Row],[Close Price]]/Table2[[#This Row],[Current Week Low]])-1</f>
        <v>1.5466816647919934E-3</v>
      </c>
      <c r="AF658" s="1">
        <f>(Table2[[#This Row],[Current Week High]]/Table2[[#This Row],[Close Price]])-1</f>
        <v>2.0918152463849538E-2</v>
      </c>
      <c r="AG658" s="1">
        <f>(Table2[[#This Row],[Close Price]]/Table2[[#This Row],[Current Month Low]])-1</f>
        <v>9.6149702994675401E-2</v>
      </c>
      <c r="AH658" s="1">
        <f>(Table2[[#This Row],[Current Month High]]/Table2[[#This Row],[Close Price]])-1</f>
        <v>3.4367541766109788E-2</v>
      </c>
      <c r="AI658">
        <v>56.330197950301802</v>
      </c>
      <c r="AJ658">
        <v>11.296875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-7.0000000000000007E-2</v>
      </c>
      <c r="AM658" t="s">
        <v>3181</v>
      </c>
      <c r="AN658">
        <v>1.62</v>
      </c>
      <c r="AO658" t="s">
        <v>3182</v>
      </c>
      <c r="AP658">
        <v>5.1349781291700003E-3</v>
      </c>
      <c r="AQ658">
        <f>(Table2[[#This Row],[Sharpe Ratio]]-AVERAGE(Table2[Sharpe Ratio]))/_xlfn.STDEV.P(Table2[Sharpe Ratio])</f>
        <v>-0.7124883318021682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722</v>
      </c>
      <c r="AT658">
        <f>_xlfn.RANK.AVG(Table2[[#This Row],[6M Return vs Nifty Z-Score]],Table2[6M Return vs Nifty Z-Score])</f>
        <v>585</v>
      </c>
      <c r="AU658">
        <f>_xlfn.RANK.AVG(Table2[[#This Row],[Sharpe Ratio Z-Score]],Table2[Sharpe Ratio Z-Score])</f>
        <v>512</v>
      </c>
      <c r="AV658">
        <f>(Table2[[#This Row],[Rank 1Y]]+Table2[[#This Row],[Rank 6M]]+Table2[[#This Row],[Rank Sharpe]])/3</f>
        <v>606.33333333333337</v>
      </c>
    </row>
    <row r="659" spans="1:48" x14ac:dyDescent="0.3">
      <c r="A659" t="s">
        <v>1761</v>
      </c>
      <c r="B659" t="s">
        <v>1762</v>
      </c>
      <c r="C659" t="s">
        <v>3142</v>
      </c>
      <c r="D659" t="s">
        <v>182</v>
      </c>
      <c r="E659">
        <v>4645.4597909399999</v>
      </c>
      <c r="F659">
        <v>116.44</v>
      </c>
      <c r="G659">
        <v>-30.432007862591099</v>
      </c>
      <c r="H659">
        <f>(Table2[[#This Row],[1Y Return vs Nifty]]-AVERAGE(Table2[1Y Return vs Nifty]))/_xlfn.STDEV.P(Table2[1Y Return vs Nifty])</f>
        <v>-0.92821857170176569</v>
      </c>
      <c r="I659">
        <v>-9.7698447588370207</v>
      </c>
      <c r="J659">
        <f>(Table2[[#This Row],[1M Return vs Nifty]]-AVERAGE(Table2[1M Return vs Nifty]))/_xlfn.STDEV.P(Table2[1M Return vs Nifty])</f>
        <v>-0.97750441431055124</v>
      </c>
      <c r="K659">
        <v>-23.170507961045999</v>
      </c>
      <c r="L659">
        <f>(Table2[[#This Row],[6M Return vs Nifty]]-AVERAGE(Table2[6M Return vs Nifty]))/_xlfn.STDEV.P(Table2[6M Return vs Nifty])</f>
        <v>-1.066344357998751</v>
      </c>
      <c r="M659">
        <v>1.30323521332195</v>
      </c>
      <c r="N659">
        <f>(Table2[[#This Row],[1W Return vs Nifty]]-AVERAGE(Table2[1W Return vs Nifty]))/_xlfn.STDEV.P(Table2[1W Return vs Nifty])</f>
        <v>0.50984134247942337</v>
      </c>
      <c r="O659">
        <v>118.65</v>
      </c>
      <c r="P659">
        <v>122.616660512346</v>
      </c>
      <c r="Q659">
        <v>123.290277780712</v>
      </c>
      <c r="R659">
        <v>47.0958172604129</v>
      </c>
      <c r="S659" s="1">
        <f>(Table2[[#This Row],[Close Price]]-Table2[[#This Row],[20D EMA]])/Table2[[#This Row],[20D EMA]]</f>
        <v>-1.8626211546565595E-2</v>
      </c>
      <c r="T659" s="1">
        <f>(Table2[[#This Row],[Close Price]]-Table2[[#This Row],[50D EMA]])/Table2[[#This Row],[50D EMA]]</f>
        <v>-5.0373746002681991E-2</v>
      </c>
      <c r="U659" s="1">
        <f>(Table2[[#This Row],[Close Price]]-Table2[[#This Row],[200D EMA]])/Table2[[#This Row],[200D EMA]]</f>
        <v>-5.5562189525569294E-2</v>
      </c>
      <c r="V659">
        <v>0.78213136476522904</v>
      </c>
      <c r="W659">
        <v>116.11</v>
      </c>
      <c r="X659">
        <v>118.45</v>
      </c>
      <c r="Y659">
        <v>116.11</v>
      </c>
      <c r="Z659">
        <v>118.45</v>
      </c>
      <c r="AA659">
        <v>108.66</v>
      </c>
      <c r="AB659">
        <v>120.8</v>
      </c>
      <c r="AC659" s="1">
        <f>(Table2[[#This Row],[Close Price]]/Table2[[#This Row],[Day Low]])-1</f>
        <v>2.8421324605976128E-3</v>
      </c>
      <c r="AD659" s="1">
        <f>(Table2[[#This Row],[Day High]]/Table2[[#This Row],[Close Price]])-1</f>
        <v>1.726210924081073E-2</v>
      </c>
      <c r="AE659" s="1">
        <f>(Table2[[#This Row],[Close Price]]/Table2[[#This Row],[Current Week Low]])-1</f>
        <v>2.8421324605976128E-3</v>
      </c>
      <c r="AF659" s="1">
        <f>(Table2[[#This Row],[Current Week High]]/Table2[[#This Row],[Close Price]])-1</f>
        <v>1.726210924081073E-2</v>
      </c>
      <c r="AG659" s="1">
        <f>(Table2[[#This Row],[Close Price]]/Table2[[#This Row],[Current Month Low]])-1</f>
        <v>7.1599484630958887E-2</v>
      </c>
      <c r="AH659" s="1">
        <f>(Table2[[#This Row],[Current Month High]]/Table2[[#This Row],[Close Price]])-1</f>
        <v>3.7444177258673994E-2</v>
      </c>
      <c r="AI659">
        <v>28.5297148746135</v>
      </c>
      <c r="AJ659">
        <v>13.7664875427454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-0.17</v>
      </c>
      <c r="AM659" t="s">
        <v>3181</v>
      </c>
      <c r="AN659">
        <v>-4.5199999999999996</v>
      </c>
      <c r="AO659" t="s">
        <v>3181</v>
      </c>
      <c r="AP659">
        <v>5.5228541794509999E-3</v>
      </c>
      <c r="AQ659">
        <f>(Table2[[#This Row],[Sharpe Ratio]]-AVERAGE(Table2[Sharpe Ratio]))/_xlfn.STDEV.P(Table2[Sharpe Ratio])</f>
        <v>-0.70794851885908616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642</v>
      </c>
      <c r="AT659">
        <f>_xlfn.RANK.AVG(Table2[[#This Row],[6M Return vs Nifty Z-Score]],Table2[6M Return vs Nifty Z-Score])</f>
        <v>669</v>
      </c>
      <c r="AU659">
        <f>_xlfn.RANK.AVG(Table2[[#This Row],[Sharpe Ratio Z-Score]],Table2[Sharpe Ratio Z-Score])</f>
        <v>509</v>
      </c>
      <c r="AV659">
        <f>(Table2[[#This Row],[Rank 1Y]]+Table2[[#This Row],[Rank 6M]]+Table2[[#This Row],[Rank Sharpe]])/3</f>
        <v>606.66666666666663</v>
      </c>
    </row>
    <row r="660" spans="1:48" x14ac:dyDescent="0.3">
      <c r="A660" t="s">
        <v>2196</v>
      </c>
      <c r="B660" t="s">
        <v>2197</v>
      </c>
      <c r="C660" t="s">
        <v>3138</v>
      </c>
      <c r="D660" t="s">
        <v>389</v>
      </c>
      <c r="E660">
        <v>2709.9808263199998</v>
      </c>
      <c r="F660">
        <v>1923.7</v>
      </c>
      <c r="G660">
        <v>-37.0104571623393</v>
      </c>
      <c r="H660">
        <f>(Table2[[#This Row],[1Y Return vs Nifty]]-AVERAGE(Table2[1Y Return vs Nifty]))/_xlfn.STDEV.P(Table2[1Y Return vs Nifty])</f>
        <v>-1.0404732995419785</v>
      </c>
      <c r="I660">
        <v>-16.808853896123701</v>
      </c>
      <c r="J660">
        <f>(Table2[[#This Row],[1M Return vs Nifty]]-AVERAGE(Table2[1M Return vs Nifty]))/_xlfn.STDEV.P(Table2[1M Return vs Nifty])</f>
        <v>-1.7742518187928265</v>
      </c>
      <c r="K660">
        <v>-2.9337133808943099</v>
      </c>
      <c r="L660">
        <f>(Table2[[#This Row],[6M Return vs Nifty]]-AVERAGE(Table2[6M Return vs Nifty]))/_xlfn.STDEV.P(Table2[6M Return vs Nifty])</f>
        <v>-0.43668523607125814</v>
      </c>
      <c r="M660">
        <v>-4.3068523424748903</v>
      </c>
      <c r="N660">
        <f>(Table2[[#This Row],[1W Return vs Nifty]]-AVERAGE(Table2[1W Return vs Nifty]))/_xlfn.STDEV.P(Table2[1W Return vs Nifty])</f>
        <v>-0.74110566158179414</v>
      </c>
      <c r="O660">
        <v>2022.11</v>
      </c>
      <c r="P660">
        <v>2090.3127347888098</v>
      </c>
      <c r="Q660">
        <v>1984.5624543136701</v>
      </c>
      <c r="R660">
        <v>35.694533801058803</v>
      </c>
      <c r="S660" s="1">
        <f>(Table2[[#This Row],[Close Price]]-Table2[[#This Row],[20D EMA]])/Table2[[#This Row],[20D EMA]]</f>
        <v>-4.866698646463341E-2</v>
      </c>
      <c r="T660" s="1">
        <f>(Table2[[#This Row],[Close Price]]-Table2[[#This Row],[50D EMA]])/Table2[[#This Row],[50D EMA]]</f>
        <v>-7.9707084981062964E-2</v>
      </c>
      <c r="U660" s="1">
        <f>(Table2[[#This Row],[Close Price]]-Table2[[#This Row],[200D EMA]])/Table2[[#This Row],[200D EMA]]</f>
        <v>-3.0667946066085555E-2</v>
      </c>
      <c r="V660">
        <v>0.447402906125134</v>
      </c>
      <c r="W660">
        <v>1869.2</v>
      </c>
      <c r="X660">
        <v>1934.95</v>
      </c>
      <c r="Y660">
        <v>1869.2</v>
      </c>
      <c r="Z660">
        <v>1934.95</v>
      </c>
      <c r="AA660">
        <v>1852</v>
      </c>
      <c r="AB660">
        <v>2029</v>
      </c>
      <c r="AC660" s="1">
        <f>(Table2[[#This Row],[Close Price]]/Table2[[#This Row],[Day Low]])-1</f>
        <v>2.9156858549111986E-2</v>
      </c>
      <c r="AD660" s="1">
        <f>(Table2[[#This Row],[Day High]]/Table2[[#This Row],[Close Price]])-1</f>
        <v>5.8481052139107703E-3</v>
      </c>
      <c r="AE660" s="1">
        <f>(Table2[[#This Row],[Close Price]]/Table2[[#This Row],[Current Week Low]])-1</f>
        <v>2.9156858549111986E-2</v>
      </c>
      <c r="AF660" s="1">
        <f>(Table2[[#This Row],[Current Week High]]/Table2[[#This Row],[Close Price]])-1</f>
        <v>5.8481052139107703E-3</v>
      </c>
      <c r="AG660" s="1">
        <f>(Table2[[#This Row],[Close Price]]/Table2[[#This Row],[Current Month Low]])-1</f>
        <v>3.8714902807775342E-2</v>
      </c>
      <c r="AH660" s="1">
        <f>(Table2[[#This Row],[Current Month High]]/Table2[[#This Row],[Close Price]])-1</f>
        <v>5.4738264802204117E-2</v>
      </c>
      <c r="AI660">
        <v>33.074283932005997</v>
      </c>
      <c r="AJ660">
        <v>25.6499020248203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-0.01</v>
      </c>
      <c r="AM660" t="s">
        <v>3181</v>
      </c>
      <c r="AN660">
        <v>-9.49</v>
      </c>
      <c r="AO660" t="s">
        <v>3181</v>
      </c>
      <c r="AP660">
        <v>-7.0329737805226E-2</v>
      </c>
      <c r="AQ660">
        <f>(Table2[[#This Row],[Sharpe Ratio]]-AVERAGE(Table2[Sharpe Ratio]))/_xlfn.STDEV.P(Table2[Sharpe Ratio])</f>
        <v>-1.5957490897086757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666</v>
      </c>
      <c r="AT660">
        <f>_xlfn.RANK.AVG(Table2[[#This Row],[6M Return vs Nifty Z-Score]],Table2[6M Return vs Nifty Z-Score])</f>
        <v>464</v>
      </c>
      <c r="AU660">
        <f>_xlfn.RANK.AVG(Table2[[#This Row],[Sharpe Ratio Z-Score]],Table2[Sharpe Ratio Z-Score])</f>
        <v>692</v>
      </c>
      <c r="AV660">
        <f>(Table2[[#This Row],[Rank 1Y]]+Table2[[#This Row],[Rank 6M]]+Table2[[#This Row],[Rank Sharpe]])/3</f>
        <v>607.33333333333337</v>
      </c>
    </row>
    <row r="661" spans="1:48" x14ac:dyDescent="0.3">
      <c r="A661" t="s">
        <v>512</v>
      </c>
      <c r="B661" t="s">
        <v>513</v>
      </c>
      <c r="C661" t="s">
        <v>3135</v>
      </c>
      <c r="D661" t="s">
        <v>21</v>
      </c>
      <c r="E661">
        <v>42633.734160350003</v>
      </c>
      <c r="F661">
        <v>1050.95</v>
      </c>
      <c r="G661">
        <v>-47.1814740042945</v>
      </c>
      <c r="H661">
        <f>(Table2[[#This Row],[1Y Return vs Nifty]]-AVERAGE(Table2[1Y Return vs Nifty]))/_xlfn.STDEV.P(Table2[1Y Return vs Nifty])</f>
        <v>-1.2140316375982743</v>
      </c>
      <c r="I661">
        <v>-4.2434634229575803</v>
      </c>
      <c r="J661">
        <f>(Table2[[#This Row],[1M Return vs Nifty]]-AVERAGE(Table2[1M Return vs Nifty]))/_xlfn.STDEV.P(Table2[1M Return vs Nifty])</f>
        <v>-0.35197177190819967</v>
      </c>
      <c r="K661">
        <v>-12.944495253570301</v>
      </c>
      <c r="L661">
        <f>(Table2[[#This Row],[6M Return vs Nifty]]-AVERAGE(Table2[6M Return vs Nifty]))/_xlfn.STDEV.P(Table2[6M Return vs Nifty])</f>
        <v>-0.74816638980788797</v>
      </c>
      <c r="M661">
        <v>-2.22786188250815</v>
      </c>
      <c r="N661">
        <f>(Table2[[#This Row],[1W Return vs Nifty]]-AVERAGE(Table2[1W Return vs Nifty]))/_xlfn.STDEV.P(Table2[1W Return vs Nifty])</f>
        <v>-0.27752878127446895</v>
      </c>
      <c r="O661">
        <v>1066.98</v>
      </c>
      <c r="P661">
        <v>1058.89739424612</v>
      </c>
      <c r="Q661">
        <v>1080.3057305018001</v>
      </c>
      <c r="R661">
        <v>42.316653672131203</v>
      </c>
      <c r="S661" s="1">
        <f>(Table2[[#This Row],[Close Price]]-Table2[[#This Row],[20D EMA]])/Table2[[#This Row],[20D EMA]]</f>
        <v>-1.5023711784663229E-2</v>
      </c>
      <c r="T661" s="1">
        <f>(Table2[[#This Row],[Close Price]]-Table2[[#This Row],[50D EMA]])/Table2[[#This Row],[50D EMA]]</f>
        <v>-7.5053487611782405E-3</v>
      </c>
      <c r="U661" s="1">
        <f>(Table2[[#This Row],[Close Price]]-Table2[[#This Row],[200D EMA]])/Table2[[#This Row],[200D EMA]]</f>
        <v>-2.7173539557329172E-2</v>
      </c>
      <c r="V661">
        <v>0.50418562839924297</v>
      </c>
      <c r="W661">
        <v>1048.0999999999999</v>
      </c>
      <c r="X661">
        <v>1062.45</v>
      </c>
      <c r="Y661">
        <v>1048.0999999999999</v>
      </c>
      <c r="Z661">
        <v>1062.45</v>
      </c>
      <c r="AA661">
        <v>1016.5</v>
      </c>
      <c r="AB661">
        <v>1112</v>
      </c>
      <c r="AC661" s="1">
        <f>(Table2[[#This Row],[Close Price]]/Table2[[#This Row],[Day Low]])-1</f>
        <v>2.7192061826162295E-3</v>
      </c>
      <c r="AD661" s="1">
        <f>(Table2[[#This Row],[Day High]]/Table2[[#This Row],[Close Price]])-1</f>
        <v>1.0942480612778915E-2</v>
      </c>
      <c r="AE661" s="1">
        <f>(Table2[[#This Row],[Close Price]]/Table2[[#This Row],[Current Week Low]])-1</f>
        <v>2.7192061826162295E-3</v>
      </c>
      <c r="AF661" s="1">
        <f>(Table2[[#This Row],[Current Week High]]/Table2[[#This Row],[Close Price]])-1</f>
        <v>1.0942480612778915E-2</v>
      </c>
      <c r="AG661" s="1">
        <f>(Table2[[#This Row],[Close Price]]/Table2[[#This Row],[Current Month Low]])-1</f>
        <v>3.3890801770782186E-2</v>
      </c>
      <c r="AH661" s="1">
        <f>(Table2[[#This Row],[Current Month High]]/Table2[[#This Row],[Close Price]])-1</f>
        <v>5.8090299253056754E-2</v>
      </c>
      <c r="AI661">
        <v>33.212807459917201</v>
      </c>
      <c r="AJ661">
        <v>8.3341923513039902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-0.02</v>
      </c>
      <c r="AM661" t="s">
        <v>3181</v>
      </c>
      <c r="AN661">
        <v>-3.46</v>
      </c>
      <c r="AO661" t="s">
        <v>3181</v>
      </c>
      <c r="AQ661">
        <f>(Table2[[#This Row],[Sharpe Ratio]]-AVERAGE(Table2[Sharpe Ratio]))/_xlfn.STDEV.P(Table2[Sharpe Ratio])</f>
        <v>-0.77258959393567861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702</v>
      </c>
      <c r="AT661">
        <f>_xlfn.RANK.AVG(Table2[[#This Row],[6M Return vs Nifty Z-Score]],Table2[6M Return vs Nifty Z-Score])</f>
        <v>575</v>
      </c>
      <c r="AU661">
        <f>_xlfn.RANK.AVG(Table2[[#This Row],[Sharpe Ratio Z-Score]],Table2[Sharpe Ratio Z-Score])</f>
        <v>547.5</v>
      </c>
      <c r="AV661">
        <f>(Table2[[#This Row],[Rank 1Y]]+Table2[[#This Row],[Rank 6M]]+Table2[[#This Row],[Rank Sharpe]])/3</f>
        <v>608.16666666666663</v>
      </c>
    </row>
    <row r="662" spans="1:48" x14ac:dyDescent="0.3">
      <c r="A662" t="s">
        <v>2072</v>
      </c>
      <c r="B662" t="s">
        <v>2073</v>
      </c>
      <c r="C662" t="s">
        <v>3143</v>
      </c>
      <c r="D662" t="s">
        <v>117</v>
      </c>
      <c r="E662">
        <v>3143.31961125</v>
      </c>
      <c r="F662">
        <v>1079.75</v>
      </c>
      <c r="G662">
        <v>-25.530910862942999</v>
      </c>
      <c r="H662">
        <f>(Table2[[#This Row],[1Y Return vs Nifty]]-AVERAGE(Table2[1Y Return vs Nifty]))/_xlfn.STDEV.P(Table2[1Y Return vs Nifty])</f>
        <v>-0.84458620110113791</v>
      </c>
      <c r="I662">
        <v>-1.4178462161904799</v>
      </c>
      <c r="J662">
        <f>(Table2[[#This Row],[1M Return vs Nifty]]-AVERAGE(Table2[1M Return vs Nifty]))/_xlfn.STDEV.P(Table2[1M Return vs Nifty])</f>
        <v>-3.2139373392525712E-2</v>
      </c>
      <c r="K662">
        <v>-17.8267842007985</v>
      </c>
      <c r="L662">
        <f>(Table2[[#This Row],[6M Return vs Nifty]]-AVERAGE(Table2[6M Return vs Nifty]))/_xlfn.STDEV.P(Table2[6M Return vs Nifty])</f>
        <v>-0.90007670145987151</v>
      </c>
      <c r="M662">
        <v>-5.7299251204463202</v>
      </c>
      <c r="N662">
        <f>(Table2[[#This Row],[1W Return vs Nifty]]-AVERAGE(Table2[1W Return vs Nifty]))/_xlfn.STDEV.P(Table2[1W Return vs Nifty])</f>
        <v>-1.0584248852942628</v>
      </c>
      <c r="O662">
        <v>1117.1500000000001</v>
      </c>
      <c r="P662">
        <v>1124.8654170888201</v>
      </c>
      <c r="Q662">
        <v>1125.6659404459799</v>
      </c>
      <c r="R662">
        <v>31.939035881654199</v>
      </c>
      <c r="S662" s="1">
        <f>(Table2[[#This Row],[Close Price]]-Table2[[#This Row],[20D EMA]])/Table2[[#This Row],[20D EMA]]</f>
        <v>-3.3478046815557522E-2</v>
      </c>
      <c r="T662" s="1">
        <f>(Table2[[#This Row],[Close Price]]-Table2[[#This Row],[50D EMA]])/Table2[[#This Row],[50D EMA]]</f>
        <v>-4.0107390985118847E-2</v>
      </c>
      <c r="U662" s="1">
        <f>(Table2[[#This Row],[Close Price]]-Table2[[#This Row],[200D EMA]])/Table2[[#This Row],[200D EMA]]</f>
        <v>-4.0790023750552837E-2</v>
      </c>
      <c r="V662">
        <v>0.75110603061153802</v>
      </c>
      <c r="W662">
        <v>1066.5</v>
      </c>
      <c r="X662">
        <v>1092.9000000000001</v>
      </c>
      <c r="Y662">
        <v>1066.5</v>
      </c>
      <c r="Z662">
        <v>1092.9000000000001</v>
      </c>
      <c r="AA662">
        <v>1065</v>
      </c>
      <c r="AB662">
        <v>1198</v>
      </c>
      <c r="AC662" s="1">
        <f>(Table2[[#This Row],[Close Price]]/Table2[[#This Row],[Day Low]])-1</f>
        <v>1.2423816221284634E-2</v>
      </c>
      <c r="AD662" s="1">
        <f>(Table2[[#This Row],[Day High]]/Table2[[#This Row],[Close Price]])-1</f>
        <v>1.2178745079879594E-2</v>
      </c>
      <c r="AE662" s="1">
        <f>(Table2[[#This Row],[Close Price]]/Table2[[#This Row],[Current Week Low]])-1</f>
        <v>1.2423816221284634E-2</v>
      </c>
      <c r="AF662" s="1">
        <f>(Table2[[#This Row],[Current Week High]]/Table2[[#This Row],[Close Price]])-1</f>
        <v>1.2178745079879594E-2</v>
      </c>
      <c r="AG662" s="1">
        <f>(Table2[[#This Row],[Close Price]]/Table2[[#This Row],[Current Month Low]])-1</f>
        <v>1.3849765258215907E-2</v>
      </c>
      <c r="AH662" s="1">
        <f>(Table2[[#This Row],[Current Month High]]/Table2[[#This Row],[Close Price]])-1</f>
        <v>0.10951609168789078</v>
      </c>
      <c r="AI662">
        <v>25.862468163926799</v>
      </c>
      <c r="AJ662">
        <v>13.0628272251308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-0.13</v>
      </c>
      <c r="AM662" t="s">
        <v>3181</v>
      </c>
      <c r="AN662">
        <v>-8.93</v>
      </c>
      <c r="AO662" t="s">
        <v>3181</v>
      </c>
      <c r="AP662">
        <v>-1.1137846583994001E-2</v>
      </c>
      <c r="AQ662">
        <f>(Table2[[#This Row],[Sharpe Ratio]]-AVERAGE(Table2[Sharpe Ratio]))/_xlfn.STDEV.P(Table2[Sharpe Ratio])</f>
        <v>-0.90295015639744047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602</v>
      </c>
      <c r="AT662">
        <f>_xlfn.RANK.AVG(Table2[[#This Row],[6M Return vs Nifty Z-Score]],Table2[6M Return vs Nifty Z-Score])</f>
        <v>627</v>
      </c>
      <c r="AU662">
        <f>_xlfn.RANK.AVG(Table2[[#This Row],[Sharpe Ratio Z-Score]],Table2[Sharpe Ratio Z-Score])</f>
        <v>600</v>
      </c>
      <c r="AV662">
        <f>(Table2[[#This Row],[Rank 1Y]]+Table2[[#This Row],[Rank 6M]]+Table2[[#This Row],[Rank Sharpe]])/3</f>
        <v>609.66666666666663</v>
      </c>
    </row>
    <row r="663" spans="1:48" x14ac:dyDescent="0.3">
      <c r="A663" t="s">
        <v>921</v>
      </c>
      <c r="B663" t="s">
        <v>922</v>
      </c>
      <c r="C663" t="s">
        <v>3150</v>
      </c>
      <c r="D663" t="s">
        <v>458</v>
      </c>
      <c r="E663">
        <v>16625.3824752</v>
      </c>
      <c r="F663">
        <v>3352.6</v>
      </c>
      <c r="G663">
        <v>-36.493622473255101</v>
      </c>
      <c r="H663">
        <f>(Table2[[#This Row],[1Y Return vs Nifty]]-AVERAGE(Table2[1Y Return vs Nifty]))/_xlfn.STDEV.P(Table2[1Y Return vs Nifty])</f>
        <v>-1.0316540269873129</v>
      </c>
      <c r="I663">
        <v>4.1176140954818097</v>
      </c>
      <c r="J663">
        <f>(Table2[[#This Row],[1M Return vs Nifty]]-AVERAGE(Table2[1M Return vs Nifty]))/_xlfn.STDEV.P(Table2[1M Return vs Nifty])</f>
        <v>0.5944209208081439</v>
      </c>
      <c r="K663">
        <v>-8.2597371422541794</v>
      </c>
      <c r="L663">
        <f>(Table2[[#This Row],[6M Return vs Nifty]]-AVERAGE(Table2[6M Return vs Nifty]))/_xlfn.STDEV.P(Table2[6M Return vs Nifty])</f>
        <v>-0.60240216479039521</v>
      </c>
      <c r="M663">
        <v>-2.34411700367489</v>
      </c>
      <c r="N663">
        <f>(Table2[[#This Row],[1W Return vs Nifty]]-AVERAGE(Table2[1W Return vs Nifty]))/_xlfn.STDEV.P(Table2[1W Return vs Nifty])</f>
        <v>-0.30345154880419084</v>
      </c>
      <c r="O663">
        <v>3374.6</v>
      </c>
      <c r="P663">
        <v>3385.7302715803899</v>
      </c>
      <c r="Q663">
        <v>3482.06509637722</v>
      </c>
      <c r="R663">
        <v>45.065148951964098</v>
      </c>
      <c r="S663" s="1">
        <f>(Table2[[#This Row],[Close Price]]-Table2[[#This Row],[20D EMA]])/Table2[[#This Row],[20D EMA]]</f>
        <v>-6.5192911752504001E-3</v>
      </c>
      <c r="T663" s="1">
        <f>(Table2[[#This Row],[Close Price]]-Table2[[#This Row],[50D EMA]])/Table2[[#This Row],[50D EMA]]</f>
        <v>-9.7852660793694615E-3</v>
      </c>
      <c r="U663" s="1">
        <f>(Table2[[#This Row],[Close Price]]-Table2[[#This Row],[200D EMA]])/Table2[[#This Row],[200D EMA]]</f>
        <v>-3.7180550275156272E-2</v>
      </c>
      <c r="V663">
        <v>0.96362574215818397</v>
      </c>
      <c r="W663">
        <v>3311.75</v>
      </c>
      <c r="X663">
        <v>3416.35</v>
      </c>
      <c r="Y663">
        <v>3311.75</v>
      </c>
      <c r="Z663">
        <v>3416.35</v>
      </c>
      <c r="AA663">
        <v>3308.05</v>
      </c>
      <c r="AB663">
        <v>3612.85</v>
      </c>
      <c r="AC663" s="1">
        <f>(Table2[[#This Row],[Close Price]]/Table2[[#This Row],[Day Low]])-1</f>
        <v>1.233486827206165E-2</v>
      </c>
      <c r="AD663" s="1">
        <f>(Table2[[#This Row],[Day High]]/Table2[[#This Row],[Close Price]])-1</f>
        <v>1.901509276382507E-2</v>
      </c>
      <c r="AE663" s="1">
        <f>(Table2[[#This Row],[Close Price]]/Table2[[#This Row],[Current Week Low]])-1</f>
        <v>1.233486827206165E-2</v>
      </c>
      <c r="AF663" s="1">
        <f>(Table2[[#This Row],[Current Week High]]/Table2[[#This Row],[Close Price]])-1</f>
        <v>1.901509276382507E-2</v>
      </c>
      <c r="AG663" s="1">
        <f>(Table2[[#This Row],[Close Price]]/Table2[[#This Row],[Current Month Low]])-1</f>
        <v>1.3467148320007283E-2</v>
      </c>
      <c r="AH663" s="1">
        <f>(Table2[[#This Row],[Current Month High]]/Table2[[#This Row],[Close Price]])-1</f>
        <v>7.7626319871144878E-2</v>
      </c>
      <c r="AI663">
        <v>18.697428861182299</v>
      </c>
      <c r="AJ663">
        <v>16.573653923051499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-0.06</v>
      </c>
      <c r="AM663" t="s">
        <v>3181</v>
      </c>
      <c r="AN663">
        <v>-0.8</v>
      </c>
      <c r="AO663" t="s">
        <v>3181</v>
      </c>
      <c r="AP663">
        <v>-3.8671305285841E-2</v>
      </c>
      <c r="AQ663">
        <f>(Table2[[#This Row],[Sharpe Ratio]]-AVERAGE(Table2[Sharpe Ratio]))/_xlfn.STDEV.P(Table2[Sharpe Ratio])</f>
        <v>-1.2252096825834586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665</v>
      </c>
      <c r="AT663">
        <f>_xlfn.RANK.AVG(Table2[[#This Row],[6M Return vs Nifty Z-Score]],Table2[6M Return vs Nifty Z-Score])</f>
        <v>516</v>
      </c>
      <c r="AU663">
        <f>_xlfn.RANK.AVG(Table2[[#This Row],[Sharpe Ratio Z-Score]],Table2[Sharpe Ratio Z-Score])</f>
        <v>649</v>
      </c>
      <c r="AV663">
        <f>(Table2[[#This Row],[Rank 1Y]]+Table2[[#This Row],[Rank 6M]]+Table2[[#This Row],[Rank Sharpe]])/3</f>
        <v>610</v>
      </c>
    </row>
    <row r="664" spans="1:48" x14ac:dyDescent="0.3">
      <c r="A664" t="s">
        <v>1463</v>
      </c>
      <c r="B664" t="s">
        <v>1464</v>
      </c>
      <c r="C664" t="s">
        <v>3153</v>
      </c>
      <c r="D664" t="s">
        <v>629</v>
      </c>
      <c r="E664">
        <v>7270.6014385600001</v>
      </c>
      <c r="F664">
        <v>42.41</v>
      </c>
      <c r="G664">
        <v>-37.561629193337502</v>
      </c>
      <c r="H664">
        <f>(Table2[[#This Row],[1Y Return vs Nifty]]-AVERAGE(Table2[1Y Return vs Nifty]))/_xlfn.STDEV.P(Table2[1Y Return vs Nifty])</f>
        <v>-1.0498785048591661</v>
      </c>
      <c r="I664">
        <v>-7.6301509107576804</v>
      </c>
      <c r="J664">
        <f>(Table2[[#This Row],[1M Return vs Nifty]]-AVERAGE(Table2[1M Return vs Nifty]))/_xlfn.STDEV.P(Table2[1M Return vs Nifty])</f>
        <v>-0.73531187178161039</v>
      </c>
      <c r="K664">
        <v>-19.2875940612027</v>
      </c>
      <c r="L664">
        <f>(Table2[[#This Row],[6M Return vs Nifty]]-AVERAGE(Table2[6M Return vs Nifty]))/_xlfn.STDEV.P(Table2[6M Return vs Nifty])</f>
        <v>-0.94552916925866437</v>
      </c>
      <c r="M664">
        <v>0.51855857477543399</v>
      </c>
      <c r="N664">
        <f>(Table2[[#This Row],[1W Return vs Nifty]]-AVERAGE(Table2[1W Return vs Nifty]))/_xlfn.STDEV.P(Table2[1W Return vs Nifty])</f>
        <v>0.33487279156396998</v>
      </c>
      <c r="O664">
        <v>44.08</v>
      </c>
      <c r="P664">
        <v>45.337571179306899</v>
      </c>
      <c r="Q664">
        <v>46.302213954737503</v>
      </c>
      <c r="R664">
        <v>42.851536473013702</v>
      </c>
      <c r="S664" s="1">
        <f>(Table2[[#This Row],[Close Price]]-Table2[[#This Row],[20D EMA]])/Table2[[#This Row],[20D EMA]]</f>
        <v>-3.7885662431941962E-2</v>
      </c>
      <c r="T664" s="1">
        <f>(Table2[[#This Row],[Close Price]]-Table2[[#This Row],[50D EMA]])/Table2[[#This Row],[50D EMA]]</f>
        <v>-6.4572739631961418E-2</v>
      </c>
      <c r="U664" s="1">
        <f>(Table2[[#This Row],[Close Price]]-Table2[[#This Row],[200D EMA]])/Table2[[#This Row],[200D EMA]]</f>
        <v>-8.4061076615954494E-2</v>
      </c>
      <c r="V664">
        <v>0.65109079957210003</v>
      </c>
      <c r="W664">
        <v>41.55</v>
      </c>
      <c r="X664">
        <v>44.2</v>
      </c>
      <c r="Y664">
        <v>41.55</v>
      </c>
      <c r="Z664">
        <v>44.2</v>
      </c>
      <c r="AA664">
        <v>39.86</v>
      </c>
      <c r="AB664">
        <v>45.69</v>
      </c>
      <c r="AC664" s="1">
        <f>(Table2[[#This Row],[Close Price]]/Table2[[#This Row],[Day Low]])-1</f>
        <v>2.0697954271961416E-2</v>
      </c>
      <c r="AD664" s="1">
        <f>(Table2[[#This Row],[Day High]]/Table2[[#This Row],[Close Price]])-1</f>
        <v>4.2207026644659473E-2</v>
      </c>
      <c r="AE664" s="1">
        <f>(Table2[[#This Row],[Close Price]]/Table2[[#This Row],[Current Week Low]])-1</f>
        <v>2.0697954271961416E-2</v>
      </c>
      <c r="AF664" s="1">
        <f>(Table2[[#This Row],[Current Week High]]/Table2[[#This Row],[Close Price]])-1</f>
        <v>4.2207026644659473E-2</v>
      </c>
      <c r="AG664" s="1">
        <f>(Table2[[#This Row],[Close Price]]/Table2[[#This Row],[Current Month Low]])-1</f>
        <v>6.397390868038122E-2</v>
      </c>
      <c r="AH664" s="1">
        <f>(Table2[[#This Row],[Current Month High]]/Table2[[#This Row],[Close Price]])-1</f>
        <v>7.7340249941051598E-2</v>
      </c>
      <c r="AI664">
        <v>61.990096675312401</v>
      </c>
      <c r="AJ664">
        <v>9.7283311772315493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0.01</v>
      </c>
      <c r="AM664" t="s">
        <v>3182</v>
      </c>
      <c r="AN664">
        <v>-5</v>
      </c>
      <c r="AO664" t="s">
        <v>3181</v>
      </c>
      <c r="AP664">
        <v>2.601416309E-5</v>
      </c>
      <c r="AQ664">
        <f>(Table2[[#This Row],[Sharpe Ratio]]-AVERAGE(Table2[Sharpe Ratio]))/_xlfn.STDEV.P(Table2[Sharpe Ratio])</f>
        <v>-0.77228511668266475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669</v>
      </c>
      <c r="AT664">
        <f>_xlfn.RANK.AVG(Table2[[#This Row],[6M Return vs Nifty Z-Score]],Table2[6M Return vs Nifty Z-Score])</f>
        <v>639</v>
      </c>
      <c r="AU664">
        <f>_xlfn.RANK.AVG(Table2[[#This Row],[Sharpe Ratio Z-Score]],Table2[Sharpe Ratio Z-Score])</f>
        <v>522</v>
      </c>
      <c r="AV664">
        <f>(Table2[[#This Row],[Rank 1Y]]+Table2[[#This Row],[Rank 6M]]+Table2[[#This Row],[Rank Sharpe]])/3</f>
        <v>610</v>
      </c>
    </row>
    <row r="665" spans="1:48" x14ac:dyDescent="0.3">
      <c r="A665" t="s">
        <v>915</v>
      </c>
      <c r="B665" t="s">
        <v>916</v>
      </c>
      <c r="C665" t="s">
        <v>3136</v>
      </c>
      <c r="D665" t="s">
        <v>54</v>
      </c>
      <c r="E665">
        <v>16822.107476789999</v>
      </c>
      <c r="F665">
        <v>1054.9000000000001</v>
      </c>
      <c r="G665">
        <v>-50.875385678936603</v>
      </c>
      <c r="H665">
        <f>(Table2[[#This Row],[1Y Return vs Nifty]]-AVERAGE(Table2[1Y Return vs Nifty]))/_xlfn.STDEV.P(Table2[1Y Return vs Nifty])</f>
        <v>-1.2770645851530431</v>
      </c>
      <c r="I665">
        <v>-14.048228052039599</v>
      </c>
      <c r="J665">
        <f>(Table2[[#This Row],[1M Return vs Nifty]]-AVERAGE(Table2[1M Return vs Nifty]))/_xlfn.STDEV.P(Table2[1M Return vs Nifty])</f>
        <v>-1.461775810718124</v>
      </c>
      <c r="K665">
        <v>-39.841184920832802</v>
      </c>
      <c r="L665">
        <f>(Table2[[#This Row],[6M Return vs Nifty]]-AVERAGE(Table2[6M Return vs Nifty]))/_xlfn.STDEV.P(Table2[6M Return vs Nifty])</f>
        <v>-1.585045270579619</v>
      </c>
      <c r="M665">
        <v>-8.6457802053118797</v>
      </c>
      <c r="N665">
        <f>(Table2[[#This Row],[1W Return vs Nifty]]-AVERAGE(Table2[1W Return vs Nifty]))/_xlfn.STDEV.P(Table2[1W Return vs Nifty])</f>
        <v>-1.7086072837704214</v>
      </c>
      <c r="O665">
        <v>1165.95</v>
      </c>
      <c r="P665">
        <v>1214.5288322573001</v>
      </c>
      <c r="Q665">
        <v>1330.38194267514</v>
      </c>
      <c r="R665">
        <v>10.7838565297844</v>
      </c>
      <c r="S665" s="1">
        <f>(Table2[[#This Row],[Close Price]]-Table2[[#This Row],[20D EMA]])/Table2[[#This Row],[20D EMA]]</f>
        <v>-9.5244221450319438E-2</v>
      </c>
      <c r="T665" s="1">
        <f>(Table2[[#This Row],[Close Price]]-Table2[[#This Row],[50D EMA]])/Table2[[#This Row],[50D EMA]]</f>
        <v>-0.13143272355306454</v>
      </c>
      <c r="U665" s="1">
        <f>(Table2[[#This Row],[Close Price]]-Table2[[#This Row],[200D EMA]])/Table2[[#This Row],[200D EMA]]</f>
        <v>-0.2070698149444205</v>
      </c>
      <c r="V665">
        <v>1.14238190159348</v>
      </c>
      <c r="W665">
        <v>1050.05</v>
      </c>
      <c r="X665">
        <v>1094.8</v>
      </c>
      <c r="Y665">
        <v>1050.05</v>
      </c>
      <c r="Z665">
        <v>1094.8</v>
      </c>
      <c r="AA665">
        <v>1050.05</v>
      </c>
      <c r="AB665">
        <v>1207.5</v>
      </c>
      <c r="AC665" s="1">
        <f>(Table2[[#This Row],[Close Price]]/Table2[[#This Row],[Day Low]])-1</f>
        <v>4.6188276748726498E-3</v>
      </c>
      <c r="AD665" s="1">
        <f>(Table2[[#This Row],[Day High]]/Table2[[#This Row],[Close Price]])-1</f>
        <v>3.7823490378234847E-2</v>
      </c>
      <c r="AE665" s="1">
        <f>(Table2[[#This Row],[Close Price]]/Table2[[#This Row],[Current Week Low]])-1</f>
        <v>4.6188276748726498E-3</v>
      </c>
      <c r="AF665" s="1">
        <f>(Table2[[#This Row],[Current Week High]]/Table2[[#This Row],[Close Price]])-1</f>
        <v>3.7823490378234847E-2</v>
      </c>
      <c r="AG665" s="1">
        <f>(Table2[[#This Row],[Close Price]]/Table2[[#This Row],[Current Month Low]])-1</f>
        <v>4.6188276748726498E-3</v>
      </c>
      <c r="AH665" s="1">
        <f>(Table2[[#This Row],[Current Month High]]/Table2[[#This Row],[Close Price]])-1</f>
        <v>0.14465826144658256</v>
      </c>
      <c r="AI665">
        <v>70.253104559673801</v>
      </c>
      <c r="AJ665">
        <v>0.46188276748726498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-0.2</v>
      </c>
      <c r="AM665" t="s">
        <v>3181</v>
      </c>
      <c r="AN665">
        <v>-13.45</v>
      </c>
      <c r="AO665" t="s">
        <v>3181</v>
      </c>
      <c r="AP665">
        <v>4.6256789160213002E-2</v>
      </c>
      <c r="AQ665">
        <f>(Table2[[#This Row],[Sharpe Ratio]]-AVERAGE(Table2[Sharpe Ratio]))/_xlfn.STDEV.P(Table2[Sharpe Ratio])</f>
        <v>-0.23118681853148257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711</v>
      </c>
      <c r="AT665">
        <f>_xlfn.RANK.AVG(Table2[[#This Row],[6M Return vs Nifty Z-Score]],Table2[6M Return vs Nifty Z-Score])</f>
        <v>724</v>
      </c>
      <c r="AU665">
        <f>_xlfn.RANK.AVG(Table2[[#This Row],[Sharpe Ratio Z-Score]],Table2[Sharpe Ratio Z-Score])</f>
        <v>397</v>
      </c>
      <c r="AV665">
        <f>(Table2[[#This Row],[Rank 1Y]]+Table2[[#This Row],[Rank 6M]]+Table2[[#This Row],[Rank Sharpe]])/3</f>
        <v>610.66666666666663</v>
      </c>
    </row>
    <row r="666" spans="1:48" x14ac:dyDescent="0.3">
      <c r="A666" t="s">
        <v>2078</v>
      </c>
      <c r="B666" t="s">
        <v>2079</v>
      </c>
      <c r="C666" t="s">
        <v>3138</v>
      </c>
      <c r="D666" t="s">
        <v>197</v>
      </c>
      <c r="E666">
        <v>3110.5504168880002</v>
      </c>
      <c r="F666">
        <v>226.96</v>
      </c>
      <c r="G666">
        <v>-28.8445158211299</v>
      </c>
      <c r="H666">
        <f>(Table2[[#This Row],[1Y Return vs Nifty]]-AVERAGE(Table2[1Y Return vs Nifty]))/_xlfn.STDEV.P(Table2[1Y Return vs Nifty])</f>
        <v>-0.90112959085797439</v>
      </c>
      <c r="I666">
        <v>-13.233430132677199</v>
      </c>
      <c r="J666">
        <f>(Table2[[#This Row],[1M Return vs Nifty]]-AVERAGE(Table2[1M Return vs Nifty]))/_xlfn.STDEV.P(Table2[1M Return vs Nifty])</f>
        <v>-1.369548607319466</v>
      </c>
      <c r="K666">
        <v>-11.0920913020698</v>
      </c>
      <c r="L666">
        <f>(Table2[[#This Row],[6M Return vs Nifty]]-AVERAGE(Table2[6M Return vs Nifty]))/_xlfn.STDEV.P(Table2[6M Return vs Nifty])</f>
        <v>-0.69052964101661385</v>
      </c>
      <c r="M666">
        <v>-5.9794339222381403</v>
      </c>
      <c r="N666">
        <f>(Table2[[#This Row],[1W Return vs Nifty]]-AVERAGE(Table2[1W Return vs Nifty]))/_xlfn.STDEV.P(Table2[1W Return vs Nifty])</f>
        <v>-1.1140607884747524</v>
      </c>
      <c r="O666">
        <v>243.4</v>
      </c>
      <c r="P666">
        <v>253.88184840909699</v>
      </c>
      <c r="Q666">
        <v>245.77627209425199</v>
      </c>
      <c r="R666">
        <v>23.240289086724701</v>
      </c>
      <c r="S666" s="1">
        <f>(Table2[[#This Row],[Close Price]]-Table2[[#This Row],[20D EMA]])/Table2[[#This Row],[20D EMA]]</f>
        <v>-6.7543138866064084E-2</v>
      </c>
      <c r="T666" s="1">
        <f>(Table2[[#This Row],[Close Price]]-Table2[[#This Row],[50D EMA]])/Table2[[#This Row],[50D EMA]]</f>
        <v>-0.10604085553101845</v>
      </c>
      <c r="U666" s="1">
        <f>(Table2[[#This Row],[Close Price]]-Table2[[#This Row],[200D EMA]])/Table2[[#This Row],[200D EMA]]</f>
        <v>-7.6558538112402444E-2</v>
      </c>
      <c r="V666">
        <v>0.59383280656088</v>
      </c>
      <c r="W666">
        <v>225.83</v>
      </c>
      <c r="X666">
        <v>231.65</v>
      </c>
      <c r="Y666">
        <v>225.83</v>
      </c>
      <c r="Z666">
        <v>231.65</v>
      </c>
      <c r="AA666">
        <v>225.83</v>
      </c>
      <c r="AB666">
        <v>250</v>
      </c>
      <c r="AC666" s="1">
        <f>(Table2[[#This Row],[Close Price]]/Table2[[#This Row],[Day Low]])-1</f>
        <v>5.0037638931939021E-3</v>
      </c>
      <c r="AD666" s="1">
        <f>(Table2[[#This Row],[Day High]]/Table2[[#This Row],[Close Price]])-1</f>
        <v>2.0664434261543851E-2</v>
      </c>
      <c r="AE666" s="1">
        <f>(Table2[[#This Row],[Close Price]]/Table2[[#This Row],[Current Week Low]])-1</f>
        <v>5.0037638931939021E-3</v>
      </c>
      <c r="AF666" s="1">
        <f>(Table2[[#This Row],[Current Week High]]/Table2[[#This Row],[Close Price]])-1</f>
        <v>2.0664434261543851E-2</v>
      </c>
      <c r="AG666" s="1">
        <f>(Table2[[#This Row],[Close Price]]/Table2[[#This Row],[Current Month Low]])-1</f>
        <v>5.0037638931939021E-3</v>
      </c>
      <c r="AH666" s="1">
        <f>(Table2[[#This Row],[Current Month High]]/Table2[[#This Row],[Close Price]])-1</f>
        <v>0.10151568558336277</v>
      </c>
      <c r="AI666">
        <v>27.313182939724999</v>
      </c>
      <c r="AJ666">
        <v>13.622027534418001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-0.16</v>
      </c>
      <c r="AM666" t="s">
        <v>3181</v>
      </c>
      <c r="AN666">
        <v>-9.07</v>
      </c>
      <c r="AO666" t="s">
        <v>3181</v>
      </c>
      <c r="AP666">
        <v>-4.1252925158379999E-2</v>
      </c>
      <c r="AQ666">
        <f>(Table2[[#This Row],[Sharpe Ratio]]-AVERAGE(Table2[Sharpe Ratio]))/_xlfn.STDEV.P(Table2[Sharpe Ratio])</f>
        <v>-1.2554257046940775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630</v>
      </c>
      <c r="AT666">
        <f>_xlfn.RANK.AVG(Table2[[#This Row],[6M Return vs Nifty Z-Score]],Table2[6M Return vs Nifty Z-Score])</f>
        <v>549</v>
      </c>
      <c r="AU666">
        <f>_xlfn.RANK.AVG(Table2[[#This Row],[Sharpe Ratio Z-Score]],Table2[Sharpe Ratio Z-Score])</f>
        <v>655</v>
      </c>
      <c r="AV666">
        <f>(Table2[[#This Row],[Rank 1Y]]+Table2[[#This Row],[Rank 6M]]+Table2[[#This Row],[Rank Sharpe]])/3</f>
        <v>611.33333333333337</v>
      </c>
    </row>
    <row r="667" spans="1:48" x14ac:dyDescent="0.3">
      <c r="A667" t="s">
        <v>790</v>
      </c>
      <c r="B667" t="s">
        <v>791</v>
      </c>
      <c r="C667" t="s">
        <v>3144</v>
      </c>
      <c r="D667" t="s">
        <v>80</v>
      </c>
      <c r="E667">
        <v>20553.892674300001</v>
      </c>
      <c r="F667">
        <v>869.85</v>
      </c>
      <c r="G667">
        <v>-40.273142896524298</v>
      </c>
      <c r="H667">
        <f>(Table2[[#This Row],[1Y Return vs Nifty]]-AVERAGE(Table2[1Y Return vs Nifty]))/_xlfn.STDEV.P(Table2[1Y Return vs Nifty])</f>
        <v>-1.096147803126448</v>
      </c>
      <c r="I667">
        <v>1.9036914605925701</v>
      </c>
      <c r="J667">
        <f>(Table2[[#This Row],[1M Return vs Nifty]]-AVERAGE(Table2[1M Return vs Nifty]))/_xlfn.STDEV.P(Table2[1M Return vs Nifty])</f>
        <v>0.3438264012288576</v>
      </c>
      <c r="K667">
        <v>-4.0885110995920897</v>
      </c>
      <c r="L667">
        <f>(Table2[[#This Row],[6M Return vs Nifty]]-AVERAGE(Table2[6M Return vs Nifty]))/_xlfn.STDEV.P(Table2[6M Return vs Nifty])</f>
        <v>-0.4726162682650763</v>
      </c>
      <c r="M667">
        <v>-2.8600063386588799</v>
      </c>
      <c r="N667">
        <f>(Table2[[#This Row],[1W Return vs Nifty]]-AVERAGE(Table2[1W Return vs Nifty]))/_xlfn.STDEV.P(Table2[1W Return vs Nifty])</f>
        <v>-0.41848544294698781</v>
      </c>
      <c r="O667">
        <v>856.5</v>
      </c>
      <c r="P667">
        <v>842.09331984444805</v>
      </c>
      <c r="Q667">
        <v>844.21279671660102</v>
      </c>
      <c r="R667">
        <v>63.765380031391601</v>
      </c>
      <c r="S667" s="1">
        <f>(Table2[[#This Row],[Close Price]]-Table2[[#This Row],[20D EMA]])/Table2[[#This Row],[20D EMA]]</f>
        <v>1.5586690017513161E-2</v>
      </c>
      <c r="T667" s="1">
        <f>(Table2[[#This Row],[Close Price]]-Table2[[#This Row],[50D EMA]])/Table2[[#This Row],[50D EMA]]</f>
        <v>3.296152516763725E-2</v>
      </c>
      <c r="U667" s="1">
        <f>(Table2[[#This Row],[Close Price]]-Table2[[#This Row],[200D EMA]])/Table2[[#This Row],[200D EMA]]</f>
        <v>3.0368176581911391E-2</v>
      </c>
      <c r="V667">
        <v>0.59206712137036199</v>
      </c>
      <c r="W667">
        <v>854.05</v>
      </c>
      <c r="X667">
        <v>871.55</v>
      </c>
      <c r="Y667">
        <v>854.05</v>
      </c>
      <c r="Z667">
        <v>871.55</v>
      </c>
      <c r="AA667">
        <v>845.1</v>
      </c>
      <c r="AB667">
        <v>886.8</v>
      </c>
      <c r="AC667" s="1">
        <f>(Table2[[#This Row],[Close Price]]/Table2[[#This Row],[Day Low]])-1</f>
        <v>1.8500087816872623E-2</v>
      </c>
      <c r="AD667" s="1">
        <f>(Table2[[#This Row],[Day High]]/Table2[[#This Row],[Close Price]])-1</f>
        <v>1.9543599471172346E-3</v>
      </c>
      <c r="AE667" s="1">
        <f>(Table2[[#This Row],[Close Price]]/Table2[[#This Row],[Current Week Low]])-1</f>
        <v>1.8500087816872623E-2</v>
      </c>
      <c r="AF667" s="1">
        <f>(Table2[[#This Row],[Current Week High]]/Table2[[#This Row],[Close Price]])-1</f>
        <v>1.9543599471172346E-3</v>
      </c>
      <c r="AG667" s="1">
        <f>(Table2[[#This Row],[Close Price]]/Table2[[#This Row],[Current Month Low]])-1</f>
        <v>2.9286474973375887E-2</v>
      </c>
      <c r="AH667" s="1">
        <f>(Table2[[#This Row],[Current Month High]]/Table2[[#This Row],[Close Price]])-1</f>
        <v>1.9486118296257793E-2</v>
      </c>
      <c r="AI667">
        <v>21.6531585905615</v>
      </c>
      <c r="AJ667">
        <v>24.264285714285698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0.08</v>
      </c>
      <c r="AM667" t="s">
        <v>3182</v>
      </c>
      <c r="AN667">
        <v>1.67</v>
      </c>
      <c r="AO667" t="s">
        <v>3182</v>
      </c>
      <c r="AP667">
        <v>-5.8911982734732998E-2</v>
      </c>
      <c r="AQ667">
        <f>(Table2[[#This Row],[Sharpe Ratio]]-AVERAGE(Table2[Sharpe Ratio]))/_xlfn.STDEV.P(Table2[Sharpe Ratio])</f>
        <v>-1.462112397748931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675</v>
      </c>
      <c r="AT667">
        <f>_xlfn.RANK.AVG(Table2[[#This Row],[6M Return vs Nifty Z-Score]],Table2[6M Return vs Nifty Z-Score])</f>
        <v>479</v>
      </c>
      <c r="AU667">
        <f>_xlfn.RANK.AVG(Table2[[#This Row],[Sharpe Ratio Z-Score]],Table2[Sharpe Ratio Z-Score])</f>
        <v>681</v>
      </c>
      <c r="AV667">
        <f>(Table2[[#This Row],[Rank 1Y]]+Table2[[#This Row],[Rank 6M]]+Table2[[#This Row],[Rank Sharpe]])/3</f>
        <v>611.66666666666663</v>
      </c>
    </row>
    <row r="668" spans="1:48" x14ac:dyDescent="0.3">
      <c r="A668" t="s">
        <v>1626</v>
      </c>
      <c r="B668" t="s">
        <v>1627</v>
      </c>
      <c r="C668" t="s">
        <v>3150</v>
      </c>
      <c r="D668" t="s">
        <v>262</v>
      </c>
      <c r="E668">
        <v>5784.8093331210002</v>
      </c>
      <c r="F668">
        <v>171.99</v>
      </c>
      <c r="G668">
        <v>-26.023009763546298</v>
      </c>
      <c r="H668">
        <f>(Table2[[#This Row],[1Y Return vs Nifty]]-AVERAGE(Table2[1Y Return vs Nifty]))/_xlfn.STDEV.P(Table2[1Y Return vs Nifty])</f>
        <v>-0.85298338190175704</v>
      </c>
      <c r="I668">
        <v>-7.1809104984537004</v>
      </c>
      <c r="J668">
        <f>(Table2[[#This Row],[1M Return vs Nifty]]-AVERAGE(Table2[1M Return vs Nifty]))/_xlfn.STDEV.P(Table2[1M Return vs Nifty])</f>
        <v>-0.68446222440784477</v>
      </c>
      <c r="K668">
        <v>-11.5893818993483</v>
      </c>
      <c r="L668">
        <f>(Table2[[#This Row],[6M Return vs Nifty]]-AVERAGE(Table2[6M Return vs Nifty]))/_xlfn.STDEV.P(Table2[6M Return vs Nifty])</f>
        <v>-0.70600262314256235</v>
      </c>
      <c r="M668">
        <v>-1.0614848529880501</v>
      </c>
      <c r="N668">
        <f>(Table2[[#This Row],[1W Return vs Nifty]]-AVERAGE(Table2[1W Return vs Nifty]))/_xlfn.STDEV.P(Table2[1W Return vs Nifty])</f>
        <v>-1.7448018510553685E-2</v>
      </c>
      <c r="O668">
        <v>173.16</v>
      </c>
      <c r="P668">
        <v>171.42430328347999</v>
      </c>
      <c r="Q668">
        <v>167.78777901757499</v>
      </c>
      <c r="R668">
        <v>48.201967229366097</v>
      </c>
      <c r="S668" s="1">
        <f>(Table2[[#This Row],[Close Price]]-Table2[[#This Row],[20D EMA]])/Table2[[#This Row],[20D EMA]]</f>
        <v>-6.7567567567566843E-3</v>
      </c>
      <c r="T668" s="1">
        <f>(Table2[[#This Row],[Close Price]]-Table2[[#This Row],[50D EMA]])/Table2[[#This Row],[50D EMA]]</f>
        <v>3.2999796743204178E-3</v>
      </c>
      <c r="U668" s="1">
        <f>(Table2[[#This Row],[Close Price]]-Table2[[#This Row],[200D EMA]])/Table2[[#This Row],[200D EMA]]</f>
        <v>2.5044857301465651E-2</v>
      </c>
      <c r="V668">
        <v>0.88632093407132495</v>
      </c>
      <c r="W668">
        <v>170.83</v>
      </c>
      <c r="X668">
        <v>175.69</v>
      </c>
      <c r="Y668">
        <v>170.83</v>
      </c>
      <c r="Z668">
        <v>175.69</v>
      </c>
      <c r="AA668">
        <v>159.69999999999999</v>
      </c>
      <c r="AB668">
        <v>184.3</v>
      </c>
      <c r="AC668" s="1">
        <f>(Table2[[#This Row],[Close Price]]/Table2[[#This Row],[Day Low]])-1</f>
        <v>6.7903763975882825E-3</v>
      </c>
      <c r="AD668" s="1">
        <f>(Table2[[#This Row],[Day High]]/Table2[[#This Row],[Close Price]])-1</f>
        <v>2.1512878655735701E-2</v>
      </c>
      <c r="AE668" s="1">
        <f>(Table2[[#This Row],[Close Price]]/Table2[[#This Row],[Current Week Low]])-1</f>
        <v>6.7903763975882825E-3</v>
      </c>
      <c r="AF668" s="1">
        <f>(Table2[[#This Row],[Current Week High]]/Table2[[#This Row],[Close Price]])-1</f>
        <v>2.1512878655735701E-2</v>
      </c>
      <c r="AG668" s="1">
        <f>(Table2[[#This Row],[Close Price]]/Table2[[#This Row],[Current Month Low]])-1</f>
        <v>7.6956793988729011E-2</v>
      </c>
      <c r="AH668" s="1">
        <f>(Table2[[#This Row],[Current Month High]]/Table2[[#This Row],[Close Price]])-1</f>
        <v>7.1573928716785806E-2</v>
      </c>
      <c r="AI668">
        <v>27.681841967556199</v>
      </c>
      <c r="AJ668">
        <v>32.249134948096803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0.1</v>
      </c>
      <c r="AM668" t="s">
        <v>3182</v>
      </c>
      <c r="AN668">
        <v>-3.13</v>
      </c>
      <c r="AO668" t="s">
        <v>3181</v>
      </c>
      <c r="AP668">
        <v>-5.1572817761097997E-2</v>
      </c>
      <c r="AQ668">
        <f>(Table2[[#This Row],[Sharpe Ratio]]-AVERAGE(Table2[Sharpe Ratio]))/_xlfn.STDEV.P(Table2[Sharpe Ratio])</f>
        <v>-1.3762126983099361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-3.637108946272654</v>
      </c>
      <c r="AS668">
        <f>_xlfn.RANK.AVG(Table2[[#This Row],[1Y Return vs Nifty Z-Score]],Table2[1Y Return vs Nifty Z-Score])</f>
        <v>609</v>
      </c>
      <c r="AT668">
        <f>_xlfn.RANK.AVG(Table2[[#This Row],[6M Return vs Nifty Z-Score]],Table2[6M Return vs Nifty Z-Score])</f>
        <v>556</v>
      </c>
      <c r="AU668">
        <f>_xlfn.RANK.AVG(Table2[[#This Row],[Sharpe Ratio Z-Score]],Table2[Sharpe Ratio Z-Score])</f>
        <v>673</v>
      </c>
      <c r="AV668">
        <f>(Table2[[#This Row],[Rank 1Y]]+Table2[[#This Row],[Rank 6M]]+Table2[[#This Row],[Rank Sharpe]])/3</f>
        <v>612.66666666666663</v>
      </c>
    </row>
    <row r="669" spans="1:48" x14ac:dyDescent="0.3">
      <c r="A669" t="s">
        <v>2166</v>
      </c>
      <c r="B669" t="s">
        <v>2167</v>
      </c>
      <c r="C669" t="s">
        <v>3134</v>
      </c>
      <c r="D669" t="s">
        <v>441</v>
      </c>
      <c r="E669">
        <v>2832.6871326179999</v>
      </c>
      <c r="F669">
        <v>85.26</v>
      </c>
      <c r="G669">
        <v>-27.9684151950554</v>
      </c>
      <c r="H669">
        <f>(Table2[[#This Row],[1Y Return vs Nifty]]-AVERAGE(Table2[1Y Return vs Nifty]))/_xlfn.STDEV.P(Table2[1Y Return vs Nifty])</f>
        <v>-0.88617980058682388</v>
      </c>
      <c r="I669">
        <v>-11.5448666304216</v>
      </c>
      <c r="J669">
        <f>(Table2[[#This Row],[1M Return vs Nifty]]-AVERAGE(Table2[1M Return vs Nifty]))/_xlfn.STDEV.P(Table2[1M Return vs Nifty])</f>
        <v>-1.1784196342657041</v>
      </c>
      <c r="K669">
        <v>-15.407595018618</v>
      </c>
      <c r="L669">
        <f>(Table2[[#This Row],[6M Return vs Nifty]]-AVERAGE(Table2[6M Return vs Nifty]))/_xlfn.STDEV.P(Table2[6M Return vs Nifty])</f>
        <v>-0.82480467504308486</v>
      </c>
      <c r="M669">
        <v>-4.43535234238895</v>
      </c>
      <c r="N669">
        <f>(Table2[[#This Row],[1W Return vs Nifty]]-AVERAGE(Table2[1W Return vs Nifty]))/_xlfn.STDEV.P(Table2[1W Return vs Nifty])</f>
        <v>-0.76975881330458007</v>
      </c>
      <c r="O669">
        <v>85.02</v>
      </c>
      <c r="P669">
        <v>85.985211204545394</v>
      </c>
      <c r="Q669">
        <v>86.172725477021103</v>
      </c>
      <c r="R669">
        <v>54.810794867031198</v>
      </c>
      <c r="S669" s="1">
        <f>(Table2[[#This Row],[Close Price]]-Table2[[#This Row],[20D EMA]])/Table2[[#This Row],[20D EMA]]</f>
        <v>2.8228652081864164E-3</v>
      </c>
      <c r="T669" s="1">
        <f>(Table2[[#This Row],[Close Price]]-Table2[[#This Row],[50D EMA]])/Table2[[#This Row],[50D EMA]]</f>
        <v>-8.4341387825427813E-3</v>
      </c>
      <c r="U669" s="1">
        <f>(Table2[[#This Row],[Close Price]]-Table2[[#This Row],[200D EMA]])/Table2[[#This Row],[200D EMA]]</f>
        <v>-1.0591813963972701E-2</v>
      </c>
      <c r="V669">
        <v>0.400130008079295</v>
      </c>
      <c r="W669">
        <v>81.400000000000006</v>
      </c>
      <c r="X669">
        <v>90</v>
      </c>
      <c r="Y669">
        <v>81.400000000000006</v>
      </c>
      <c r="Z669">
        <v>90</v>
      </c>
      <c r="AA669">
        <v>78.12</v>
      </c>
      <c r="AB669">
        <v>90</v>
      </c>
      <c r="AC669" s="1">
        <f>(Table2[[#This Row],[Close Price]]/Table2[[#This Row],[Day Low]])-1</f>
        <v>4.742014742014744E-2</v>
      </c>
      <c r="AD669" s="1">
        <f>(Table2[[#This Row],[Day High]]/Table2[[#This Row],[Close Price]])-1</f>
        <v>5.5594651653764871E-2</v>
      </c>
      <c r="AE669" s="1">
        <f>(Table2[[#This Row],[Close Price]]/Table2[[#This Row],[Current Week Low]])-1</f>
        <v>4.742014742014744E-2</v>
      </c>
      <c r="AF669" s="1">
        <f>(Table2[[#This Row],[Current Week High]]/Table2[[#This Row],[Close Price]])-1</f>
        <v>5.5594651653764871E-2</v>
      </c>
      <c r="AG669" s="1">
        <f>(Table2[[#This Row],[Close Price]]/Table2[[#This Row],[Current Month Low]])-1</f>
        <v>9.139784946236551E-2</v>
      </c>
      <c r="AH669" s="1">
        <f>(Table2[[#This Row],[Current Month High]]/Table2[[#This Row],[Close Price]])-1</f>
        <v>5.5594651653764871E-2</v>
      </c>
      <c r="AI669">
        <v>40.745953553835299</v>
      </c>
      <c r="AJ669">
        <v>36.306954436450802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-0.06</v>
      </c>
      <c r="AM669" t="s">
        <v>3181</v>
      </c>
      <c r="AN669">
        <v>-2.0699999999999998</v>
      </c>
      <c r="AO669" t="s">
        <v>3181</v>
      </c>
      <c r="AP669">
        <v>-1.6390287826726999E-2</v>
      </c>
      <c r="AQ669">
        <f>(Table2[[#This Row],[Sharpe Ratio]]-AVERAGE(Table2[Sharpe Ratio]))/_xlfn.STDEV.P(Table2[Sharpe Ratio])</f>
        <v>-0.9644262406239924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622</v>
      </c>
      <c r="AT669">
        <f>_xlfn.RANK.AVG(Table2[[#This Row],[6M Return vs Nifty Z-Score]],Table2[6M Return vs Nifty Z-Score])</f>
        <v>608</v>
      </c>
      <c r="AU669">
        <f>_xlfn.RANK.AVG(Table2[[#This Row],[Sharpe Ratio Z-Score]],Table2[Sharpe Ratio Z-Score])</f>
        <v>610</v>
      </c>
      <c r="AV669">
        <f>(Table2[[#This Row],[Rank 1Y]]+Table2[[#This Row],[Rank 6M]]+Table2[[#This Row],[Rank Sharpe]])/3</f>
        <v>613.33333333333337</v>
      </c>
    </row>
    <row r="670" spans="1:48" x14ac:dyDescent="0.3">
      <c r="A670" t="s">
        <v>1937</v>
      </c>
      <c r="B670" t="s">
        <v>1938</v>
      </c>
      <c r="C670" t="s">
        <v>3136</v>
      </c>
      <c r="D670" t="s">
        <v>1939</v>
      </c>
      <c r="E670">
        <v>3709.28408068</v>
      </c>
      <c r="F670">
        <v>221.42</v>
      </c>
      <c r="G670">
        <v>-44.029675038504998</v>
      </c>
      <c r="H670">
        <f>(Table2[[#This Row],[1Y Return vs Nifty]]-AVERAGE(Table2[1Y Return vs Nifty]))/_xlfn.STDEV.P(Table2[1Y Return vs Nifty])</f>
        <v>-1.1602493069925939</v>
      </c>
      <c r="I670">
        <v>-3.5491059755598999</v>
      </c>
      <c r="J670">
        <f>(Table2[[#This Row],[1M Return vs Nifty]]-AVERAGE(Table2[1M Return vs Nifty]))/_xlfn.STDEV.P(Table2[1M Return vs Nifty])</f>
        <v>-0.27337725907165406</v>
      </c>
      <c r="K670">
        <v>-15.104265113616</v>
      </c>
      <c r="L670">
        <f>(Table2[[#This Row],[6M Return vs Nifty]]-AVERAGE(Table2[6M Return vs Nifty]))/_xlfn.STDEV.P(Table2[6M Return vs Nifty])</f>
        <v>-0.81536669607455592</v>
      </c>
      <c r="M670">
        <v>-3.0222363385832902</v>
      </c>
      <c r="N670">
        <f>(Table2[[#This Row],[1W Return vs Nifty]]-AVERAGE(Table2[1W Return vs Nifty]))/_xlfn.STDEV.P(Table2[1W Return vs Nifty])</f>
        <v>-0.45465976827718624</v>
      </c>
      <c r="O670">
        <v>226.81</v>
      </c>
      <c r="P670">
        <v>228.859556476877</v>
      </c>
      <c r="Q670">
        <v>231.96639999999999</v>
      </c>
      <c r="R670">
        <v>37.726077715596901</v>
      </c>
      <c r="S670" s="1">
        <f>(Table2[[#This Row],[Close Price]]-Table2[[#This Row],[20D EMA]])/Table2[[#This Row],[20D EMA]]</f>
        <v>-2.3764384286407189E-2</v>
      </c>
      <c r="T670" s="1">
        <f>(Table2[[#This Row],[Close Price]]-Table2[[#This Row],[50D EMA]])/Table2[[#This Row],[50D EMA]]</f>
        <v>-3.2507082471903141E-2</v>
      </c>
      <c r="U670" s="1">
        <f>(Table2[[#This Row],[Close Price]]-Table2[[#This Row],[200D EMA]])/Table2[[#This Row],[200D EMA]]</f>
        <v>-4.5465205305596008E-2</v>
      </c>
      <c r="V670">
        <v>0.47671303270349202</v>
      </c>
      <c r="W670">
        <v>220.99</v>
      </c>
      <c r="X670">
        <v>224.98</v>
      </c>
      <c r="Y670">
        <v>220.99</v>
      </c>
      <c r="Z670">
        <v>224.98</v>
      </c>
      <c r="AA670">
        <v>217.93</v>
      </c>
      <c r="AB670">
        <v>235.77</v>
      </c>
      <c r="AC670" s="1">
        <f>(Table2[[#This Row],[Close Price]]/Table2[[#This Row],[Day Low]])-1</f>
        <v>1.9457894022352207E-3</v>
      </c>
      <c r="AD670" s="1">
        <f>(Table2[[#This Row],[Day High]]/Table2[[#This Row],[Close Price]])-1</f>
        <v>1.6078041730647641E-2</v>
      </c>
      <c r="AE670" s="1">
        <f>(Table2[[#This Row],[Close Price]]/Table2[[#This Row],[Current Week Low]])-1</f>
        <v>1.9457894022352207E-3</v>
      </c>
      <c r="AF670" s="1">
        <f>(Table2[[#This Row],[Current Week High]]/Table2[[#This Row],[Close Price]])-1</f>
        <v>1.6078041730647641E-2</v>
      </c>
      <c r="AG670" s="1">
        <f>(Table2[[#This Row],[Close Price]]/Table2[[#This Row],[Current Month Low]])-1</f>
        <v>1.6014316523654371E-2</v>
      </c>
      <c r="AH670" s="1">
        <f>(Table2[[#This Row],[Current Month High]]/Table2[[#This Row],[Close Price]])-1</f>
        <v>6.480896034685224E-2</v>
      </c>
      <c r="AI670">
        <v>26.908138379550099</v>
      </c>
      <c r="AJ670">
        <v>12.624618514750701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-0.12</v>
      </c>
      <c r="AM670" t="s">
        <v>3181</v>
      </c>
      <c r="AN670">
        <v>-5.9</v>
      </c>
      <c r="AO670" t="s">
        <v>3181</v>
      </c>
      <c r="AQ670">
        <f>(Table2[[#This Row],[Sharpe Ratio]]-AVERAGE(Table2[Sharpe Ratio]))/_xlfn.STDEV.P(Table2[Sharpe Ratio])</f>
        <v>-0.77258959393567861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693</v>
      </c>
      <c r="AT670">
        <f>_xlfn.RANK.AVG(Table2[[#This Row],[6M Return vs Nifty Z-Score]],Table2[6M Return vs Nifty Z-Score])</f>
        <v>606</v>
      </c>
      <c r="AU670">
        <f>_xlfn.RANK.AVG(Table2[[#This Row],[Sharpe Ratio Z-Score]],Table2[Sharpe Ratio Z-Score])</f>
        <v>547.5</v>
      </c>
      <c r="AV670">
        <f>(Table2[[#This Row],[Rank 1Y]]+Table2[[#This Row],[Rank 6M]]+Table2[[#This Row],[Rank Sharpe]])/3</f>
        <v>615.5</v>
      </c>
    </row>
    <row r="671" spans="1:48" x14ac:dyDescent="0.3">
      <c r="A671" t="s">
        <v>1604</v>
      </c>
      <c r="B671" t="s">
        <v>1605</v>
      </c>
      <c r="C671" t="s">
        <v>3146</v>
      </c>
      <c r="D671" t="s">
        <v>434</v>
      </c>
      <c r="E671">
        <v>5996.9363497919903</v>
      </c>
      <c r="F671">
        <v>61.02</v>
      </c>
      <c r="G671">
        <v>-37.882220788061701</v>
      </c>
      <c r="H671">
        <f>(Table2[[#This Row],[1Y Return vs Nifty]]-AVERAGE(Table2[1Y Return vs Nifty]))/_xlfn.STDEV.P(Table2[1Y Return vs Nifty])</f>
        <v>-1.0553490831936381</v>
      </c>
      <c r="I671">
        <v>-9.98399427931286</v>
      </c>
      <c r="J671">
        <f>(Table2[[#This Row],[1M Return vs Nifty]]-AVERAGE(Table2[1M Return vs Nifty]))/_xlfn.STDEV.P(Table2[1M Return vs Nifty])</f>
        <v>-1.00174405816986</v>
      </c>
      <c r="K671">
        <v>-25.760783135733401</v>
      </c>
      <c r="L671">
        <f>(Table2[[#This Row],[6M Return vs Nifty]]-AVERAGE(Table2[6M Return vs Nifty]))/_xlfn.STDEV.P(Table2[6M Return vs Nifty])</f>
        <v>-1.1469396511705232</v>
      </c>
      <c r="M671">
        <v>-4.6316027079052899</v>
      </c>
      <c r="N671">
        <f>(Table2[[#This Row],[1W Return vs Nifty]]-AVERAGE(Table2[1W Return vs Nifty]))/_xlfn.STDEV.P(Table2[1W Return vs Nifty])</f>
        <v>-0.81351905846063166</v>
      </c>
      <c r="O671">
        <v>63.99</v>
      </c>
      <c r="P671">
        <v>65.182059959382698</v>
      </c>
      <c r="Q671">
        <v>68.053895568794999</v>
      </c>
      <c r="R671">
        <v>32.136521814371598</v>
      </c>
      <c r="S671" s="1">
        <f>(Table2[[#This Row],[Close Price]]-Table2[[#This Row],[20D EMA]])/Table2[[#This Row],[20D EMA]]</f>
        <v>-4.6413502109704623E-2</v>
      </c>
      <c r="T671" s="1">
        <f>(Table2[[#This Row],[Close Price]]-Table2[[#This Row],[50D EMA]])/Table2[[#This Row],[50D EMA]]</f>
        <v>-6.3852844816138454E-2</v>
      </c>
      <c r="U671" s="1">
        <f>(Table2[[#This Row],[Close Price]]-Table2[[#This Row],[200D EMA]])/Table2[[#This Row],[200D EMA]]</f>
        <v>-0.10335772125909386</v>
      </c>
      <c r="V671">
        <v>0.40589269484391799</v>
      </c>
      <c r="W671">
        <v>60.91</v>
      </c>
      <c r="X671">
        <v>62.18</v>
      </c>
      <c r="Y671">
        <v>60.91</v>
      </c>
      <c r="Z671">
        <v>62.18</v>
      </c>
      <c r="AA671">
        <v>59.15</v>
      </c>
      <c r="AB671">
        <v>66.099999999999994</v>
      </c>
      <c r="AC671" s="1">
        <f>(Table2[[#This Row],[Close Price]]/Table2[[#This Row],[Day Low]])-1</f>
        <v>1.8059431948778126E-3</v>
      </c>
      <c r="AD671" s="1">
        <f>(Table2[[#This Row],[Day High]]/Table2[[#This Row],[Close Price]])-1</f>
        <v>1.9010160603080806E-2</v>
      </c>
      <c r="AE671" s="1">
        <f>(Table2[[#This Row],[Close Price]]/Table2[[#This Row],[Current Week Low]])-1</f>
        <v>1.8059431948778126E-3</v>
      </c>
      <c r="AF671" s="1">
        <f>(Table2[[#This Row],[Current Week High]]/Table2[[#This Row],[Close Price]])-1</f>
        <v>1.9010160603080806E-2</v>
      </c>
      <c r="AG671" s="1">
        <f>(Table2[[#This Row],[Close Price]]/Table2[[#This Row],[Current Month Low]])-1</f>
        <v>3.1614539306846989E-2</v>
      </c>
      <c r="AH671" s="1">
        <f>(Table2[[#This Row],[Current Month High]]/Table2[[#This Row],[Close Price]])-1</f>
        <v>8.3251392985906003E-2</v>
      </c>
      <c r="AI671">
        <v>60.603080957063199</v>
      </c>
      <c r="AJ671">
        <v>4.0764113934845501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-0.03</v>
      </c>
      <c r="AM671" t="s">
        <v>3181</v>
      </c>
      <c r="AN671">
        <v>-9.4</v>
      </c>
      <c r="AO671" t="s">
        <v>3181</v>
      </c>
      <c r="AP671">
        <v>1.378342513853E-2</v>
      </c>
      <c r="AQ671">
        <f>(Table2[[#This Row],[Sharpe Ratio]]-AVERAGE(Table2[Sharpe Ratio]))/_xlfn.STDEV.P(Table2[Sharpe Ratio])</f>
        <v>-0.61126441853862035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670</v>
      </c>
      <c r="AT671">
        <f>_xlfn.RANK.AVG(Table2[[#This Row],[6M Return vs Nifty Z-Score]],Table2[6M Return vs Nifty Z-Score])</f>
        <v>686</v>
      </c>
      <c r="AU671">
        <f>_xlfn.RANK.AVG(Table2[[#This Row],[Sharpe Ratio Z-Score]],Table2[Sharpe Ratio Z-Score])</f>
        <v>492</v>
      </c>
      <c r="AV671">
        <f>(Table2[[#This Row],[Rank 1Y]]+Table2[[#This Row],[Rank 6M]]+Table2[[#This Row],[Rank Sharpe]])/3</f>
        <v>616</v>
      </c>
    </row>
    <row r="672" spans="1:48" x14ac:dyDescent="0.3">
      <c r="A672" t="s">
        <v>1438</v>
      </c>
      <c r="B672" t="s">
        <v>1439</v>
      </c>
      <c r="C672" t="s">
        <v>3145</v>
      </c>
      <c r="D672" t="s">
        <v>455</v>
      </c>
      <c r="E672">
        <v>7610.3823276449903</v>
      </c>
      <c r="F672">
        <v>535.95000000000005</v>
      </c>
      <c r="G672">
        <v>-46.714124412885802</v>
      </c>
      <c r="H672">
        <f>(Table2[[#This Row],[1Y Return vs Nifty]]-AVERAGE(Table2[1Y Return vs Nifty]))/_xlfn.STDEV.P(Table2[1Y Return vs Nifty])</f>
        <v>-1.2060567792693022</v>
      </c>
      <c r="I672">
        <v>9.3072873887668806</v>
      </c>
      <c r="J672">
        <f>(Table2[[#This Row],[1M Return vs Nifty]]-AVERAGE(Table2[1M Return vs Nifty]))/_xlfn.STDEV.P(Table2[1M Return vs Nifty])</f>
        <v>1.181841486102327</v>
      </c>
      <c r="K672">
        <v>-8.85211308674557</v>
      </c>
      <c r="L672">
        <f>(Table2[[#This Row],[6M Return vs Nifty]]-AVERAGE(Table2[6M Return vs Nifty]))/_xlfn.STDEV.P(Table2[6M Return vs Nifty])</f>
        <v>-0.62083368642205006</v>
      </c>
      <c r="M672">
        <v>-4.1448944131879601</v>
      </c>
      <c r="N672">
        <f>(Table2[[#This Row],[1W Return vs Nifty]]-AVERAGE(Table2[1W Return vs Nifty]))/_xlfn.STDEV.P(Table2[1W Return vs Nifty])</f>
        <v>-0.70499200303183118</v>
      </c>
      <c r="O672">
        <v>534.62</v>
      </c>
      <c r="P672">
        <v>512.15078230169104</v>
      </c>
      <c r="Q672">
        <v>522.49651120835301</v>
      </c>
      <c r="R672">
        <v>47.640452224800597</v>
      </c>
      <c r="S672" s="1">
        <f>(Table2[[#This Row],[Close Price]]-Table2[[#This Row],[20D EMA]])/Table2[[#This Row],[20D EMA]]</f>
        <v>2.4877483072089351E-3</v>
      </c>
      <c r="T672" s="1">
        <f>(Table2[[#This Row],[Close Price]]-Table2[[#This Row],[50D EMA]])/Table2[[#This Row],[50D EMA]]</f>
        <v>4.6469162052923854E-2</v>
      </c>
      <c r="U672" s="1">
        <f>(Table2[[#This Row],[Close Price]]-Table2[[#This Row],[200D EMA]])/Table2[[#This Row],[200D EMA]]</f>
        <v>2.5748475832946299E-2</v>
      </c>
      <c r="V672">
        <v>1.5668079526763901</v>
      </c>
      <c r="W672">
        <v>534.29999999999995</v>
      </c>
      <c r="X672">
        <v>548.6</v>
      </c>
      <c r="Y672">
        <v>534.29999999999995</v>
      </c>
      <c r="Z672">
        <v>548.6</v>
      </c>
      <c r="AA672">
        <v>516.35</v>
      </c>
      <c r="AB672">
        <v>568</v>
      </c>
      <c r="AC672" s="1">
        <f>(Table2[[#This Row],[Close Price]]/Table2[[#This Row],[Day Low]])-1</f>
        <v>3.0881527231894079E-3</v>
      </c>
      <c r="AD672" s="1">
        <f>(Table2[[#This Row],[Day High]]/Table2[[#This Row],[Close Price]])-1</f>
        <v>2.3602948036197446E-2</v>
      </c>
      <c r="AE672" s="1">
        <f>(Table2[[#This Row],[Close Price]]/Table2[[#This Row],[Current Week Low]])-1</f>
        <v>3.0881527231894079E-3</v>
      </c>
      <c r="AF672" s="1">
        <f>(Table2[[#This Row],[Current Week High]]/Table2[[#This Row],[Close Price]])-1</f>
        <v>2.3602948036197446E-2</v>
      </c>
      <c r="AG672" s="1">
        <f>(Table2[[#This Row],[Close Price]]/Table2[[#This Row],[Current Month Low]])-1</f>
        <v>3.7958748910622786E-2</v>
      </c>
      <c r="AH672" s="1">
        <f>(Table2[[#This Row],[Current Month High]]/Table2[[#This Row],[Close Price]])-1</f>
        <v>5.9800354510681775E-2</v>
      </c>
      <c r="AI672">
        <v>29.620300401156801</v>
      </c>
      <c r="AJ672">
        <v>25.075845974328999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0.13</v>
      </c>
      <c r="AM672" t="s">
        <v>3182</v>
      </c>
      <c r="AN672">
        <v>-5.49</v>
      </c>
      <c r="AO672" t="s">
        <v>3181</v>
      </c>
      <c r="AP672">
        <v>-2.5479493286867001E-2</v>
      </c>
      <c r="AQ672">
        <f>(Table2[[#This Row],[Sharpe Ratio]]-AVERAGE(Table2[Sharpe Ratio]))/_xlfn.STDEV.P(Table2[Sharpe Ratio])</f>
        <v>-1.070808917668326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699</v>
      </c>
      <c r="AT672">
        <f>_xlfn.RANK.AVG(Table2[[#This Row],[6M Return vs Nifty Z-Score]],Table2[6M Return vs Nifty Z-Score])</f>
        <v>522</v>
      </c>
      <c r="AU672">
        <f>_xlfn.RANK.AVG(Table2[[#This Row],[Sharpe Ratio Z-Score]],Table2[Sharpe Ratio Z-Score])</f>
        <v>628</v>
      </c>
      <c r="AV672">
        <f>(Table2[[#This Row],[Rank 1Y]]+Table2[[#This Row],[Rank 6M]]+Table2[[#This Row],[Rank Sharpe]])/3</f>
        <v>616.33333333333337</v>
      </c>
    </row>
    <row r="673" spans="1:48" x14ac:dyDescent="0.3">
      <c r="A673" t="s">
        <v>2017</v>
      </c>
      <c r="B673" t="s">
        <v>2018</v>
      </c>
      <c r="C673" t="s">
        <v>3142</v>
      </c>
      <c r="D673" t="s">
        <v>182</v>
      </c>
      <c r="E673">
        <v>3356.4044030999999</v>
      </c>
      <c r="F673">
        <v>213.88</v>
      </c>
      <c r="G673">
        <v>-53.446198269063103</v>
      </c>
      <c r="H673">
        <f>(Table2[[#This Row],[1Y Return vs Nifty]]-AVERAGE(Table2[1Y Return vs Nifty]))/_xlfn.STDEV.P(Table2[1Y Return vs Nifty])</f>
        <v>-1.3209329581515077</v>
      </c>
      <c r="I673">
        <v>-2.64015090737416</v>
      </c>
      <c r="J673">
        <f>(Table2[[#This Row],[1M Return vs Nifty]]-AVERAGE(Table2[1M Return vs Nifty]))/_xlfn.STDEV.P(Table2[1M Return vs Nifty])</f>
        <v>-0.17049238177667198</v>
      </c>
      <c r="K673">
        <v>-16.2928573198854</v>
      </c>
      <c r="L673">
        <f>(Table2[[#This Row],[6M Return vs Nifty]]-AVERAGE(Table2[6M Return vs Nifty]))/_xlfn.STDEV.P(Table2[6M Return vs Nifty])</f>
        <v>-0.85234922915138489</v>
      </c>
      <c r="M673">
        <v>-0.75242250684119205</v>
      </c>
      <c r="N673">
        <f>(Table2[[#This Row],[1W Return vs Nifty]]-AVERAGE(Table2[1W Return vs Nifty]))/_xlfn.STDEV.P(Table2[1W Return vs Nifty])</f>
        <v>5.1467236756906856E-2</v>
      </c>
      <c r="O673">
        <v>214.7</v>
      </c>
      <c r="P673">
        <v>218.45505726230201</v>
      </c>
      <c r="Q673">
        <v>227.347109476832</v>
      </c>
      <c r="R673">
        <v>50.132431319496497</v>
      </c>
      <c r="S673" s="1">
        <f>(Table2[[#This Row],[Close Price]]-Table2[[#This Row],[20D EMA]])/Table2[[#This Row],[20D EMA]]</f>
        <v>-3.8192827200744912E-3</v>
      </c>
      <c r="T673" s="1">
        <f>(Table2[[#This Row],[Close Price]]-Table2[[#This Row],[50D EMA]])/Table2[[#This Row],[50D EMA]]</f>
        <v>-2.0942784843880617E-2</v>
      </c>
      <c r="U673" s="1">
        <f>(Table2[[#This Row],[Close Price]]-Table2[[#This Row],[200D EMA]])/Table2[[#This Row],[200D EMA]]</f>
        <v>-5.9235894873800383E-2</v>
      </c>
      <c r="V673">
        <v>0.62345240806192304</v>
      </c>
      <c r="W673">
        <v>211.36</v>
      </c>
      <c r="X673">
        <v>215.47</v>
      </c>
      <c r="Y673">
        <v>211.36</v>
      </c>
      <c r="Z673">
        <v>215.47</v>
      </c>
      <c r="AA673">
        <v>202.75</v>
      </c>
      <c r="AB673">
        <v>217.99</v>
      </c>
      <c r="AC673" s="1">
        <f>(Table2[[#This Row],[Close Price]]/Table2[[#This Row],[Day Low]])-1</f>
        <v>1.1922785768357258E-2</v>
      </c>
      <c r="AD673" s="1">
        <f>(Table2[[#This Row],[Day High]]/Table2[[#This Row],[Close Price]])-1</f>
        <v>7.4340751823451789E-3</v>
      </c>
      <c r="AE673" s="1">
        <f>(Table2[[#This Row],[Close Price]]/Table2[[#This Row],[Current Week Low]])-1</f>
        <v>1.1922785768357258E-2</v>
      </c>
      <c r="AF673" s="1">
        <f>(Table2[[#This Row],[Current Week High]]/Table2[[#This Row],[Close Price]])-1</f>
        <v>7.4340751823451789E-3</v>
      </c>
      <c r="AG673" s="1">
        <f>(Table2[[#This Row],[Close Price]]/Table2[[#This Row],[Current Month Low]])-1</f>
        <v>5.4895191122071418E-2</v>
      </c>
      <c r="AH673" s="1">
        <f>(Table2[[#This Row],[Current Month High]]/Table2[[#This Row],[Close Price]])-1</f>
        <v>1.9216383018515026E-2</v>
      </c>
      <c r="AI673">
        <v>39.798017579951299</v>
      </c>
      <c r="AJ673">
        <v>12.2435056415638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-0.11</v>
      </c>
      <c r="AM673" t="s">
        <v>3181</v>
      </c>
      <c r="AN673">
        <v>-1.39</v>
      </c>
      <c r="AO673" t="s">
        <v>3181</v>
      </c>
      <c r="AP673">
        <v>2.2170339845759999E-3</v>
      </c>
      <c r="AQ673">
        <f>(Table2[[#This Row],[Sharpe Ratio]]-AVERAGE(Table2[Sharpe Ratio]))/_xlfn.STDEV.P(Table2[Sharpe Ratio])</f>
        <v>-0.74664079000427019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715</v>
      </c>
      <c r="AT673">
        <f>_xlfn.RANK.AVG(Table2[[#This Row],[6M Return vs Nifty Z-Score]],Table2[6M Return vs Nifty Z-Score])</f>
        <v>618</v>
      </c>
      <c r="AU673">
        <f>_xlfn.RANK.AVG(Table2[[#This Row],[Sharpe Ratio Z-Score]],Table2[Sharpe Ratio Z-Score])</f>
        <v>516</v>
      </c>
      <c r="AV673">
        <f>(Table2[[#This Row],[Rank 1Y]]+Table2[[#This Row],[Rank 6M]]+Table2[[#This Row],[Rank Sharpe]])/3</f>
        <v>616.33333333333337</v>
      </c>
    </row>
    <row r="674" spans="1:48" x14ac:dyDescent="0.3">
      <c r="A674" t="s">
        <v>1471</v>
      </c>
      <c r="B674" t="s">
        <v>1472</v>
      </c>
      <c r="C674" t="s">
        <v>3150</v>
      </c>
      <c r="D674" t="s">
        <v>458</v>
      </c>
      <c r="E674">
        <v>7194.3180400000001</v>
      </c>
      <c r="F674">
        <v>2220.4</v>
      </c>
      <c r="G674">
        <v>-25.967006924664101</v>
      </c>
      <c r="H674">
        <f>(Table2[[#This Row],[1Y Return vs Nifty]]-AVERAGE(Table2[1Y Return vs Nifty]))/_xlfn.STDEV.P(Table2[1Y Return vs Nifty])</f>
        <v>-0.85202774887175992</v>
      </c>
      <c r="I674">
        <v>-1.6761645284004201</v>
      </c>
      <c r="J674">
        <f>(Table2[[#This Row],[1M Return vs Nifty]]-AVERAGE(Table2[1M Return vs Nifty]))/_xlfn.STDEV.P(Table2[1M Return vs Nifty])</f>
        <v>-6.1378495088402207E-2</v>
      </c>
      <c r="K674">
        <v>-10.4148699164716</v>
      </c>
      <c r="L674">
        <f>(Table2[[#This Row],[6M Return vs Nifty]]-AVERAGE(Table2[6M Return vs Nifty]))/_xlfn.STDEV.P(Table2[6M Return vs Nifty])</f>
        <v>-0.66945819013454</v>
      </c>
      <c r="M674">
        <v>-2.8331085544116701</v>
      </c>
      <c r="N674">
        <f>(Table2[[#This Row],[1W Return vs Nifty]]-AVERAGE(Table2[1W Return vs Nifty]))/_xlfn.STDEV.P(Table2[1W Return vs Nifty])</f>
        <v>-0.41248772860023675</v>
      </c>
      <c r="O674">
        <v>2255.98</v>
      </c>
      <c r="P674">
        <v>2261.0840980409898</v>
      </c>
      <c r="Q674">
        <v>2261.5569624897898</v>
      </c>
      <c r="R674">
        <v>41.219451690842497</v>
      </c>
      <c r="S674" s="1">
        <f>(Table2[[#This Row],[Close Price]]-Table2[[#This Row],[20D EMA]])/Table2[[#This Row],[20D EMA]]</f>
        <v>-1.5771416413266043E-2</v>
      </c>
      <c r="T674" s="1">
        <f>(Table2[[#This Row],[Close Price]]-Table2[[#This Row],[50D EMA]])/Table2[[#This Row],[50D EMA]]</f>
        <v>-1.7993182153745881E-2</v>
      </c>
      <c r="U674" s="1">
        <f>(Table2[[#This Row],[Close Price]]-Table2[[#This Row],[200D EMA]])/Table2[[#This Row],[200D EMA]]</f>
        <v>-1.8198508006837595E-2</v>
      </c>
      <c r="V674">
        <v>0.59084123321965898</v>
      </c>
      <c r="W674">
        <v>2201</v>
      </c>
      <c r="X674">
        <v>2250</v>
      </c>
      <c r="Y674">
        <v>2201</v>
      </c>
      <c r="Z674">
        <v>2250</v>
      </c>
      <c r="AA674">
        <v>2130.15</v>
      </c>
      <c r="AB674">
        <v>2374</v>
      </c>
      <c r="AC674" s="1">
        <f>(Table2[[#This Row],[Close Price]]/Table2[[#This Row],[Day Low]])-1</f>
        <v>8.814175374829647E-3</v>
      </c>
      <c r="AD674" s="1">
        <f>(Table2[[#This Row],[Day High]]/Table2[[#This Row],[Close Price]])-1</f>
        <v>1.3330931363718213E-2</v>
      </c>
      <c r="AE674" s="1">
        <f>(Table2[[#This Row],[Close Price]]/Table2[[#This Row],[Current Week Low]])-1</f>
        <v>8.814175374829647E-3</v>
      </c>
      <c r="AF674" s="1">
        <f>(Table2[[#This Row],[Current Week High]]/Table2[[#This Row],[Close Price]])-1</f>
        <v>1.3330931363718213E-2</v>
      </c>
      <c r="AG674" s="1">
        <f>(Table2[[#This Row],[Close Price]]/Table2[[#This Row],[Current Month Low]])-1</f>
        <v>4.2367908363260876E-2</v>
      </c>
      <c r="AH674" s="1">
        <f>(Table2[[#This Row],[Current Month High]]/Table2[[#This Row],[Close Price]])-1</f>
        <v>6.9176724914429721E-2</v>
      </c>
      <c r="AI674">
        <v>23.1760043235452</v>
      </c>
      <c r="AJ674">
        <v>13.285714285714301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-0.03</v>
      </c>
      <c r="AM674" t="s">
        <v>3181</v>
      </c>
      <c r="AN674">
        <v>-3.36</v>
      </c>
      <c r="AO674" t="s">
        <v>3181</v>
      </c>
      <c r="AP674">
        <v>-8.1911284564999007E-2</v>
      </c>
      <c r="AQ674">
        <f>(Table2[[#This Row],[Sharpe Ratio]]-AVERAGE(Table2[Sharpe Ratio]))/_xlfn.STDEV.P(Table2[Sharpe Ratio])</f>
        <v>-1.7313028467473905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608</v>
      </c>
      <c r="AT674">
        <f>_xlfn.RANK.AVG(Table2[[#This Row],[6M Return vs Nifty Z-Score]],Table2[6M Return vs Nifty Z-Score])</f>
        <v>541</v>
      </c>
      <c r="AU674">
        <f>_xlfn.RANK.AVG(Table2[[#This Row],[Sharpe Ratio Z-Score]],Table2[Sharpe Ratio Z-Score])</f>
        <v>702</v>
      </c>
      <c r="AV674">
        <f>(Table2[[#This Row],[Rank 1Y]]+Table2[[#This Row],[Rank 6M]]+Table2[[#This Row],[Rank Sharpe]])/3</f>
        <v>617</v>
      </c>
    </row>
    <row r="675" spans="1:48" x14ac:dyDescent="0.3">
      <c r="A675" t="s">
        <v>1678</v>
      </c>
      <c r="B675" t="s">
        <v>1679</v>
      </c>
      <c r="C675" t="s">
        <v>3148</v>
      </c>
      <c r="D675" t="s">
        <v>538</v>
      </c>
      <c r="E675">
        <v>5270.461037174</v>
      </c>
      <c r="F675">
        <v>105.79</v>
      </c>
      <c r="G675">
        <v>-40.864179135090097</v>
      </c>
      <c r="H675">
        <f>(Table2[[#This Row],[1Y Return vs Nifty]]-AVERAGE(Table2[1Y Return vs Nifty]))/_xlfn.STDEV.P(Table2[1Y Return vs Nifty])</f>
        <v>-1.1062332516996316</v>
      </c>
      <c r="I675">
        <v>2.9431367002508302</v>
      </c>
      <c r="J675">
        <f>(Table2[[#This Row],[1M Return vs Nifty]]-AVERAGE(Table2[1M Return vs Nifty]))/_xlfn.STDEV.P(Table2[1M Return vs Nifty])</f>
        <v>0.46148149737189392</v>
      </c>
      <c r="K675">
        <v>-2.6901042299567699</v>
      </c>
      <c r="L675">
        <f>(Table2[[#This Row],[6M Return vs Nifty]]-AVERAGE(Table2[6M Return vs Nifty]))/_xlfn.STDEV.P(Table2[6M Return vs Nifty])</f>
        <v>-0.4291054425686211</v>
      </c>
      <c r="M675">
        <v>-4.9449733025442502</v>
      </c>
      <c r="N675">
        <f>(Table2[[#This Row],[1W Return vs Nifty]]-AVERAGE(Table2[1W Return vs Nifty]))/_xlfn.STDEV.P(Table2[1W Return vs Nifty])</f>
        <v>-0.88339497441125348</v>
      </c>
      <c r="O675">
        <v>108.1</v>
      </c>
      <c r="P675">
        <v>108.252633661746</v>
      </c>
      <c r="Q675">
        <v>108.631168672776</v>
      </c>
      <c r="R675">
        <v>35.295483859271201</v>
      </c>
      <c r="S675" s="1">
        <f>(Table2[[#This Row],[Close Price]]-Table2[[#This Row],[20D EMA]])/Table2[[#This Row],[20D EMA]]</f>
        <v>-2.1369102682701095E-2</v>
      </c>
      <c r="T675" s="1">
        <f>(Table2[[#This Row],[Close Price]]-Table2[[#This Row],[50D EMA]])/Table2[[#This Row],[50D EMA]]</f>
        <v>-2.2748949179757786E-2</v>
      </c>
      <c r="U675" s="1">
        <f>(Table2[[#This Row],[Close Price]]-Table2[[#This Row],[200D EMA]])/Table2[[#This Row],[200D EMA]]</f>
        <v>-2.6154267762084904E-2</v>
      </c>
      <c r="V675">
        <v>0.67231797455495301</v>
      </c>
      <c r="W675">
        <v>105.51</v>
      </c>
      <c r="X675">
        <v>107.45</v>
      </c>
      <c r="Y675">
        <v>105.51</v>
      </c>
      <c r="Z675">
        <v>107.45</v>
      </c>
      <c r="AA675">
        <v>105.05</v>
      </c>
      <c r="AB675">
        <v>114.1</v>
      </c>
      <c r="AC675" s="1">
        <f>(Table2[[#This Row],[Close Price]]/Table2[[#This Row],[Day Low]])-1</f>
        <v>2.6537768931855776E-3</v>
      </c>
      <c r="AD675" s="1">
        <f>(Table2[[#This Row],[Day High]]/Table2[[#This Row],[Close Price]])-1</f>
        <v>1.5691464221571083E-2</v>
      </c>
      <c r="AE675" s="1">
        <f>(Table2[[#This Row],[Close Price]]/Table2[[#This Row],[Current Week Low]])-1</f>
        <v>2.6537768931855776E-3</v>
      </c>
      <c r="AF675" s="1">
        <f>(Table2[[#This Row],[Current Week High]]/Table2[[#This Row],[Close Price]])-1</f>
        <v>1.5691464221571083E-2</v>
      </c>
      <c r="AG675" s="1">
        <f>(Table2[[#This Row],[Close Price]]/Table2[[#This Row],[Current Month Low]])-1</f>
        <v>7.0442646358876981E-3</v>
      </c>
      <c r="AH675" s="1">
        <f>(Table2[[#This Row],[Current Month High]]/Table2[[#This Row],[Close Price]])-1</f>
        <v>7.8551848000756097E-2</v>
      </c>
      <c r="AI675">
        <v>26.382455808677499</v>
      </c>
      <c r="AJ675">
        <v>15.6174863387978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-0.06</v>
      </c>
      <c r="AM675" t="s">
        <v>3181</v>
      </c>
      <c r="AN675">
        <v>-6.54</v>
      </c>
      <c r="AO675" t="s">
        <v>3181</v>
      </c>
      <c r="AP675">
        <v>-9.3262345548522002E-2</v>
      </c>
      <c r="AQ675">
        <f>(Table2[[#This Row],[Sharpe Ratio]]-AVERAGE(Table2[Sharpe Ratio]))/_xlfn.STDEV.P(Table2[Sharpe Ratio])</f>
        <v>-1.8641589319152643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678</v>
      </c>
      <c r="AT675">
        <f>_xlfn.RANK.AVG(Table2[[#This Row],[6M Return vs Nifty Z-Score]],Table2[6M Return vs Nifty Z-Score])</f>
        <v>462</v>
      </c>
      <c r="AU675">
        <f>_xlfn.RANK.AVG(Table2[[#This Row],[Sharpe Ratio Z-Score]],Table2[Sharpe Ratio Z-Score])</f>
        <v>712</v>
      </c>
      <c r="AV675">
        <f>(Table2[[#This Row],[Rank 1Y]]+Table2[[#This Row],[Rank 6M]]+Table2[[#This Row],[Rank Sharpe]])/3</f>
        <v>617.33333333333337</v>
      </c>
    </row>
    <row r="676" spans="1:48" x14ac:dyDescent="0.3">
      <c r="A676" t="s">
        <v>2162</v>
      </c>
      <c r="B676" t="s">
        <v>2163</v>
      </c>
      <c r="C676" t="s">
        <v>3140</v>
      </c>
      <c r="D676" t="s">
        <v>169</v>
      </c>
      <c r="E676">
        <v>2840.4393321150001</v>
      </c>
      <c r="F676">
        <v>181.17</v>
      </c>
      <c r="G676">
        <v>-15.113214293707999</v>
      </c>
      <c r="H676">
        <f>(Table2[[#This Row],[1Y Return vs Nifty]]-AVERAGE(Table2[1Y Return vs Nifty]))/_xlfn.STDEV.P(Table2[1Y Return vs Nifty])</f>
        <v>-0.66681851759156752</v>
      </c>
      <c r="I676">
        <v>-7.8960583949132799</v>
      </c>
      <c r="J676">
        <f>(Table2[[#This Row],[1M Return vs Nifty]]-AVERAGE(Table2[1M Return vs Nifty]))/_xlfn.STDEV.P(Table2[1M Return vs Nifty])</f>
        <v>-0.76541001396345898</v>
      </c>
      <c r="K676">
        <v>-31.720222122628801</v>
      </c>
      <c r="L676">
        <f>(Table2[[#This Row],[6M Return vs Nifty]]-AVERAGE(Table2[6M Return vs Nifty]))/_xlfn.STDEV.P(Table2[6M Return vs Nifty])</f>
        <v>-1.3323650210237807</v>
      </c>
      <c r="M676">
        <v>2.9215206779030898</v>
      </c>
      <c r="N676">
        <f>(Table2[[#This Row],[1W Return vs Nifty]]-AVERAGE(Table2[1W Return vs Nifty]))/_xlfn.STDEV.P(Table2[1W Return vs Nifty])</f>
        <v>0.87068942791470572</v>
      </c>
      <c r="O676">
        <v>182.93</v>
      </c>
      <c r="P676">
        <v>185.78677615772801</v>
      </c>
      <c r="Q676">
        <v>185.72014432910601</v>
      </c>
      <c r="R676">
        <v>49.949442437578</v>
      </c>
      <c r="S676" s="1">
        <f>(Table2[[#This Row],[Close Price]]-Table2[[#This Row],[20D EMA]])/Table2[[#This Row],[20D EMA]]</f>
        <v>-9.6211665664462862E-3</v>
      </c>
      <c r="T676" s="1">
        <f>(Table2[[#This Row],[Close Price]]-Table2[[#This Row],[50D EMA]])/Table2[[#This Row],[50D EMA]]</f>
        <v>-2.4849864200283588E-2</v>
      </c>
      <c r="U676" s="1">
        <f>(Table2[[#This Row],[Close Price]]-Table2[[#This Row],[200D EMA]])/Table2[[#This Row],[200D EMA]]</f>
        <v>-2.4500004270096409E-2</v>
      </c>
      <c r="V676">
        <v>0.35491292667722102</v>
      </c>
      <c r="W676">
        <v>180</v>
      </c>
      <c r="X676">
        <v>184</v>
      </c>
      <c r="Y676">
        <v>180</v>
      </c>
      <c r="Z676">
        <v>184</v>
      </c>
      <c r="AA676">
        <v>161.21</v>
      </c>
      <c r="AB676">
        <v>187.3</v>
      </c>
      <c r="AC676" s="1">
        <f>(Table2[[#This Row],[Close Price]]/Table2[[#This Row],[Day Low]])-1</f>
        <v>6.4999999999999503E-3</v>
      </c>
      <c r="AD676" s="1">
        <f>(Table2[[#This Row],[Day High]]/Table2[[#This Row],[Close Price]])-1</f>
        <v>1.5620687751835449E-2</v>
      </c>
      <c r="AE676" s="1">
        <f>(Table2[[#This Row],[Close Price]]/Table2[[#This Row],[Current Week Low]])-1</f>
        <v>6.4999999999999503E-3</v>
      </c>
      <c r="AF676" s="1">
        <f>(Table2[[#This Row],[Current Week High]]/Table2[[#This Row],[Close Price]])-1</f>
        <v>1.5620687751835449E-2</v>
      </c>
      <c r="AG676" s="1">
        <f>(Table2[[#This Row],[Close Price]]/Table2[[#This Row],[Current Month Low]])-1</f>
        <v>0.12381365920228271</v>
      </c>
      <c r="AH676" s="1">
        <f>(Table2[[#This Row],[Current Month High]]/Table2[[#This Row],[Close Price]])-1</f>
        <v>3.3835623999558528E-2</v>
      </c>
      <c r="AI676">
        <v>56.206877518352897</v>
      </c>
      <c r="AJ676">
        <v>36.218045112781901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-0.04</v>
      </c>
      <c r="AM676" t="s">
        <v>3181</v>
      </c>
      <c r="AN676">
        <v>-1.33</v>
      </c>
      <c r="AO676" t="s">
        <v>3181</v>
      </c>
      <c r="AP676">
        <v>-1.5963969087837E-2</v>
      </c>
      <c r="AQ676">
        <f>(Table2[[#This Row],[Sharpe Ratio]]-AVERAGE(Table2[Sharpe Ratio]))/_xlfn.STDEV.P(Table2[Sharpe Ratio])</f>
        <v>-0.95943648338765597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545</v>
      </c>
      <c r="AT676">
        <f>_xlfn.RANK.AVG(Table2[[#This Row],[6M Return vs Nifty Z-Score]],Table2[6M Return vs Nifty Z-Score])</f>
        <v>704</v>
      </c>
      <c r="AU676">
        <f>_xlfn.RANK.AVG(Table2[[#This Row],[Sharpe Ratio Z-Score]],Table2[Sharpe Ratio Z-Score])</f>
        <v>608</v>
      </c>
      <c r="AV676">
        <f>(Table2[[#This Row],[Rank 1Y]]+Table2[[#This Row],[Rank 6M]]+Table2[[#This Row],[Rank Sharpe]])/3</f>
        <v>619</v>
      </c>
    </row>
    <row r="677" spans="1:48" x14ac:dyDescent="0.3">
      <c r="A677" t="s">
        <v>2443</v>
      </c>
      <c r="B677" t="s">
        <v>2444</v>
      </c>
      <c r="C677" t="s">
        <v>3144</v>
      </c>
      <c r="D677" t="s">
        <v>80</v>
      </c>
      <c r="E677">
        <v>2110.0067680000002</v>
      </c>
      <c r="F677">
        <v>81.680000000000007</v>
      </c>
      <c r="G677">
        <v>-60.870803913352397</v>
      </c>
      <c r="H677">
        <f>(Table2[[#This Row],[1Y Return vs Nifty]]-AVERAGE(Table2[1Y Return vs Nifty]))/_xlfn.STDEV.P(Table2[1Y Return vs Nifty])</f>
        <v>-1.4476265067287544</v>
      </c>
      <c r="I677">
        <v>-4.2350531596356404</v>
      </c>
      <c r="J677">
        <f>(Table2[[#This Row],[1M Return vs Nifty]]-AVERAGE(Table2[1M Return vs Nifty]))/_xlfn.STDEV.P(Table2[1M Return vs Nifty])</f>
        <v>-0.35101981186068781</v>
      </c>
      <c r="K677">
        <v>-23.897040839043001</v>
      </c>
      <c r="L677">
        <f>(Table2[[#This Row],[6M Return vs Nifty]]-AVERAGE(Table2[6M Return vs Nifty]))/_xlfn.STDEV.P(Table2[6M Return vs Nifty])</f>
        <v>-1.0889501146663476</v>
      </c>
      <c r="M677">
        <v>-2.34034131516791</v>
      </c>
      <c r="N677">
        <f>(Table2[[#This Row],[1W Return vs Nifty]]-AVERAGE(Table2[1W Return vs Nifty]))/_xlfn.STDEV.P(Table2[1W Return vs Nifty])</f>
        <v>-0.30260963926550738</v>
      </c>
      <c r="O677">
        <v>84.28</v>
      </c>
      <c r="P677">
        <v>87.494571697324105</v>
      </c>
      <c r="Q677">
        <v>95.130294614899697</v>
      </c>
      <c r="R677">
        <v>32.1988964743637</v>
      </c>
      <c r="S677" s="1">
        <f>(Table2[[#This Row],[Close Price]]-Table2[[#This Row],[20D EMA]])/Table2[[#This Row],[20D EMA]]</f>
        <v>-3.0849549121974303E-2</v>
      </c>
      <c r="T677" s="1">
        <f>(Table2[[#This Row],[Close Price]]-Table2[[#This Row],[50D EMA]])/Table2[[#This Row],[50D EMA]]</f>
        <v>-6.645637077279308E-2</v>
      </c>
      <c r="U677" s="1">
        <f>(Table2[[#This Row],[Close Price]]-Table2[[#This Row],[200D EMA]])/Table2[[#This Row],[200D EMA]]</f>
        <v>-0.14138813160779437</v>
      </c>
      <c r="V677">
        <v>0.47919731715063002</v>
      </c>
      <c r="W677">
        <v>81.41</v>
      </c>
      <c r="X677">
        <v>83.99</v>
      </c>
      <c r="Y677">
        <v>81.41</v>
      </c>
      <c r="Z677">
        <v>83.99</v>
      </c>
      <c r="AA677">
        <v>80</v>
      </c>
      <c r="AB677">
        <v>87.5</v>
      </c>
      <c r="AC677" s="1">
        <f>(Table2[[#This Row],[Close Price]]/Table2[[#This Row],[Day Low]])-1</f>
        <v>3.3165458788848579E-3</v>
      </c>
      <c r="AD677" s="1">
        <f>(Table2[[#This Row],[Day High]]/Table2[[#This Row],[Close Price]])-1</f>
        <v>2.8281096963760799E-2</v>
      </c>
      <c r="AE677" s="1">
        <f>(Table2[[#This Row],[Close Price]]/Table2[[#This Row],[Current Week Low]])-1</f>
        <v>3.3165458788848579E-3</v>
      </c>
      <c r="AF677" s="1">
        <f>(Table2[[#This Row],[Current Week High]]/Table2[[#This Row],[Close Price]])-1</f>
        <v>2.8281096963760799E-2</v>
      </c>
      <c r="AG677" s="1">
        <f>(Table2[[#This Row],[Close Price]]/Table2[[#This Row],[Current Month Low]])-1</f>
        <v>2.100000000000013E-2</v>
      </c>
      <c r="AH677" s="1">
        <f>(Table2[[#This Row],[Current Month High]]/Table2[[#This Row],[Close Price]])-1</f>
        <v>7.1253672869735496E-2</v>
      </c>
      <c r="AI677">
        <v>90.989226248775694</v>
      </c>
      <c r="AJ677">
        <v>2.1000000000000099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-0.15</v>
      </c>
      <c r="AM677" t="s">
        <v>3181</v>
      </c>
      <c r="AN677">
        <v>-3.11</v>
      </c>
      <c r="AO677" t="s">
        <v>3181</v>
      </c>
      <c r="AP677">
        <v>2.4021575011029001E-2</v>
      </c>
      <c r="AQ677">
        <f>(Table2[[#This Row],[Sharpe Ratio]]-AVERAGE(Table2[Sharpe Ratio]))/_xlfn.STDEV.P(Table2[Sharpe Ratio])</f>
        <v>-0.49143416536698947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724</v>
      </c>
      <c r="AT677">
        <f>_xlfn.RANK.AVG(Table2[[#This Row],[6M Return vs Nifty Z-Score]],Table2[6M Return vs Nifty Z-Score])</f>
        <v>675</v>
      </c>
      <c r="AU677">
        <f>_xlfn.RANK.AVG(Table2[[#This Row],[Sharpe Ratio Z-Score]],Table2[Sharpe Ratio Z-Score])</f>
        <v>461</v>
      </c>
      <c r="AV677">
        <f>(Table2[[#This Row],[Rank 1Y]]+Table2[[#This Row],[Rank 6M]]+Table2[[#This Row],[Rank Sharpe]])/3</f>
        <v>620</v>
      </c>
    </row>
    <row r="678" spans="1:48" x14ac:dyDescent="0.3">
      <c r="A678" t="s">
        <v>737</v>
      </c>
      <c r="B678" t="s">
        <v>738</v>
      </c>
      <c r="C678" t="s">
        <v>3145</v>
      </c>
      <c r="D678" t="s">
        <v>100</v>
      </c>
      <c r="E678">
        <v>23265.6621488399</v>
      </c>
      <c r="F678">
        <v>287.8</v>
      </c>
      <c r="G678">
        <v>-37.440177658037001</v>
      </c>
      <c r="H678">
        <f>(Table2[[#This Row],[1Y Return vs Nifty]]-AVERAGE(Table2[1Y Return vs Nifty]))/_xlfn.STDEV.P(Table2[1Y Return vs Nifty])</f>
        <v>-1.0478060545871155</v>
      </c>
      <c r="I678">
        <v>-6.7577513824591398</v>
      </c>
      <c r="J678">
        <f>(Table2[[#This Row],[1M Return vs Nifty]]-AVERAGE(Table2[1M Return vs Nifty]))/_xlfn.STDEV.P(Table2[1M Return vs Nifty])</f>
        <v>-0.63656472622649674</v>
      </c>
      <c r="K678">
        <v>-6.2202144770699501</v>
      </c>
      <c r="L678">
        <f>(Table2[[#This Row],[6M Return vs Nifty]]-AVERAGE(Table2[6M Return vs Nifty]))/_xlfn.STDEV.P(Table2[6M Return vs Nifty])</f>
        <v>-0.53894329805017183</v>
      </c>
      <c r="M678">
        <v>-2.8238808300251201</v>
      </c>
      <c r="N678">
        <f>(Table2[[#This Row],[1W Return vs Nifty]]-AVERAGE(Table2[1W Return vs Nifty]))/_xlfn.STDEV.P(Table2[1W Return vs Nifty])</f>
        <v>-0.41043011469299395</v>
      </c>
      <c r="O678">
        <v>297.14999999999998</v>
      </c>
      <c r="P678">
        <v>297.00669415378798</v>
      </c>
      <c r="Q678">
        <v>294.67833057346598</v>
      </c>
      <c r="R678">
        <v>35.486997085216402</v>
      </c>
      <c r="S678" s="1">
        <f>(Table2[[#This Row],[Close Price]]-Table2[[#This Row],[20D EMA]])/Table2[[#This Row],[20D EMA]]</f>
        <v>-3.1465589769476582E-2</v>
      </c>
      <c r="T678" s="1">
        <f>(Table2[[#This Row],[Close Price]]-Table2[[#This Row],[50D EMA]])/Table2[[#This Row],[50D EMA]]</f>
        <v>-3.0998271537343879E-2</v>
      </c>
      <c r="U678" s="1">
        <f>(Table2[[#This Row],[Close Price]]-Table2[[#This Row],[200D EMA]])/Table2[[#This Row],[200D EMA]]</f>
        <v>-2.3341826866197558E-2</v>
      </c>
      <c r="V678">
        <v>0.45497806480707897</v>
      </c>
      <c r="W678">
        <v>285</v>
      </c>
      <c r="X678">
        <v>290.5</v>
      </c>
      <c r="Y678">
        <v>285</v>
      </c>
      <c r="Z678">
        <v>290.5</v>
      </c>
      <c r="AA678">
        <v>278.75</v>
      </c>
      <c r="AB678">
        <v>313.5</v>
      </c>
      <c r="AC678" s="1">
        <f>(Table2[[#This Row],[Close Price]]/Table2[[#This Row],[Day Low]])-1</f>
        <v>9.8245614035088469E-3</v>
      </c>
      <c r="AD678" s="1">
        <f>(Table2[[#This Row],[Day High]]/Table2[[#This Row],[Close Price]])-1</f>
        <v>9.3815149409310905E-3</v>
      </c>
      <c r="AE678" s="1">
        <f>(Table2[[#This Row],[Close Price]]/Table2[[#This Row],[Current Week Low]])-1</f>
        <v>9.8245614035088469E-3</v>
      </c>
      <c r="AF678" s="1">
        <f>(Table2[[#This Row],[Current Week High]]/Table2[[#This Row],[Close Price]])-1</f>
        <v>9.3815149409310905E-3</v>
      </c>
      <c r="AG678" s="1">
        <f>(Table2[[#This Row],[Close Price]]/Table2[[#This Row],[Current Month Low]])-1</f>
        <v>3.2466367713004596E-2</v>
      </c>
      <c r="AH678" s="1">
        <f>(Table2[[#This Row],[Current Month High]]/Table2[[#This Row],[Close Price]])-1</f>
        <v>8.9298123697011844E-2</v>
      </c>
      <c r="AI678">
        <v>24.1487143849895</v>
      </c>
      <c r="AJ678">
        <v>14.2743696644828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0.04</v>
      </c>
      <c r="AM678" t="s">
        <v>3182</v>
      </c>
      <c r="AN678">
        <v>-6.65</v>
      </c>
      <c r="AO678" t="s">
        <v>3181</v>
      </c>
      <c r="AP678">
        <v>-8.4766673362007994E-2</v>
      </c>
      <c r="AQ678">
        <f>(Table2[[#This Row],[Sharpe Ratio]]-AVERAGE(Table2[Sharpe Ratio]))/_xlfn.STDEV.P(Table2[Sharpe Ratio])</f>
        <v>-1.7647231391547247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-4.398467332711502</v>
      </c>
      <c r="AS678">
        <f>_xlfn.RANK.AVG(Table2[[#This Row],[1Y Return vs Nifty Z-Score]],Table2[1Y Return vs Nifty Z-Score])</f>
        <v>667</v>
      </c>
      <c r="AT678">
        <f>_xlfn.RANK.AVG(Table2[[#This Row],[6M Return vs Nifty Z-Score]],Table2[6M Return vs Nifty Z-Score])</f>
        <v>498</v>
      </c>
      <c r="AU678">
        <f>_xlfn.RANK.AVG(Table2[[#This Row],[Sharpe Ratio Z-Score]],Table2[Sharpe Ratio Z-Score])</f>
        <v>704</v>
      </c>
      <c r="AV678">
        <f>(Table2[[#This Row],[Rank 1Y]]+Table2[[#This Row],[Rank 6M]]+Table2[[#This Row],[Rank Sharpe]])/3</f>
        <v>623</v>
      </c>
    </row>
    <row r="679" spans="1:48" x14ac:dyDescent="0.3">
      <c r="A679" t="s">
        <v>1219</v>
      </c>
      <c r="B679" t="s">
        <v>1220</v>
      </c>
      <c r="C679" t="s">
        <v>3137</v>
      </c>
      <c r="D679" t="s">
        <v>21</v>
      </c>
      <c r="E679">
        <v>9821.86591851499</v>
      </c>
      <c r="F679">
        <v>1559.95</v>
      </c>
      <c r="G679">
        <v>-28.635863598548799</v>
      </c>
      <c r="H679">
        <f>(Table2[[#This Row],[1Y Return vs Nifty]]-AVERAGE(Table2[1Y Return vs Nifty]))/_xlfn.STDEV.P(Table2[1Y Return vs Nifty])</f>
        <v>-0.89756914714367952</v>
      </c>
      <c r="I679">
        <v>-6.1756951741428399</v>
      </c>
      <c r="J679">
        <f>(Table2[[#This Row],[1M Return vs Nifty]]-AVERAGE(Table2[1M Return vs Nifty]))/_xlfn.STDEV.P(Table2[1M Return vs Nifty])</f>
        <v>-0.57068162191537375</v>
      </c>
      <c r="K679">
        <v>-11.797858229234899</v>
      </c>
      <c r="L679">
        <f>(Table2[[#This Row],[6M Return vs Nifty]]-AVERAGE(Table2[6M Return vs Nifty]))/_xlfn.STDEV.P(Table2[6M Return vs Nifty])</f>
        <v>-0.71248927409408269</v>
      </c>
      <c r="M679">
        <v>-0.74123235253683994</v>
      </c>
      <c r="N679">
        <f>(Table2[[#This Row],[1W Return vs Nifty]]-AVERAGE(Table2[1W Return vs Nifty]))/_xlfn.STDEV.P(Table2[1W Return vs Nifty])</f>
        <v>5.3962436673626109E-2</v>
      </c>
      <c r="O679">
        <v>1571.31</v>
      </c>
      <c r="P679">
        <v>1590.73592795954</v>
      </c>
      <c r="Q679">
        <v>1582.4131352373499</v>
      </c>
      <c r="R679">
        <v>47.93734801462</v>
      </c>
      <c r="S679" s="1">
        <f>(Table2[[#This Row],[Close Price]]-Table2[[#This Row],[20D EMA]])/Table2[[#This Row],[20D EMA]]</f>
        <v>-7.2296364180205689E-3</v>
      </c>
      <c r="T679" s="1">
        <f>(Table2[[#This Row],[Close Price]]-Table2[[#This Row],[50D EMA]])/Table2[[#This Row],[50D EMA]]</f>
        <v>-1.9353261228612317E-2</v>
      </c>
      <c r="U679" s="1">
        <f>(Table2[[#This Row],[Close Price]]-Table2[[#This Row],[200D EMA]])/Table2[[#This Row],[200D EMA]]</f>
        <v>-1.4195493412648265E-2</v>
      </c>
      <c r="V679">
        <v>0.34545455206492598</v>
      </c>
      <c r="W679">
        <v>1550.05</v>
      </c>
      <c r="X679">
        <v>1579.75</v>
      </c>
      <c r="Y679">
        <v>1550.05</v>
      </c>
      <c r="Z679">
        <v>1579.75</v>
      </c>
      <c r="AA679">
        <v>1505.15</v>
      </c>
      <c r="AB679">
        <v>1601.55</v>
      </c>
      <c r="AC679" s="1">
        <f>(Table2[[#This Row],[Close Price]]/Table2[[#This Row],[Day Low]])-1</f>
        <v>6.3868907454598389E-3</v>
      </c>
      <c r="AD679" s="1">
        <f>(Table2[[#This Row],[Day High]]/Table2[[#This Row],[Close Price]])-1</f>
        <v>1.2692714510080361E-2</v>
      </c>
      <c r="AE679" s="1">
        <f>(Table2[[#This Row],[Close Price]]/Table2[[#This Row],[Current Week Low]])-1</f>
        <v>6.3868907454598389E-3</v>
      </c>
      <c r="AF679" s="1">
        <f>(Table2[[#This Row],[Current Week High]]/Table2[[#This Row],[Close Price]])-1</f>
        <v>1.2692714510080361E-2</v>
      </c>
      <c r="AG679" s="1">
        <f>(Table2[[#This Row],[Close Price]]/Table2[[#This Row],[Current Month Low]])-1</f>
        <v>3.6408331395541893E-2</v>
      </c>
      <c r="AH679" s="1">
        <f>(Table2[[#This Row],[Current Month High]]/Table2[[#This Row],[Close Price]])-1</f>
        <v>2.6667521394916349E-2</v>
      </c>
      <c r="AI679">
        <v>24.5200166672008</v>
      </c>
      <c r="AJ679">
        <v>12.546444933443899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-0.16</v>
      </c>
      <c r="AM679" t="s">
        <v>3181</v>
      </c>
      <c r="AN679">
        <v>-0.33</v>
      </c>
      <c r="AO679" t="s">
        <v>3181</v>
      </c>
      <c r="AP679">
        <v>-6.3056066845832995E-2</v>
      </c>
      <c r="AQ679">
        <f>(Table2[[#This Row],[Sharpe Ratio]]-AVERAGE(Table2[Sharpe Ratio]))/_xlfn.STDEV.P(Table2[Sharpe Ratio])</f>
        <v>-1.5106159510649009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625</v>
      </c>
      <c r="AT679">
        <f>_xlfn.RANK.AVG(Table2[[#This Row],[6M Return vs Nifty Z-Score]],Table2[6M Return vs Nifty Z-Score])</f>
        <v>562</v>
      </c>
      <c r="AU679">
        <f>_xlfn.RANK.AVG(Table2[[#This Row],[Sharpe Ratio Z-Score]],Table2[Sharpe Ratio Z-Score])</f>
        <v>683</v>
      </c>
      <c r="AV679">
        <f>(Table2[[#This Row],[Rank 1Y]]+Table2[[#This Row],[Rank 6M]]+Table2[[#This Row],[Rank Sharpe]])/3</f>
        <v>623.33333333333337</v>
      </c>
    </row>
    <row r="680" spans="1:48" x14ac:dyDescent="0.3">
      <c r="A680" t="s">
        <v>1709</v>
      </c>
      <c r="B680" t="s">
        <v>1710</v>
      </c>
      <c r="C680" t="s">
        <v>3146</v>
      </c>
      <c r="D680" t="s">
        <v>1171</v>
      </c>
      <c r="E680">
        <v>5036.48209675</v>
      </c>
      <c r="F680">
        <v>3004.55</v>
      </c>
      <c r="G680">
        <v>-10.700190421512801</v>
      </c>
      <c r="H680">
        <f>(Table2[[#This Row],[1Y Return vs Nifty]]-AVERAGE(Table2[1Y Return vs Nifty]))/_xlfn.STDEV.P(Table2[1Y Return vs Nifty])</f>
        <v>-0.59151463195630161</v>
      </c>
      <c r="I680">
        <v>-2.1654077845183601</v>
      </c>
      <c r="J680">
        <f>(Table2[[#This Row],[1M Return vs Nifty]]-AVERAGE(Table2[1M Return vs Nifty]))/_xlfn.STDEV.P(Table2[1M Return vs Nifty])</f>
        <v>-0.11675607549351628</v>
      </c>
      <c r="K680">
        <v>-21.452926437557998</v>
      </c>
      <c r="L680">
        <f>(Table2[[#This Row],[6M Return vs Nifty]]-AVERAGE(Table2[6M Return vs Nifty]))/_xlfn.STDEV.P(Table2[6M Return vs Nifty])</f>
        <v>-1.0129025508175353</v>
      </c>
      <c r="M680">
        <v>-2.5331100921027798</v>
      </c>
      <c r="N680">
        <f>(Table2[[#This Row],[1W Return vs Nifty]]-AVERAGE(Table2[1W Return vs Nifty]))/_xlfn.STDEV.P(Table2[1W Return vs Nifty])</f>
        <v>-0.34559355379176993</v>
      </c>
      <c r="O680">
        <v>3063.64</v>
      </c>
      <c r="P680">
        <v>3089.6409395900901</v>
      </c>
      <c r="Q680">
        <v>3007.7591754704199</v>
      </c>
      <c r="R680">
        <v>40.985659044198499</v>
      </c>
      <c r="S680" s="1">
        <f>(Table2[[#This Row],[Close Price]]-Table2[[#This Row],[20D EMA]])/Table2[[#This Row],[20D EMA]]</f>
        <v>-1.9287514198796103E-2</v>
      </c>
      <c r="T680" s="1">
        <f>(Table2[[#This Row],[Close Price]]-Table2[[#This Row],[50D EMA]])/Table2[[#This Row],[50D EMA]]</f>
        <v>-2.7540721156219236E-2</v>
      </c>
      <c r="U680" s="1">
        <f>(Table2[[#This Row],[Close Price]]-Table2[[#This Row],[200D EMA]])/Table2[[#This Row],[200D EMA]]</f>
        <v>-1.0669655657912841E-3</v>
      </c>
      <c r="V680">
        <v>0.480790337734602</v>
      </c>
      <c r="W680">
        <v>2951</v>
      </c>
      <c r="X680">
        <v>3074.1</v>
      </c>
      <c r="Y680">
        <v>2951</v>
      </c>
      <c r="Z680">
        <v>3074.1</v>
      </c>
      <c r="AA680">
        <v>2902.3</v>
      </c>
      <c r="AB680">
        <v>3140</v>
      </c>
      <c r="AC680" s="1">
        <f>(Table2[[#This Row],[Close Price]]/Table2[[#This Row],[Day Low]])-1</f>
        <v>1.8146391053880162E-2</v>
      </c>
      <c r="AD680" s="1">
        <f>(Table2[[#This Row],[Day High]]/Table2[[#This Row],[Close Price]])-1</f>
        <v>2.3148225191792271E-2</v>
      </c>
      <c r="AE680" s="1">
        <f>(Table2[[#This Row],[Close Price]]/Table2[[#This Row],[Current Week Low]])-1</f>
        <v>1.8146391053880162E-2</v>
      </c>
      <c r="AF680" s="1">
        <f>(Table2[[#This Row],[Current Week High]]/Table2[[#This Row],[Close Price]])-1</f>
        <v>2.3148225191792271E-2</v>
      </c>
      <c r="AG680" s="1">
        <f>(Table2[[#This Row],[Close Price]]/Table2[[#This Row],[Current Month Low]])-1</f>
        <v>3.5230679116562635E-2</v>
      </c>
      <c r="AH680" s="1">
        <f>(Table2[[#This Row],[Current Month High]]/Table2[[#This Row],[Close Price]])-1</f>
        <v>4.5081626200262903E-2</v>
      </c>
      <c r="AI680">
        <v>23.146561049075501</v>
      </c>
      <c r="AJ680">
        <v>30.632608695652099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</v>
      </c>
      <c r="AM680">
        <v>0</v>
      </c>
      <c r="AN680">
        <v>-2.5099999999999998</v>
      </c>
      <c r="AO680" t="s">
        <v>3181</v>
      </c>
      <c r="AP680">
        <v>-7.4805250868017995E-2</v>
      </c>
      <c r="AQ680">
        <f>(Table2[[#This Row],[Sharpe Ratio]]-AVERAGE(Table2[Sharpe Ratio]))/_xlfn.STDEV.P(Table2[Sharpe Ratio])</f>
        <v>-1.648131782877476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522</v>
      </c>
      <c r="AT680">
        <f>_xlfn.RANK.AVG(Table2[[#This Row],[6M Return vs Nifty Z-Score]],Table2[6M Return vs Nifty Z-Score])</f>
        <v>658</v>
      </c>
      <c r="AU680">
        <f>_xlfn.RANK.AVG(Table2[[#This Row],[Sharpe Ratio Z-Score]],Table2[Sharpe Ratio Z-Score])</f>
        <v>697</v>
      </c>
      <c r="AV680">
        <f>(Table2[[#This Row],[Rank 1Y]]+Table2[[#This Row],[Rank 6M]]+Table2[[#This Row],[Rank Sharpe]])/3</f>
        <v>625.66666666666663</v>
      </c>
    </row>
    <row r="681" spans="1:48" x14ac:dyDescent="0.3">
      <c r="A681" t="s">
        <v>1455</v>
      </c>
      <c r="B681" t="s">
        <v>1456</v>
      </c>
      <c r="C681" t="s">
        <v>3147</v>
      </c>
      <c r="D681" t="s">
        <v>138</v>
      </c>
      <c r="E681">
        <v>7382.2118171699904</v>
      </c>
      <c r="F681">
        <v>415.7</v>
      </c>
      <c r="G681">
        <v>-61.463653878716897</v>
      </c>
      <c r="H681">
        <f>(Table2[[#This Row],[1Y Return vs Nifty]]-AVERAGE(Table2[1Y Return vs Nifty]))/_xlfn.STDEV.P(Table2[1Y Return vs Nifty])</f>
        <v>-1.4577429047550523</v>
      </c>
      <c r="I681">
        <v>-9.8374112352711105</v>
      </c>
      <c r="J681">
        <f>(Table2[[#This Row],[1M Return vs Nifty]]-AVERAGE(Table2[1M Return vs Nifty]))/_xlfn.STDEV.P(Table2[1M Return vs Nifty])</f>
        <v>-0.98515228259412968</v>
      </c>
      <c r="K681">
        <v>-24.780477530324401</v>
      </c>
      <c r="L681">
        <f>(Table2[[#This Row],[6M Return vs Nifty]]-AVERAGE(Table2[6M Return vs Nifty]))/_xlfn.STDEV.P(Table2[6M Return vs Nifty])</f>
        <v>-1.1164378657085192</v>
      </c>
      <c r="M681">
        <v>-1.2436957765813399</v>
      </c>
      <c r="N681">
        <f>(Table2[[#This Row],[1W Return vs Nifty]]-AVERAGE(Table2[1W Return vs Nifty]))/_xlfn.STDEV.P(Table2[1W Return vs Nifty])</f>
        <v>-5.8077724679885999E-2</v>
      </c>
      <c r="O681">
        <v>425.72</v>
      </c>
      <c r="P681">
        <v>437.00361697299502</v>
      </c>
      <c r="Q681">
        <v>468.21406396864302</v>
      </c>
      <c r="R681">
        <v>40.2384863196881</v>
      </c>
      <c r="S681" s="1">
        <f>(Table2[[#This Row],[Close Price]]-Table2[[#This Row],[20D EMA]])/Table2[[#This Row],[20D EMA]]</f>
        <v>-2.3536596824203792E-2</v>
      </c>
      <c r="T681" s="1">
        <f>(Table2[[#This Row],[Close Price]]-Table2[[#This Row],[50D EMA]])/Table2[[#This Row],[50D EMA]]</f>
        <v>-4.8749292100965617E-2</v>
      </c>
      <c r="U681" s="1">
        <f>(Table2[[#This Row],[Close Price]]-Table2[[#This Row],[200D EMA]])/Table2[[#This Row],[200D EMA]]</f>
        <v>-0.11215823703270898</v>
      </c>
      <c r="V681">
        <v>0.586217147626371</v>
      </c>
      <c r="W681">
        <v>409.5</v>
      </c>
      <c r="X681">
        <v>419.05</v>
      </c>
      <c r="Y681">
        <v>409.5</v>
      </c>
      <c r="Z681">
        <v>419.05</v>
      </c>
      <c r="AA681">
        <v>400.7</v>
      </c>
      <c r="AB681">
        <v>431.25</v>
      </c>
      <c r="AC681" s="1">
        <f>(Table2[[#This Row],[Close Price]]/Table2[[#This Row],[Day Low]])-1</f>
        <v>1.5140415140415087E-2</v>
      </c>
      <c r="AD681" s="1">
        <f>(Table2[[#This Row],[Day High]]/Table2[[#This Row],[Close Price]])-1</f>
        <v>8.0586961751263342E-3</v>
      </c>
      <c r="AE681" s="1">
        <f>(Table2[[#This Row],[Close Price]]/Table2[[#This Row],[Current Week Low]])-1</f>
        <v>1.5140415140415087E-2</v>
      </c>
      <c r="AF681" s="1">
        <f>(Table2[[#This Row],[Current Week High]]/Table2[[#This Row],[Close Price]])-1</f>
        <v>8.0586961751263342E-3</v>
      </c>
      <c r="AG681" s="1">
        <f>(Table2[[#This Row],[Close Price]]/Table2[[#This Row],[Current Month Low]])-1</f>
        <v>3.7434489643124458E-2</v>
      </c>
      <c r="AH681" s="1">
        <f>(Table2[[#This Row],[Current Month High]]/Table2[[#This Row],[Close Price]])-1</f>
        <v>3.7406783738272775E-2</v>
      </c>
      <c r="AI681">
        <v>69.641568438777895</v>
      </c>
      <c r="AJ681">
        <v>7.6664076664076397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-0.18</v>
      </c>
      <c r="AM681" t="s">
        <v>3181</v>
      </c>
      <c r="AN681">
        <v>-9.34</v>
      </c>
      <c r="AO681" t="s">
        <v>3181</v>
      </c>
      <c r="AP681">
        <v>2.0908812630240001E-2</v>
      </c>
      <c r="AQ681">
        <f>(Table2[[#This Row],[Sharpe Ratio]]-AVERAGE(Table2[Sharpe Ratio]))/_xlfn.STDEV.P(Table2[Sharpe Ratio])</f>
        <v>-0.52786683228418407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726</v>
      </c>
      <c r="AT681">
        <f>_xlfn.RANK.AVG(Table2[[#This Row],[6M Return vs Nifty Z-Score]],Table2[6M Return vs Nifty Z-Score])</f>
        <v>680</v>
      </c>
      <c r="AU681">
        <f>_xlfn.RANK.AVG(Table2[[#This Row],[Sharpe Ratio Z-Score]],Table2[Sharpe Ratio Z-Score])</f>
        <v>472</v>
      </c>
      <c r="AV681">
        <f>(Table2[[#This Row],[Rank 1Y]]+Table2[[#This Row],[Rank 6M]]+Table2[[#This Row],[Rank Sharpe]])/3</f>
        <v>626</v>
      </c>
    </row>
    <row r="682" spans="1:48" x14ac:dyDescent="0.3">
      <c r="A682" t="s">
        <v>977</v>
      </c>
      <c r="B682" t="s">
        <v>978</v>
      </c>
      <c r="C682" t="s">
        <v>3143</v>
      </c>
      <c r="D682" t="s">
        <v>117</v>
      </c>
      <c r="E682">
        <v>14905.0613531</v>
      </c>
      <c r="F682">
        <v>50.86</v>
      </c>
      <c r="G682">
        <v>-29.696996557361</v>
      </c>
      <c r="H682">
        <f>(Table2[[#This Row],[1Y Return vs Nifty]]-AVERAGE(Table2[1Y Return vs Nifty]))/_xlfn.STDEV.P(Table2[1Y Return vs Nifty])</f>
        <v>-0.91567633108113144</v>
      </c>
      <c r="I682">
        <v>-4.4074089656611903</v>
      </c>
      <c r="J682">
        <f>(Table2[[#This Row],[1M Return vs Nifty]]-AVERAGE(Table2[1M Return vs Nifty]))/_xlfn.STDEV.P(Table2[1M Return vs Nifty])</f>
        <v>-0.37052881354259803</v>
      </c>
      <c r="K682">
        <v>-29.946328780530902</v>
      </c>
      <c r="L682">
        <f>(Table2[[#This Row],[6M Return vs Nifty]]-AVERAGE(Table2[6M Return vs Nifty]))/_xlfn.STDEV.P(Table2[6M Return vs Nifty])</f>
        <v>-1.2771710959308267</v>
      </c>
      <c r="M682">
        <v>-1.88185608073332</v>
      </c>
      <c r="N682">
        <f>(Table2[[#This Row],[1W Return vs Nifty]]-AVERAGE(Table2[1W Return vs Nifty]))/_xlfn.STDEV.P(Table2[1W Return vs Nifty])</f>
        <v>-0.20037581052078088</v>
      </c>
      <c r="O682">
        <v>51.96</v>
      </c>
      <c r="P682">
        <v>53.4533667851301</v>
      </c>
      <c r="Q682">
        <v>54.917560599203298</v>
      </c>
      <c r="R682">
        <v>39.548626961766303</v>
      </c>
      <c r="S682" s="1">
        <f>(Table2[[#This Row],[Close Price]]-Table2[[#This Row],[20D EMA]])/Table2[[#This Row],[20D EMA]]</f>
        <v>-2.1170130869899949E-2</v>
      </c>
      <c r="T682" s="1">
        <f>(Table2[[#This Row],[Close Price]]-Table2[[#This Row],[50D EMA]])/Table2[[#This Row],[50D EMA]]</f>
        <v>-4.8516434812325711E-2</v>
      </c>
      <c r="U682" s="1">
        <f>(Table2[[#This Row],[Close Price]]-Table2[[#This Row],[200D EMA]])/Table2[[#This Row],[200D EMA]]</f>
        <v>-7.388457453192418E-2</v>
      </c>
      <c r="V682">
        <v>1.0209959327582301</v>
      </c>
      <c r="W682">
        <v>50.77</v>
      </c>
      <c r="X682">
        <v>51.92</v>
      </c>
      <c r="Y682">
        <v>50.77</v>
      </c>
      <c r="Z682">
        <v>51.92</v>
      </c>
      <c r="AA682">
        <v>49.75</v>
      </c>
      <c r="AB682">
        <v>54.87</v>
      </c>
      <c r="AC682" s="1">
        <f>(Table2[[#This Row],[Close Price]]/Table2[[#This Row],[Day Low]])-1</f>
        <v>1.7727004136300906E-3</v>
      </c>
      <c r="AD682" s="1">
        <f>(Table2[[#This Row],[Day High]]/Table2[[#This Row],[Close Price]])-1</f>
        <v>2.0841525756980062E-2</v>
      </c>
      <c r="AE682" s="1">
        <f>(Table2[[#This Row],[Close Price]]/Table2[[#This Row],[Current Week Low]])-1</f>
        <v>1.7727004136300906E-3</v>
      </c>
      <c r="AF682" s="1">
        <f>(Table2[[#This Row],[Current Week High]]/Table2[[#This Row],[Close Price]])-1</f>
        <v>2.0841525756980062E-2</v>
      </c>
      <c r="AG682" s="1">
        <f>(Table2[[#This Row],[Close Price]]/Table2[[#This Row],[Current Month Low]])-1</f>
        <v>2.231155778894478E-2</v>
      </c>
      <c r="AH682" s="1">
        <f>(Table2[[#This Row],[Current Month High]]/Table2[[#This Row],[Close Price]])-1</f>
        <v>7.8843885174990191E-2</v>
      </c>
      <c r="AI682">
        <v>44.907589461266198</v>
      </c>
      <c r="AJ682">
        <v>29.910600255427799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-0.16</v>
      </c>
      <c r="AM682" t="s">
        <v>3181</v>
      </c>
      <c r="AN682">
        <v>-0.9</v>
      </c>
      <c r="AO682" t="s">
        <v>3181</v>
      </c>
      <c r="AQ682">
        <f>(Table2[[#This Row],[Sharpe Ratio]]-AVERAGE(Table2[Sharpe Ratio]))/_xlfn.STDEV.P(Table2[Sharpe Ratio])</f>
        <v>-0.77258959393567861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634</v>
      </c>
      <c r="AT682">
        <f>_xlfn.RANK.AVG(Table2[[#This Row],[6M Return vs Nifty Z-Score]],Table2[6M Return vs Nifty Z-Score])</f>
        <v>700</v>
      </c>
      <c r="AU682">
        <f>_xlfn.RANK.AVG(Table2[[#This Row],[Sharpe Ratio Z-Score]],Table2[Sharpe Ratio Z-Score])</f>
        <v>547.5</v>
      </c>
      <c r="AV682">
        <f>(Table2[[#This Row],[Rank 1Y]]+Table2[[#This Row],[Rank 6M]]+Table2[[#This Row],[Rank Sharpe]])/3</f>
        <v>627.16666666666663</v>
      </c>
    </row>
    <row r="683" spans="1:48" x14ac:dyDescent="0.3">
      <c r="A683" t="s">
        <v>52</v>
      </c>
      <c r="B683" t="s">
        <v>53</v>
      </c>
      <c r="C683" t="s">
        <v>3136</v>
      </c>
      <c r="D683" t="s">
        <v>54</v>
      </c>
      <c r="E683">
        <v>445856.74319960002</v>
      </c>
      <c r="F683">
        <v>7208.8</v>
      </c>
      <c r="G683">
        <v>-37.517041255548101</v>
      </c>
      <c r="H683">
        <f>(Table2[[#This Row],[1Y Return vs Nifty]]-AVERAGE(Table2[1Y Return vs Nifty]))/_xlfn.STDEV.P(Table2[1Y Return vs Nifty])</f>
        <v>-1.0491176558211264</v>
      </c>
      <c r="I683">
        <v>-3.82452152814423</v>
      </c>
      <c r="J683">
        <f>(Table2[[#This Row],[1M Return vs Nifty]]-AVERAGE(Table2[1M Return vs Nifty]))/_xlfn.STDEV.P(Table2[1M Return vs Nifty])</f>
        <v>-0.3045516221667704</v>
      </c>
      <c r="K683">
        <v>-9.7104006609280091</v>
      </c>
      <c r="L683">
        <f>(Table2[[#This Row],[6M Return vs Nifty]]-AVERAGE(Table2[6M Return vs Nifty]))/_xlfn.STDEV.P(Table2[6M Return vs Nifty])</f>
        <v>-0.64753893354903547</v>
      </c>
      <c r="M683">
        <v>-0.62250434324291803</v>
      </c>
      <c r="N683">
        <f>(Table2[[#This Row],[1W Return vs Nifty]]-AVERAGE(Table2[1W Return vs Nifty]))/_xlfn.STDEV.P(Table2[1W Return vs Nifty])</f>
        <v>8.0436613065207996E-2</v>
      </c>
      <c r="O683">
        <v>7373.33</v>
      </c>
      <c r="P683">
        <v>7251.3977785438501</v>
      </c>
      <c r="Q683">
        <v>7073.1492085952596</v>
      </c>
      <c r="R683">
        <v>35.060633045186101</v>
      </c>
      <c r="S683" s="1">
        <f>(Table2[[#This Row],[Close Price]]-Table2[[#This Row],[20D EMA]])/Table2[[#This Row],[20D EMA]]</f>
        <v>-2.2314205386168767E-2</v>
      </c>
      <c r="T683" s="1">
        <f>(Table2[[#This Row],[Close Price]]-Table2[[#This Row],[50D EMA]])/Table2[[#This Row],[50D EMA]]</f>
        <v>-5.8744230898341325E-3</v>
      </c>
      <c r="U683" s="1">
        <f>(Table2[[#This Row],[Close Price]]-Table2[[#This Row],[200D EMA]])/Table2[[#This Row],[200D EMA]]</f>
        <v>1.917827369453742E-2</v>
      </c>
      <c r="V683">
        <v>0.75741263698209804</v>
      </c>
      <c r="W683">
        <v>7200</v>
      </c>
      <c r="X683">
        <v>7313.85</v>
      </c>
      <c r="Y683">
        <v>7200</v>
      </c>
      <c r="Z683">
        <v>7313.85</v>
      </c>
      <c r="AA683">
        <v>7155</v>
      </c>
      <c r="AB683">
        <v>7814.65</v>
      </c>
      <c r="AC683" s="1">
        <f>(Table2[[#This Row],[Close Price]]/Table2[[#This Row],[Day Low]])-1</f>
        <v>1.2222222222222356E-3</v>
      </c>
      <c r="AD683" s="1">
        <f>(Table2[[#This Row],[Day High]]/Table2[[#This Row],[Close Price]])-1</f>
        <v>1.4572466984796417E-2</v>
      </c>
      <c r="AE683" s="1">
        <f>(Table2[[#This Row],[Close Price]]/Table2[[#This Row],[Current Week Low]])-1</f>
        <v>1.2222222222222356E-3</v>
      </c>
      <c r="AF683" s="1">
        <f>(Table2[[#This Row],[Current Week High]]/Table2[[#This Row],[Close Price]])-1</f>
        <v>1.4572466984796417E-2</v>
      </c>
      <c r="AG683" s="1">
        <f>(Table2[[#This Row],[Close Price]]/Table2[[#This Row],[Current Month Low]])-1</f>
        <v>7.5192173305380638E-3</v>
      </c>
      <c r="AH683" s="1">
        <f>(Table2[[#This Row],[Current Month High]]/Table2[[#This Row],[Close Price]])-1</f>
        <v>8.4043113971812078E-2</v>
      </c>
      <c r="AI683">
        <v>13.1811119742536</v>
      </c>
      <c r="AJ683">
        <v>16.500210090823799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0.05</v>
      </c>
      <c r="AM683" t="s">
        <v>3182</v>
      </c>
      <c r="AN683">
        <v>-5.44</v>
      </c>
      <c r="AO683" t="s">
        <v>3181</v>
      </c>
      <c r="AP683">
        <v>-6.3110862403779999E-2</v>
      </c>
      <c r="AQ683">
        <f>(Table2[[#This Row],[Sharpe Ratio]]-AVERAGE(Table2[Sharpe Ratio]))/_xlfn.STDEV.P(Table2[Sharpe Ratio])</f>
        <v>-1.5112572940480806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-3.4320288925198046</v>
      </c>
      <c r="AS683">
        <f>_xlfn.RANK.AVG(Table2[[#This Row],[1Y Return vs Nifty Z-Score]],Table2[1Y Return vs Nifty Z-Score])</f>
        <v>668</v>
      </c>
      <c r="AT683">
        <f>_xlfn.RANK.AVG(Table2[[#This Row],[6M Return vs Nifty Z-Score]],Table2[6M Return vs Nifty Z-Score])</f>
        <v>534</v>
      </c>
      <c r="AU683">
        <f>_xlfn.RANK.AVG(Table2[[#This Row],[Sharpe Ratio Z-Score]],Table2[Sharpe Ratio Z-Score])</f>
        <v>684</v>
      </c>
      <c r="AV683">
        <f>(Table2[[#This Row],[Rank 1Y]]+Table2[[#This Row],[Rank 6M]]+Table2[[#This Row],[Rank Sharpe]])/3</f>
        <v>628.66666666666663</v>
      </c>
    </row>
    <row r="684" spans="1:48" x14ac:dyDescent="0.3">
      <c r="A684" t="s">
        <v>2025</v>
      </c>
      <c r="B684" t="s">
        <v>2026</v>
      </c>
      <c r="C684" t="s">
        <v>3148</v>
      </c>
      <c r="D684" t="s">
        <v>1477</v>
      </c>
      <c r="E684">
        <v>3318.7549762180001</v>
      </c>
      <c r="F684">
        <v>123.94</v>
      </c>
      <c r="G684">
        <v>-30.3952378085595</v>
      </c>
      <c r="H684">
        <f>(Table2[[#This Row],[1Y Return vs Nifty]]-AVERAGE(Table2[1Y Return vs Nifty]))/_xlfn.STDEV.P(Table2[1Y Return vs Nifty])</f>
        <v>-0.9275911271141567</v>
      </c>
      <c r="I684">
        <v>-4.4628413691772097</v>
      </c>
      <c r="J684">
        <f>(Table2[[#This Row],[1M Return vs Nifty]]-AVERAGE(Table2[1M Return vs Nifty]))/_xlfn.STDEV.P(Table2[1M Return vs Nifty])</f>
        <v>-0.37680322273346706</v>
      </c>
      <c r="K684">
        <v>-9.4071458518781395</v>
      </c>
      <c r="L684">
        <f>(Table2[[#This Row],[6M Return vs Nifty]]-AVERAGE(Table2[6M Return vs Nifty]))/_xlfn.STDEV.P(Table2[6M Return vs Nifty])</f>
        <v>-0.63810329115861897</v>
      </c>
      <c r="M684">
        <v>-2.6609482541988299</v>
      </c>
      <c r="N684">
        <f>(Table2[[#This Row],[1W Return vs Nifty]]-AVERAGE(Table2[1W Return vs Nifty]))/_xlfn.STDEV.P(Table2[1W Return vs Nifty])</f>
        <v>-0.3740991277758165</v>
      </c>
      <c r="O684">
        <v>126.98</v>
      </c>
      <c r="P684">
        <v>129.06036384464099</v>
      </c>
      <c r="Q684">
        <v>135.88096737871999</v>
      </c>
      <c r="R684">
        <v>40.980778152620701</v>
      </c>
      <c r="S684" s="1">
        <f>(Table2[[#This Row],[Close Price]]-Table2[[#This Row],[20D EMA]])/Table2[[#This Row],[20D EMA]]</f>
        <v>-2.3940778075287494E-2</v>
      </c>
      <c r="T684" s="1">
        <f>(Table2[[#This Row],[Close Price]]-Table2[[#This Row],[50D EMA]])/Table2[[#This Row],[50D EMA]]</f>
        <v>-3.9674177974616066E-2</v>
      </c>
      <c r="U684" s="1">
        <f>(Table2[[#This Row],[Close Price]]-Table2[[#This Row],[200D EMA]])/Table2[[#This Row],[200D EMA]]</f>
        <v>-8.7878145181574829E-2</v>
      </c>
      <c r="V684">
        <v>0.502713477929839</v>
      </c>
      <c r="W684">
        <v>123.5</v>
      </c>
      <c r="X684">
        <v>125.55</v>
      </c>
      <c r="Y684">
        <v>123.5</v>
      </c>
      <c r="Z684">
        <v>125.55</v>
      </c>
      <c r="AA684">
        <v>119</v>
      </c>
      <c r="AB684">
        <v>131.6</v>
      </c>
      <c r="AC684" s="1">
        <f>(Table2[[#This Row],[Close Price]]/Table2[[#This Row],[Day Low]])-1</f>
        <v>3.5627530364372717E-3</v>
      </c>
      <c r="AD684" s="1">
        <f>(Table2[[#This Row],[Day High]]/Table2[[#This Row],[Close Price]])-1</f>
        <v>1.2990156527352026E-2</v>
      </c>
      <c r="AE684" s="1">
        <f>(Table2[[#This Row],[Close Price]]/Table2[[#This Row],[Current Week Low]])-1</f>
        <v>3.5627530364372717E-3</v>
      </c>
      <c r="AF684" s="1">
        <f>(Table2[[#This Row],[Current Week High]]/Table2[[#This Row],[Close Price]])-1</f>
        <v>1.2990156527352026E-2</v>
      </c>
      <c r="AG684" s="1">
        <f>(Table2[[#This Row],[Close Price]]/Table2[[#This Row],[Current Month Low]])-1</f>
        <v>4.1512605042016704E-2</v>
      </c>
      <c r="AH684" s="1">
        <f>(Table2[[#This Row],[Current Month High]]/Table2[[#This Row],[Close Price]])-1</f>
        <v>6.1804098757463288E-2</v>
      </c>
      <c r="AI684">
        <v>28.933354849120501</v>
      </c>
      <c r="AJ684">
        <v>18.659645763523201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-0.11</v>
      </c>
      <c r="AM684" t="s">
        <v>3181</v>
      </c>
      <c r="AN684">
        <v>-7.33</v>
      </c>
      <c r="AO684" t="s">
        <v>3181</v>
      </c>
      <c r="AP684">
        <v>-0.10060993839104899</v>
      </c>
      <c r="AQ684">
        <f>(Table2[[#This Row],[Sharpe Ratio]]-AVERAGE(Table2[Sharpe Ratio]))/_xlfn.STDEV.P(Table2[Sharpe Ratio])</f>
        <v>-1.9501572735577435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640</v>
      </c>
      <c r="AT684">
        <f>_xlfn.RANK.AVG(Table2[[#This Row],[6M Return vs Nifty Z-Score]],Table2[6M Return vs Nifty Z-Score])</f>
        <v>530</v>
      </c>
      <c r="AU684">
        <f>_xlfn.RANK.AVG(Table2[[#This Row],[Sharpe Ratio Z-Score]],Table2[Sharpe Ratio Z-Score])</f>
        <v>718</v>
      </c>
      <c r="AV684">
        <f>(Table2[[#This Row],[Rank 1Y]]+Table2[[#This Row],[Rank 6M]]+Table2[[#This Row],[Rank Sharpe]])/3</f>
        <v>629.33333333333337</v>
      </c>
    </row>
    <row r="685" spans="1:48" x14ac:dyDescent="0.3">
      <c r="A685" t="s">
        <v>1068</v>
      </c>
      <c r="B685" t="s">
        <v>1069</v>
      </c>
      <c r="C685" t="s">
        <v>3136</v>
      </c>
      <c r="D685" t="s">
        <v>24</v>
      </c>
      <c r="E685">
        <v>12560.79198348</v>
      </c>
      <c r="F685">
        <v>206.7</v>
      </c>
      <c r="G685">
        <v>-42.405964367853699</v>
      </c>
      <c r="H685">
        <f>(Table2[[#This Row],[1Y Return vs Nifty]]-AVERAGE(Table2[1Y Return vs Nifty]))/_xlfn.STDEV.P(Table2[1Y Return vs Nifty])</f>
        <v>-1.1325422910804719</v>
      </c>
      <c r="I685">
        <v>-4.2228119428186304</v>
      </c>
      <c r="J685">
        <f>(Table2[[#This Row],[1M Return vs Nifty]]-AVERAGE(Table2[1M Return vs Nifty]))/_xlfn.STDEV.P(Table2[1M Return vs Nifty])</f>
        <v>-0.3496342251202198</v>
      </c>
      <c r="K685">
        <v>-29.232970336298202</v>
      </c>
      <c r="L685">
        <f>(Table2[[#This Row],[6M Return vs Nifty]]-AVERAGE(Table2[6M Return vs Nifty]))/_xlfn.STDEV.P(Table2[6M Return vs Nifty])</f>
        <v>-1.2549752560790119</v>
      </c>
      <c r="M685">
        <v>1.23966914170125</v>
      </c>
      <c r="N685">
        <f>(Table2[[#This Row],[1W Return vs Nifty]]-AVERAGE(Table2[1W Return vs Nifty]))/_xlfn.STDEV.P(Table2[1W Return vs Nifty])</f>
        <v>0.49566727013866452</v>
      </c>
      <c r="O685">
        <v>205.14</v>
      </c>
      <c r="P685">
        <v>214.65461747834601</v>
      </c>
      <c r="Q685">
        <v>231.68214893163099</v>
      </c>
      <c r="R685">
        <v>58.812296947979597</v>
      </c>
      <c r="S685" s="1">
        <f>(Table2[[#This Row],[Close Price]]-Table2[[#This Row],[20D EMA]])/Table2[[#This Row],[20D EMA]]</f>
        <v>7.6045627376425968E-3</v>
      </c>
      <c r="T685" s="1">
        <f>(Table2[[#This Row],[Close Price]]-Table2[[#This Row],[50D EMA]])/Table2[[#This Row],[50D EMA]]</f>
        <v>-3.7057751525650134E-2</v>
      </c>
      <c r="U685" s="1">
        <f>(Table2[[#This Row],[Close Price]]-Table2[[#This Row],[200D EMA]])/Table2[[#This Row],[200D EMA]]</f>
        <v>-0.10782940786259364</v>
      </c>
      <c r="V685">
        <v>0.81121528371659302</v>
      </c>
      <c r="W685">
        <v>204.55</v>
      </c>
      <c r="X685">
        <v>209</v>
      </c>
      <c r="Y685">
        <v>204.55</v>
      </c>
      <c r="Z685">
        <v>209</v>
      </c>
      <c r="AA685">
        <v>189.62</v>
      </c>
      <c r="AB685">
        <v>209</v>
      </c>
      <c r="AC685" s="1">
        <f>(Table2[[#This Row],[Close Price]]/Table2[[#This Row],[Day Low]])-1</f>
        <v>1.051087753605473E-2</v>
      </c>
      <c r="AD685" s="1">
        <f>(Table2[[#This Row],[Day High]]/Table2[[#This Row],[Close Price]])-1</f>
        <v>1.1127237542331914E-2</v>
      </c>
      <c r="AE685" s="1">
        <f>(Table2[[#This Row],[Close Price]]/Table2[[#This Row],[Current Week Low]])-1</f>
        <v>1.051087753605473E-2</v>
      </c>
      <c r="AF685" s="1">
        <f>(Table2[[#This Row],[Current Week High]]/Table2[[#This Row],[Close Price]])-1</f>
        <v>1.1127237542331914E-2</v>
      </c>
      <c r="AG685" s="1">
        <f>(Table2[[#This Row],[Close Price]]/Table2[[#This Row],[Current Month Low]])-1</f>
        <v>9.0074886615335803E-2</v>
      </c>
      <c r="AH685" s="1">
        <f>(Table2[[#This Row],[Current Month High]]/Table2[[#This Row],[Close Price]])-1</f>
        <v>1.1127237542331914E-2</v>
      </c>
      <c r="AI685">
        <v>45.476536042573699</v>
      </c>
      <c r="AJ685">
        <v>9.0074886615335803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-0.12</v>
      </c>
      <c r="AM685" t="s">
        <v>3181</v>
      </c>
      <c r="AN685">
        <v>-0.51</v>
      </c>
      <c r="AO685" t="s">
        <v>3181</v>
      </c>
      <c r="AP685">
        <v>7.049613668757E-3</v>
      </c>
      <c r="AQ685">
        <f>(Table2[[#This Row],[Sharpe Ratio]]-AVERAGE(Table2[Sharpe Ratio]))/_xlfn.STDEV.P(Table2[Sharpe Ratio])</f>
        <v>-0.69007888631667147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683</v>
      </c>
      <c r="AT685">
        <f>_xlfn.RANK.AVG(Table2[[#This Row],[6M Return vs Nifty Z-Score]],Table2[6M Return vs Nifty Z-Score])</f>
        <v>699</v>
      </c>
      <c r="AU685">
        <f>_xlfn.RANK.AVG(Table2[[#This Row],[Sharpe Ratio Z-Score]],Table2[Sharpe Ratio Z-Score])</f>
        <v>507</v>
      </c>
      <c r="AV685">
        <f>(Table2[[#This Row],[Rank 1Y]]+Table2[[#This Row],[Rank 6M]]+Table2[[#This Row],[Rank Sharpe]])/3</f>
        <v>629.66666666666663</v>
      </c>
    </row>
    <row r="686" spans="1:48" x14ac:dyDescent="0.3">
      <c r="A686" t="s">
        <v>359</v>
      </c>
      <c r="B686" t="s">
        <v>360</v>
      </c>
      <c r="C686" t="s">
        <v>3150</v>
      </c>
      <c r="D686" t="s">
        <v>174</v>
      </c>
      <c r="E686">
        <v>69447.890125125006</v>
      </c>
      <c r="F686">
        <v>2342.85</v>
      </c>
      <c r="G686">
        <v>-23.253805694864699</v>
      </c>
      <c r="H686">
        <f>(Table2[[#This Row],[1Y Return vs Nifty]]-AVERAGE(Table2[1Y Return vs Nifty]))/_xlfn.STDEV.P(Table2[1Y Return vs Nifty])</f>
        <v>-0.80572965463266322</v>
      </c>
      <c r="I686">
        <v>-3.5860672998799701</v>
      </c>
      <c r="J686">
        <f>(Table2[[#This Row],[1M Return vs Nifty]]-AVERAGE(Table2[1M Return vs Nifty]))/_xlfn.STDEV.P(Table2[1M Return vs Nifty])</f>
        <v>-0.27756092166448249</v>
      </c>
      <c r="K686">
        <v>-19.971156660740601</v>
      </c>
      <c r="L686">
        <f>(Table2[[#This Row],[6M Return vs Nifty]]-AVERAGE(Table2[6M Return vs Nifty]))/_xlfn.STDEV.P(Table2[6M Return vs Nifty])</f>
        <v>-0.96679792427333744</v>
      </c>
      <c r="M686">
        <v>-2.10866775301439</v>
      </c>
      <c r="N686">
        <f>(Table2[[#This Row],[1W Return vs Nifty]]-AVERAGE(Table2[1W Return vs Nifty]))/_xlfn.STDEV.P(Table2[1W Return vs Nifty])</f>
        <v>-0.25095066859638165</v>
      </c>
      <c r="O686">
        <v>2402.02</v>
      </c>
      <c r="P686">
        <v>2440.8056229212998</v>
      </c>
      <c r="Q686">
        <v>2425.0742581337299</v>
      </c>
      <c r="R686">
        <v>34.755603061526699</v>
      </c>
      <c r="S686" s="1">
        <f>(Table2[[#This Row],[Close Price]]-Table2[[#This Row],[20D EMA]])/Table2[[#This Row],[20D EMA]]</f>
        <v>-2.4633433526781656E-2</v>
      </c>
      <c r="T686" s="1">
        <f>(Table2[[#This Row],[Close Price]]-Table2[[#This Row],[50D EMA]])/Table2[[#This Row],[50D EMA]]</f>
        <v>-4.0132496418973679E-2</v>
      </c>
      <c r="U686" s="1">
        <f>(Table2[[#This Row],[Close Price]]-Table2[[#This Row],[200D EMA]])/Table2[[#This Row],[200D EMA]]</f>
        <v>-3.3905872308012348E-2</v>
      </c>
      <c r="V686">
        <v>0.60821059305862901</v>
      </c>
      <c r="W686">
        <v>2319</v>
      </c>
      <c r="X686">
        <v>2363.6</v>
      </c>
      <c r="Y686">
        <v>2319</v>
      </c>
      <c r="Z686">
        <v>2363.6</v>
      </c>
      <c r="AA686">
        <v>2292.3000000000002</v>
      </c>
      <c r="AB686">
        <v>2499.5</v>
      </c>
      <c r="AC686" s="1">
        <f>(Table2[[#This Row],[Close Price]]/Table2[[#This Row],[Day Low]])-1</f>
        <v>1.0284605433376504E-2</v>
      </c>
      <c r="AD686" s="1">
        <f>(Table2[[#This Row],[Day High]]/Table2[[#This Row],[Close Price]])-1</f>
        <v>8.8567343193119985E-3</v>
      </c>
      <c r="AE686" s="1">
        <f>(Table2[[#This Row],[Close Price]]/Table2[[#This Row],[Current Week Low]])-1</f>
        <v>1.0284605433376504E-2</v>
      </c>
      <c r="AF686" s="1">
        <f>(Table2[[#This Row],[Current Week High]]/Table2[[#This Row],[Close Price]])-1</f>
        <v>8.8567343193119985E-3</v>
      </c>
      <c r="AG686" s="1">
        <f>(Table2[[#This Row],[Close Price]]/Table2[[#This Row],[Current Month Low]])-1</f>
        <v>2.2052087423112043E-2</v>
      </c>
      <c r="AH686" s="1">
        <f>(Table2[[#This Row],[Current Month High]]/Table2[[#This Row],[Close Price]])-1</f>
        <v>6.6863008728685225E-2</v>
      </c>
      <c r="AI686">
        <v>14.986021298845399</v>
      </c>
      <c r="AJ686">
        <v>12.5153079601392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-0.03</v>
      </c>
      <c r="AM686" t="s">
        <v>3181</v>
      </c>
      <c r="AN686">
        <v>-4.4400000000000004</v>
      </c>
      <c r="AO686" t="s">
        <v>3181</v>
      </c>
      <c r="AP686">
        <v>-3.9851629680953002E-2</v>
      </c>
      <c r="AQ686">
        <f>(Table2[[#This Row],[Sharpe Ratio]]-AVERAGE(Table2[Sharpe Ratio]))/_xlfn.STDEV.P(Table2[Sharpe Ratio])</f>
        <v>-1.2390245390616632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589</v>
      </c>
      <c r="AT686">
        <f>_xlfn.RANK.AVG(Table2[[#This Row],[6M Return vs Nifty Z-Score]],Table2[6M Return vs Nifty Z-Score])</f>
        <v>649</v>
      </c>
      <c r="AU686">
        <f>_xlfn.RANK.AVG(Table2[[#This Row],[Sharpe Ratio Z-Score]],Table2[Sharpe Ratio Z-Score])</f>
        <v>652</v>
      </c>
      <c r="AV686">
        <f>(Table2[[#This Row],[Rank 1Y]]+Table2[[#This Row],[Rank 6M]]+Table2[[#This Row],[Rank Sharpe]])/3</f>
        <v>630</v>
      </c>
    </row>
    <row r="687" spans="1:48" x14ac:dyDescent="0.3">
      <c r="A687" t="s">
        <v>112</v>
      </c>
      <c r="B687" t="s">
        <v>113</v>
      </c>
      <c r="C687" t="s">
        <v>3148</v>
      </c>
      <c r="D687" t="s">
        <v>114</v>
      </c>
      <c r="E687">
        <v>272240.68632847897</v>
      </c>
      <c r="F687">
        <v>4183.6000000000004</v>
      </c>
      <c r="G687">
        <v>-18.750017029675501</v>
      </c>
      <c r="H687">
        <f>(Table2[[#This Row],[1Y Return vs Nifty]]-AVERAGE(Table2[1Y Return vs Nifty]))/_xlfn.STDEV.P(Table2[1Y Return vs Nifty])</f>
        <v>-0.72887695761788185</v>
      </c>
      <c r="I687">
        <v>-10.9306737978094</v>
      </c>
      <c r="J687">
        <f>(Table2[[#This Row],[1M Return vs Nifty]]-AVERAGE(Table2[1M Return vs Nifty]))/_xlfn.STDEV.P(Table2[1M Return vs Nifty])</f>
        <v>-1.1088989765010775</v>
      </c>
      <c r="K687">
        <v>-22.320104602000601</v>
      </c>
      <c r="L687">
        <f>(Table2[[#This Row],[6M Return vs Nifty]]-AVERAGE(Table2[6M Return vs Nifty]))/_xlfn.STDEV.P(Table2[6M Return vs Nifty])</f>
        <v>-1.0398844248201091</v>
      </c>
      <c r="M687">
        <v>-4.8794567235025301</v>
      </c>
      <c r="N687">
        <f>(Table2[[#This Row],[1W Return vs Nifty]]-AVERAGE(Table2[1W Return vs Nifty]))/_xlfn.STDEV.P(Table2[1W Return vs Nifty])</f>
        <v>-0.86878597455992435</v>
      </c>
      <c r="O687">
        <v>4832.5200000000004</v>
      </c>
      <c r="P687">
        <v>4950.0892239283103</v>
      </c>
      <c r="Q687">
        <v>4626.2848612223797</v>
      </c>
      <c r="R687">
        <v>16.5197550876774</v>
      </c>
      <c r="S687" s="1">
        <f>(Table2[[#This Row],[Close Price]]-Table2[[#This Row],[20D EMA]])/Table2[[#This Row],[20D EMA]]</f>
        <v>-0.13428190674844595</v>
      </c>
      <c r="T687" s="1">
        <f>(Table2[[#This Row],[Close Price]]-Table2[[#This Row],[50D EMA]])/Table2[[#This Row],[50D EMA]]</f>
        <v>-0.15484351680433681</v>
      </c>
      <c r="U687" s="1">
        <f>(Table2[[#This Row],[Close Price]]-Table2[[#This Row],[200D EMA]])/Table2[[#This Row],[200D EMA]]</f>
        <v>-9.56890624987176E-2</v>
      </c>
      <c r="V687">
        <v>2.2639597791936401</v>
      </c>
      <c r="W687">
        <v>4139.95</v>
      </c>
      <c r="X687">
        <v>4299</v>
      </c>
      <c r="Y687">
        <v>4139.95</v>
      </c>
      <c r="Z687">
        <v>4299</v>
      </c>
      <c r="AA687">
        <v>4139.95</v>
      </c>
      <c r="AB687">
        <v>5138</v>
      </c>
      <c r="AC687" s="1">
        <f>(Table2[[#This Row],[Close Price]]/Table2[[#This Row],[Day Low]])-1</f>
        <v>1.0543605599101502E-2</v>
      </c>
      <c r="AD687" s="1">
        <f>(Table2[[#This Row],[Day High]]/Table2[[#This Row],[Close Price]])-1</f>
        <v>2.7583899034324455E-2</v>
      </c>
      <c r="AE687" s="1">
        <f>(Table2[[#This Row],[Close Price]]/Table2[[#This Row],[Current Week Low]])-1</f>
        <v>1.0543605599101502E-2</v>
      </c>
      <c r="AF687" s="1">
        <f>(Table2[[#This Row],[Current Week High]]/Table2[[#This Row],[Close Price]])-1</f>
        <v>2.7583899034324455E-2</v>
      </c>
      <c r="AG687" s="1">
        <f>(Table2[[#This Row],[Close Price]]/Table2[[#This Row],[Current Month Low]])-1</f>
        <v>1.0543605599101502E-2</v>
      </c>
      <c r="AH687" s="1">
        <f>(Table2[[#This Row],[Current Month High]]/Table2[[#This Row],[Close Price]])-1</f>
        <v>0.22812888421455191</v>
      </c>
      <c r="AI687">
        <v>31.103594989960801</v>
      </c>
      <c r="AJ687">
        <v>15.569060773480601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-0.25</v>
      </c>
      <c r="AM687" t="s">
        <v>3181</v>
      </c>
      <c r="AN687">
        <v>-20.55</v>
      </c>
      <c r="AO687" t="s">
        <v>3181</v>
      </c>
      <c r="AP687">
        <v>-4.8870534769121003E-2</v>
      </c>
      <c r="AQ687">
        <f>(Table2[[#This Row],[Sharpe Ratio]]-AVERAGE(Table2[Sharpe Ratio]))/_xlfn.STDEV.P(Table2[Sharpe Ratio])</f>
        <v>-1.3445844003163889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567</v>
      </c>
      <c r="AT687">
        <f>_xlfn.RANK.AVG(Table2[[#This Row],[6M Return vs Nifty Z-Score]],Table2[6M Return vs Nifty Z-Score])</f>
        <v>661</v>
      </c>
      <c r="AU687">
        <f>_xlfn.RANK.AVG(Table2[[#This Row],[Sharpe Ratio Z-Score]],Table2[Sharpe Ratio Z-Score])</f>
        <v>666</v>
      </c>
      <c r="AV687">
        <f>(Table2[[#This Row],[Rank 1Y]]+Table2[[#This Row],[Rank 6M]]+Table2[[#This Row],[Rank Sharpe]])/3</f>
        <v>631.33333333333337</v>
      </c>
    </row>
    <row r="688" spans="1:48" x14ac:dyDescent="0.3">
      <c r="A688" t="s">
        <v>2278</v>
      </c>
      <c r="B688" t="s">
        <v>2279</v>
      </c>
      <c r="C688" t="s">
        <v>3146</v>
      </c>
      <c r="D688" t="s">
        <v>434</v>
      </c>
      <c r="E688">
        <v>2451.2486459699999</v>
      </c>
      <c r="F688">
        <v>461.85</v>
      </c>
      <c r="G688">
        <v>-33.873185951560998</v>
      </c>
      <c r="H688">
        <f>(Table2[[#This Row],[1Y Return vs Nifty]]-AVERAGE(Table2[1Y Return vs Nifty]))/_xlfn.STDEV.P(Table2[1Y Return vs Nifty])</f>
        <v>-0.98693887070016417</v>
      </c>
      <c r="I688">
        <v>-7.6598543587180004</v>
      </c>
      <c r="J688">
        <f>(Table2[[#This Row],[1M Return vs Nifty]]-AVERAGE(Table2[1M Return vs Nifty]))/_xlfn.STDEV.P(Table2[1M Return vs Nifty])</f>
        <v>-0.73867401332809557</v>
      </c>
      <c r="K688">
        <v>-19.480666360457601</v>
      </c>
      <c r="L688">
        <f>(Table2[[#This Row],[6M Return vs Nifty]]-AVERAGE(Table2[6M Return vs Nifty]))/_xlfn.STDEV.P(Table2[6M Return vs Nifty])</f>
        <v>-0.95153653045096509</v>
      </c>
      <c r="M688">
        <v>-2.0201647742866999</v>
      </c>
      <c r="N688">
        <f>(Table2[[#This Row],[1W Return vs Nifty]]-AVERAGE(Table2[1W Return vs Nifty]))/_xlfn.STDEV.P(Table2[1W Return vs Nifty])</f>
        <v>-0.23121612167732339</v>
      </c>
      <c r="O688">
        <v>468.26</v>
      </c>
      <c r="P688">
        <v>473.15972108616501</v>
      </c>
      <c r="Q688">
        <v>489.92537501982798</v>
      </c>
      <c r="R688">
        <v>44.801069886012897</v>
      </c>
      <c r="S688" s="1">
        <f>(Table2[[#This Row],[Close Price]]-Table2[[#This Row],[20D EMA]])/Table2[[#This Row],[20D EMA]]</f>
        <v>-1.3688976209797908E-2</v>
      </c>
      <c r="T688" s="1">
        <f>(Table2[[#This Row],[Close Price]]-Table2[[#This Row],[50D EMA]])/Table2[[#This Row],[50D EMA]]</f>
        <v>-2.3902544071593576E-2</v>
      </c>
      <c r="U688" s="1">
        <f>(Table2[[#This Row],[Close Price]]-Table2[[#This Row],[200D EMA]])/Table2[[#This Row],[200D EMA]]</f>
        <v>-5.7305411091825381E-2</v>
      </c>
      <c r="V688">
        <v>0.43538171655462599</v>
      </c>
      <c r="W688">
        <v>458.6</v>
      </c>
      <c r="X688">
        <v>464.95</v>
      </c>
      <c r="Y688">
        <v>458.6</v>
      </c>
      <c r="Z688">
        <v>464.95</v>
      </c>
      <c r="AA688">
        <v>443</v>
      </c>
      <c r="AB688">
        <v>470</v>
      </c>
      <c r="AC688" s="1">
        <f>(Table2[[#This Row],[Close Price]]/Table2[[#This Row],[Day Low]])-1</f>
        <v>7.0867858700391917E-3</v>
      </c>
      <c r="AD688" s="1">
        <f>(Table2[[#This Row],[Day High]]/Table2[[#This Row],[Close Price]])-1</f>
        <v>6.7121359748836262E-3</v>
      </c>
      <c r="AE688" s="1">
        <f>(Table2[[#This Row],[Close Price]]/Table2[[#This Row],[Current Week Low]])-1</f>
        <v>7.0867858700391917E-3</v>
      </c>
      <c r="AF688" s="1">
        <f>(Table2[[#This Row],[Current Week High]]/Table2[[#This Row],[Close Price]])-1</f>
        <v>6.7121359748836262E-3</v>
      </c>
      <c r="AG688" s="1">
        <f>(Table2[[#This Row],[Close Price]]/Table2[[#This Row],[Current Month Low]])-1</f>
        <v>4.2550790067720223E-2</v>
      </c>
      <c r="AH688" s="1">
        <f>(Table2[[#This Row],[Current Month High]]/Table2[[#This Row],[Close Price]])-1</f>
        <v>1.7646421998484207E-2</v>
      </c>
      <c r="AI688">
        <v>26.014939915556901</v>
      </c>
      <c r="AJ688">
        <v>6.6381897945047204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-0.02</v>
      </c>
      <c r="AM688" t="s">
        <v>3181</v>
      </c>
      <c r="AN688">
        <v>-1.27</v>
      </c>
      <c r="AO688" t="s">
        <v>3181</v>
      </c>
      <c r="AP688">
        <v>-1.3460611868509E-2</v>
      </c>
      <c r="AQ688">
        <f>(Table2[[#This Row],[Sharpe Ratio]]-AVERAGE(Table2[Sharpe Ratio]))/_xlfn.STDEV.P(Table2[Sharpe Ratio])</f>
        <v>-0.93013646989821841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655</v>
      </c>
      <c r="AT688">
        <f>_xlfn.RANK.AVG(Table2[[#This Row],[6M Return vs Nifty Z-Score]],Table2[6M Return vs Nifty Z-Score])</f>
        <v>643</v>
      </c>
      <c r="AU688">
        <f>_xlfn.RANK.AVG(Table2[[#This Row],[Sharpe Ratio Z-Score]],Table2[Sharpe Ratio Z-Score])</f>
        <v>604</v>
      </c>
      <c r="AV688">
        <f>(Table2[[#This Row],[Rank 1Y]]+Table2[[#This Row],[Rank 6M]]+Table2[[#This Row],[Rank Sharpe]])/3</f>
        <v>634</v>
      </c>
    </row>
    <row r="689" spans="1:48" x14ac:dyDescent="0.3">
      <c r="A689" t="s">
        <v>880</v>
      </c>
      <c r="B689" t="s">
        <v>881</v>
      </c>
      <c r="C689" t="s">
        <v>3145</v>
      </c>
      <c r="D689" t="s">
        <v>602</v>
      </c>
      <c r="E689">
        <v>18195.643837799998</v>
      </c>
      <c r="F689">
        <v>1415.7</v>
      </c>
      <c r="G689">
        <v>-40.596469738343799</v>
      </c>
      <c r="H689">
        <f>(Table2[[#This Row],[1Y Return vs Nifty]]-AVERAGE(Table2[1Y Return vs Nifty]))/_xlfn.STDEV.P(Table2[1Y Return vs Nifty])</f>
        <v>-1.1016650557460392</v>
      </c>
      <c r="I689">
        <v>-1.44603844037831</v>
      </c>
      <c r="J689">
        <f>(Table2[[#This Row],[1M Return vs Nifty]]-AVERAGE(Table2[1M Return vs Nifty]))/_xlfn.STDEV.P(Table2[1M Return vs Nifty])</f>
        <v>-3.5330459099354963E-2</v>
      </c>
      <c r="K689">
        <v>-6.1271263651679897</v>
      </c>
      <c r="L689">
        <f>(Table2[[#This Row],[6M Return vs Nifty]]-AVERAGE(Table2[6M Return vs Nifty]))/_xlfn.STDEV.P(Table2[6M Return vs Nifty])</f>
        <v>-0.5360469016584446</v>
      </c>
      <c r="M689">
        <v>1.29529077379709</v>
      </c>
      <c r="N689">
        <f>(Table2[[#This Row],[1W Return vs Nifty]]-AVERAGE(Table2[1W Return vs Nifty]))/_xlfn.STDEV.P(Table2[1W Return vs Nifty])</f>
        <v>0.50806987764510003</v>
      </c>
      <c r="O689">
        <v>1411.76</v>
      </c>
      <c r="P689">
        <v>1433.4017169256099</v>
      </c>
      <c r="Q689">
        <v>1466.9877630457199</v>
      </c>
      <c r="R689">
        <v>55.396580040352397</v>
      </c>
      <c r="S689" s="1">
        <f>(Table2[[#This Row],[Close Price]]-Table2[[#This Row],[20D EMA]])/Table2[[#This Row],[20D EMA]]</f>
        <v>2.7908426361421593E-3</v>
      </c>
      <c r="T689" s="1">
        <f>(Table2[[#This Row],[Close Price]]-Table2[[#This Row],[50D EMA]])/Table2[[#This Row],[50D EMA]]</f>
        <v>-1.2349445878700953E-2</v>
      </c>
      <c r="U689" s="1">
        <f>(Table2[[#This Row],[Close Price]]-Table2[[#This Row],[200D EMA]])/Table2[[#This Row],[200D EMA]]</f>
        <v>-3.496127530010041E-2</v>
      </c>
      <c r="V689">
        <v>0.81469116723695101</v>
      </c>
      <c r="W689">
        <v>1392.55</v>
      </c>
      <c r="X689">
        <v>1423.9</v>
      </c>
      <c r="Y689">
        <v>1392.55</v>
      </c>
      <c r="Z689">
        <v>1423.9</v>
      </c>
      <c r="AA689">
        <v>1340</v>
      </c>
      <c r="AB689">
        <v>1447.75</v>
      </c>
      <c r="AC689" s="1">
        <f>(Table2[[#This Row],[Close Price]]/Table2[[#This Row],[Day Low]])-1</f>
        <v>1.6624178665038958E-2</v>
      </c>
      <c r="AD689" s="1">
        <f>(Table2[[#This Row],[Day High]]/Table2[[#This Row],[Close Price]])-1</f>
        <v>5.7921876103694814E-3</v>
      </c>
      <c r="AE689" s="1">
        <f>(Table2[[#This Row],[Close Price]]/Table2[[#This Row],[Current Week Low]])-1</f>
        <v>1.6624178665038958E-2</v>
      </c>
      <c r="AF689" s="1">
        <f>(Table2[[#This Row],[Current Week High]]/Table2[[#This Row],[Close Price]])-1</f>
        <v>5.7921876103694814E-3</v>
      </c>
      <c r="AG689" s="1">
        <f>(Table2[[#This Row],[Close Price]]/Table2[[#This Row],[Current Month Low]])-1</f>
        <v>5.6492537313432845E-2</v>
      </c>
      <c r="AH689" s="1">
        <f>(Table2[[#This Row],[Current Month High]]/Table2[[#This Row],[Close Price]])-1</f>
        <v>2.2638977184431752E-2</v>
      </c>
      <c r="AI689">
        <v>21.7948717948717</v>
      </c>
      <c r="AJ689">
        <v>11.560283687943199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-0.18</v>
      </c>
      <c r="AM689" t="s">
        <v>3181</v>
      </c>
      <c r="AN689">
        <v>-0.89</v>
      </c>
      <c r="AO689" t="s">
        <v>3181</v>
      </c>
      <c r="AP689">
        <v>-0.13750772276438</v>
      </c>
      <c r="AQ689">
        <f>(Table2[[#This Row],[Sharpe Ratio]]-AVERAGE(Table2[Sharpe Ratio]))/_xlfn.STDEV.P(Table2[Sharpe Ratio])</f>
        <v>-2.3820195629353531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676</v>
      </c>
      <c r="AT689">
        <f>_xlfn.RANK.AVG(Table2[[#This Row],[6M Return vs Nifty Z-Score]],Table2[6M Return vs Nifty Z-Score])</f>
        <v>497</v>
      </c>
      <c r="AU689">
        <f>_xlfn.RANK.AVG(Table2[[#This Row],[Sharpe Ratio Z-Score]],Table2[Sharpe Ratio Z-Score])</f>
        <v>730</v>
      </c>
      <c r="AV689">
        <f>(Table2[[#This Row],[Rank 1Y]]+Table2[[#This Row],[Rank 6M]]+Table2[[#This Row],[Rank Sharpe]])/3</f>
        <v>634.33333333333337</v>
      </c>
    </row>
    <row r="690" spans="1:48" x14ac:dyDescent="0.3">
      <c r="A690" t="s">
        <v>2129</v>
      </c>
      <c r="B690" t="s">
        <v>2130</v>
      </c>
      <c r="C690" t="s">
        <v>3149</v>
      </c>
      <c r="D690" t="s">
        <v>135</v>
      </c>
      <c r="E690">
        <v>2947.0709589749999</v>
      </c>
      <c r="F690">
        <v>387.75</v>
      </c>
      <c r="G690">
        <v>-49.330634805345397</v>
      </c>
      <c r="H690">
        <f>(Table2[[#This Row],[1Y Return vs Nifty]]-AVERAGE(Table2[1Y Return vs Nifty]))/_xlfn.STDEV.P(Table2[1Y Return vs Nifty])</f>
        <v>-1.2507049400460193</v>
      </c>
      <c r="I690">
        <v>-2.7873289706927502</v>
      </c>
      <c r="J690">
        <f>(Table2[[#This Row],[1M Return vs Nifty]]-AVERAGE(Table2[1M Return vs Nifty]))/_xlfn.STDEV.P(Table2[1M Return vs Nifty])</f>
        <v>-0.18715150775004957</v>
      </c>
      <c r="K690">
        <v>-39.604730002663402</v>
      </c>
      <c r="L690">
        <f>(Table2[[#This Row],[6M Return vs Nifty]]-AVERAGE(Table2[6M Return vs Nifty]))/_xlfn.STDEV.P(Table2[6M Return vs Nifty])</f>
        <v>-1.5776880779392386</v>
      </c>
      <c r="M690">
        <v>-0.45102856644816502</v>
      </c>
      <c r="N690">
        <f>(Table2[[#This Row],[1W Return vs Nifty]]-AVERAGE(Table2[1W Return vs Nifty]))/_xlfn.STDEV.P(Table2[1W Return vs Nifty])</f>
        <v>0.11867257767663701</v>
      </c>
      <c r="O690">
        <v>396.59</v>
      </c>
      <c r="P690">
        <v>405.50987008636901</v>
      </c>
      <c r="Q690">
        <v>435.00676990028899</v>
      </c>
      <c r="R690">
        <v>41.154519016541698</v>
      </c>
      <c r="S690" s="1">
        <f>(Table2[[#This Row],[Close Price]]-Table2[[#This Row],[20D EMA]])/Table2[[#This Row],[20D EMA]]</f>
        <v>-2.2290022441312125E-2</v>
      </c>
      <c r="T690" s="1">
        <f>(Table2[[#This Row],[Close Price]]-Table2[[#This Row],[50D EMA]])/Table2[[#This Row],[50D EMA]]</f>
        <v>-4.3796394111409308E-2</v>
      </c>
      <c r="U690" s="1">
        <f>(Table2[[#This Row],[Close Price]]-Table2[[#This Row],[200D EMA]])/Table2[[#This Row],[200D EMA]]</f>
        <v>-0.10863456196583113</v>
      </c>
      <c r="V690">
        <v>0.47868421964018798</v>
      </c>
      <c r="W690">
        <v>384.2</v>
      </c>
      <c r="X690">
        <v>394.4</v>
      </c>
      <c r="Y690">
        <v>384.2</v>
      </c>
      <c r="Z690">
        <v>394.4</v>
      </c>
      <c r="AA690">
        <v>371</v>
      </c>
      <c r="AB690">
        <v>398.6</v>
      </c>
      <c r="AC690" s="1">
        <f>(Table2[[#This Row],[Close Price]]/Table2[[#This Row],[Day Low]])-1</f>
        <v>9.2399791775117368E-3</v>
      </c>
      <c r="AD690" s="1">
        <f>(Table2[[#This Row],[Day High]]/Table2[[#This Row],[Close Price]])-1</f>
        <v>1.7150225660863994E-2</v>
      </c>
      <c r="AE690" s="1">
        <f>(Table2[[#This Row],[Close Price]]/Table2[[#This Row],[Current Week Low]])-1</f>
        <v>9.2399791775117368E-3</v>
      </c>
      <c r="AF690" s="1">
        <f>(Table2[[#This Row],[Current Week High]]/Table2[[#This Row],[Close Price]])-1</f>
        <v>1.7150225660863994E-2</v>
      </c>
      <c r="AG690" s="1">
        <f>(Table2[[#This Row],[Close Price]]/Table2[[#This Row],[Current Month Low]])-1</f>
        <v>4.514824797843664E-2</v>
      </c>
      <c r="AH690" s="1">
        <f>(Table2[[#This Row],[Current Month High]]/Table2[[#This Row],[Close Price]])-1</f>
        <v>2.7981947130883311E-2</v>
      </c>
      <c r="AI690">
        <v>50.870406189555098</v>
      </c>
      <c r="AJ690">
        <v>12.391304347826001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-0.04</v>
      </c>
      <c r="AM690" t="s">
        <v>3181</v>
      </c>
      <c r="AN690">
        <v>-4.38</v>
      </c>
      <c r="AO690" t="s">
        <v>3181</v>
      </c>
      <c r="AP690">
        <v>2.0006928553843999E-2</v>
      </c>
      <c r="AQ690">
        <f>(Table2[[#This Row],[Sharpe Ratio]]-AVERAGE(Table2[Sharpe Ratio]))/_xlfn.STDEV.P(Table2[Sharpe Ratio])</f>
        <v>-0.53842274312275196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706</v>
      </c>
      <c r="AT690">
        <f>_xlfn.RANK.AVG(Table2[[#This Row],[6M Return vs Nifty Z-Score]],Table2[6M Return vs Nifty Z-Score])</f>
        <v>723</v>
      </c>
      <c r="AU690">
        <f>_xlfn.RANK.AVG(Table2[[#This Row],[Sharpe Ratio Z-Score]],Table2[Sharpe Ratio Z-Score])</f>
        <v>475</v>
      </c>
      <c r="AV690">
        <f>(Table2[[#This Row],[Rank 1Y]]+Table2[[#This Row],[Rank 6M]]+Table2[[#This Row],[Rank Sharpe]])/3</f>
        <v>634.66666666666663</v>
      </c>
    </row>
    <row r="691" spans="1:48" x14ac:dyDescent="0.3">
      <c r="A691" t="s">
        <v>676</v>
      </c>
      <c r="B691" t="s">
        <v>677</v>
      </c>
      <c r="C691" t="s">
        <v>3140</v>
      </c>
      <c r="D691" t="s">
        <v>51</v>
      </c>
      <c r="E691">
        <v>27697.235912144999</v>
      </c>
      <c r="F691">
        <v>1681.15</v>
      </c>
      <c r="G691">
        <v>-20.402292786955702</v>
      </c>
      <c r="H691">
        <f>(Table2[[#This Row],[1Y Return vs Nifty]]-AVERAGE(Table2[1Y Return vs Nifty]))/_xlfn.STDEV.P(Table2[1Y Return vs Nifty])</f>
        <v>-0.75707140846780641</v>
      </c>
      <c r="I691">
        <v>-9.06393374384173</v>
      </c>
      <c r="J691">
        <f>(Table2[[#This Row],[1M Return vs Nifty]]-AVERAGE(Table2[1M Return vs Nifty]))/_xlfn.STDEV.P(Table2[1M Return vs Nifty])</f>
        <v>-0.89760214994017895</v>
      </c>
      <c r="K691">
        <v>-15.6439457350513</v>
      </c>
      <c r="L691">
        <f>(Table2[[#This Row],[6M Return vs Nifty]]-AVERAGE(Table2[6M Return vs Nifty]))/_xlfn.STDEV.P(Table2[6M Return vs Nifty])</f>
        <v>-0.83215862549145714</v>
      </c>
      <c r="M691">
        <v>-4.3351769047348698</v>
      </c>
      <c r="N691">
        <f>(Table2[[#This Row],[1W Return vs Nifty]]-AVERAGE(Table2[1W Return vs Nifty]))/_xlfn.STDEV.P(Table2[1W Return vs Nifty])</f>
        <v>-0.74742152135190676</v>
      </c>
      <c r="O691">
        <v>1771.82</v>
      </c>
      <c r="P691">
        <v>1837.3770034092199</v>
      </c>
      <c r="Q691">
        <v>1828.65055350376</v>
      </c>
      <c r="R691">
        <v>15.976675863794</v>
      </c>
      <c r="S691" s="1">
        <f>(Table2[[#This Row],[Close Price]]-Table2[[#This Row],[20D EMA]])/Table2[[#This Row],[20D EMA]]</f>
        <v>-5.1173369755392675E-2</v>
      </c>
      <c r="T691" s="1">
        <f>(Table2[[#This Row],[Close Price]]-Table2[[#This Row],[50D EMA]])/Table2[[#This Row],[50D EMA]]</f>
        <v>-8.5027189912219123E-2</v>
      </c>
      <c r="U691" s="1">
        <f>(Table2[[#This Row],[Close Price]]-Table2[[#This Row],[200D EMA]])/Table2[[#This Row],[200D EMA]]</f>
        <v>-8.06608748845664E-2</v>
      </c>
      <c r="V691">
        <v>0.443514393186488</v>
      </c>
      <c r="W691">
        <v>1677</v>
      </c>
      <c r="X691">
        <v>1713.15</v>
      </c>
      <c r="Y691">
        <v>1677</v>
      </c>
      <c r="Z691">
        <v>1713.15</v>
      </c>
      <c r="AA691">
        <v>1677</v>
      </c>
      <c r="AB691">
        <v>1805</v>
      </c>
      <c r="AC691" s="1">
        <f>(Table2[[#This Row],[Close Price]]/Table2[[#This Row],[Day Low]])-1</f>
        <v>2.4746571258200678E-3</v>
      </c>
      <c r="AD691" s="1">
        <f>(Table2[[#This Row],[Day High]]/Table2[[#This Row],[Close Price]])-1</f>
        <v>1.9034589417957992E-2</v>
      </c>
      <c r="AE691" s="1">
        <f>(Table2[[#This Row],[Close Price]]/Table2[[#This Row],[Current Week Low]])-1</f>
        <v>2.4746571258200678E-3</v>
      </c>
      <c r="AF691" s="1">
        <f>(Table2[[#This Row],[Current Week High]]/Table2[[#This Row],[Close Price]])-1</f>
        <v>1.9034589417957992E-2</v>
      </c>
      <c r="AG691" s="1">
        <f>(Table2[[#This Row],[Close Price]]/Table2[[#This Row],[Current Month Low]])-1</f>
        <v>2.4746571258200678E-3</v>
      </c>
      <c r="AH691" s="1">
        <f>(Table2[[#This Row],[Current Month High]]/Table2[[#This Row],[Close Price]])-1</f>
        <v>7.3669809356690319E-2</v>
      </c>
      <c r="AI691">
        <v>32.1089730244178</v>
      </c>
      <c r="AJ691">
        <v>13.9724077149927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-0.25</v>
      </c>
      <c r="AM691" t="s">
        <v>3181</v>
      </c>
      <c r="AN691">
        <v>-9.51</v>
      </c>
      <c r="AO691" t="s">
        <v>3181</v>
      </c>
      <c r="AP691">
        <v>-0.112288238049497</v>
      </c>
      <c r="AQ691">
        <f>(Table2[[#This Row],[Sharpe Ratio]]-AVERAGE(Table2[Sharpe Ratio]))/_xlfn.STDEV.P(Table2[Sharpe Ratio])</f>
        <v>-2.0868434543729903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574</v>
      </c>
      <c r="AT691">
        <f>_xlfn.RANK.AVG(Table2[[#This Row],[6M Return vs Nifty Z-Score]],Table2[6M Return vs Nifty Z-Score])</f>
        <v>613</v>
      </c>
      <c r="AU691">
        <f>_xlfn.RANK.AVG(Table2[[#This Row],[Sharpe Ratio Z-Score]],Table2[Sharpe Ratio Z-Score])</f>
        <v>724</v>
      </c>
      <c r="AV691">
        <f>(Table2[[#This Row],[Rank 1Y]]+Table2[[#This Row],[Rank 6M]]+Table2[[#This Row],[Rank Sharpe]])/3</f>
        <v>637</v>
      </c>
    </row>
    <row r="692" spans="1:48" x14ac:dyDescent="0.3">
      <c r="A692" t="s">
        <v>252</v>
      </c>
      <c r="B692" t="s">
        <v>253</v>
      </c>
      <c r="C692" t="s">
        <v>3136</v>
      </c>
      <c r="D692" t="s">
        <v>24</v>
      </c>
      <c r="E692">
        <v>106757.10774496</v>
      </c>
      <c r="F692">
        <v>1370.45</v>
      </c>
      <c r="G692">
        <v>-32.4743307289135</v>
      </c>
      <c r="H692">
        <f>(Table2[[#This Row],[1Y Return vs Nifty]]-AVERAGE(Table2[1Y Return vs Nifty]))/_xlfn.STDEV.P(Table2[1Y Return vs Nifty])</f>
        <v>-0.96306879051087613</v>
      </c>
      <c r="I692">
        <v>-7.0777579886583002</v>
      </c>
      <c r="J692">
        <f>(Table2[[#This Row],[1M Return vs Nifty]]-AVERAGE(Table2[1M Return vs Nifty]))/_xlfn.STDEV.P(Table2[1M Return vs Nifty])</f>
        <v>-0.67278636309805273</v>
      </c>
      <c r="K692">
        <v>-22.587529242047999</v>
      </c>
      <c r="L692">
        <f>(Table2[[#This Row],[6M Return vs Nifty]]-AVERAGE(Table2[6M Return vs Nifty]))/_xlfn.STDEV.P(Table2[6M Return vs Nifty])</f>
        <v>-1.048205226979122</v>
      </c>
      <c r="M692">
        <v>-4.0611779033083302</v>
      </c>
      <c r="N692">
        <f>(Table2[[#This Row],[1W Return vs Nifty]]-AVERAGE(Table2[1W Return vs Nifty]))/_xlfn.STDEV.P(Table2[1W Return vs Nifty])</f>
        <v>-0.68632475119613146</v>
      </c>
      <c r="O692">
        <v>1397.71</v>
      </c>
      <c r="P692">
        <v>1413.62679642803</v>
      </c>
      <c r="Q692">
        <v>1436.1536882724399</v>
      </c>
      <c r="R692">
        <v>41.802663310062599</v>
      </c>
      <c r="S692" s="1">
        <f>(Table2[[#This Row],[Close Price]]-Table2[[#This Row],[20D EMA]])/Table2[[#This Row],[20D EMA]]</f>
        <v>-1.950333044766081E-2</v>
      </c>
      <c r="T692" s="1">
        <f>(Table2[[#This Row],[Close Price]]-Table2[[#This Row],[50D EMA]])/Table2[[#This Row],[50D EMA]]</f>
        <v>-3.0543278138989494E-2</v>
      </c>
      <c r="U692" s="1">
        <f>(Table2[[#This Row],[Close Price]]-Table2[[#This Row],[200D EMA]])/Table2[[#This Row],[200D EMA]]</f>
        <v>-4.5749761191279839E-2</v>
      </c>
      <c r="V692">
        <v>0.78577891195886296</v>
      </c>
      <c r="W692">
        <v>1348.3</v>
      </c>
      <c r="X692">
        <v>1371.5</v>
      </c>
      <c r="Y692">
        <v>1348.3</v>
      </c>
      <c r="Z692">
        <v>1371.5</v>
      </c>
      <c r="AA692">
        <v>1335.55</v>
      </c>
      <c r="AB692">
        <v>1450.3</v>
      </c>
      <c r="AC692" s="1">
        <f>(Table2[[#This Row],[Close Price]]/Table2[[#This Row],[Day Low]])-1</f>
        <v>1.6428094637692015E-2</v>
      </c>
      <c r="AD692" s="1">
        <f>(Table2[[#This Row],[Day High]]/Table2[[#This Row],[Close Price]])-1</f>
        <v>7.6617169542858576E-4</v>
      </c>
      <c r="AE692" s="1">
        <f>(Table2[[#This Row],[Close Price]]/Table2[[#This Row],[Current Week Low]])-1</f>
        <v>1.6428094637692015E-2</v>
      </c>
      <c r="AF692" s="1">
        <f>(Table2[[#This Row],[Current Week High]]/Table2[[#This Row],[Close Price]])-1</f>
        <v>7.6617169542858576E-4</v>
      </c>
      <c r="AG692" s="1">
        <f>(Table2[[#This Row],[Close Price]]/Table2[[#This Row],[Current Month Low]])-1</f>
        <v>2.6131556287671831E-2</v>
      </c>
      <c r="AH692" s="1">
        <f>(Table2[[#This Row],[Current Month High]]/Table2[[#This Row],[Close Price]])-1</f>
        <v>5.8265533219015619E-2</v>
      </c>
      <c r="AI692">
        <v>23.645517895581701</v>
      </c>
      <c r="AJ692">
        <v>3.10337044839001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-0.02</v>
      </c>
      <c r="AM692" t="s">
        <v>3181</v>
      </c>
      <c r="AN692">
        <v>-4.8</v>
      </c>
      <c r="AO692" t="s">
        <v>3181</v>
      </c>
      <c r="AP692">
        <v>-1.2221143914557E-2</v>
      </c>
      <c r="AQ692">
        <f>(Table2[[#This Row],[Sharpe Ratio]]-AVERAGE(Table2[Sharpe Ratio]))/_xlfn.STDEV.P(Table2[Sharpe Ratio])</f>
        <v>-0.91562938018280504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649</v>
      </c>
      <c r="AT692">
        <f>_xlfn.RANK.AVG(Table2[[#This Row],[6M Return vs Nifty Z-Score]],Table2[6M Return vs Nifty Z-Score])</f>
        <v>665</v>
      </c>
      <c r="AU692">
        <f>_xlfn.RANK.AVG(Table2[[#This Row],[Sharpe Ratio Z-Score]],Table2[Sharpe Ratio Z-Score])</f>
        <v>601</v>
      </c>
      <c r="AV692">
        <f>(Table2[[#This Row],[Rank 1Y]]+Table2[[#This Row],[Rank 6M]]+Table2[[#This Row],[Rank Sharpe]])/3</f>
        <v>638.33333333333337</v>
      </c>
    </row>
    <row r="693" spans="1:48" x14ac:dyDescent="0.3">
      <c r="A693" t="s">
        <v>1935</v>
      </c>
      <c r="B693" t="s">
        <v>1936</v>
      </c>
      <c r="C693" t="s">
        <v>3138</v>
      </c>
      <c r="D693" t="s">
        <v>236</v>
      </c>
      <c r="E693">
        <v>3713.5836760000002</v>
      </c>
      <c r="F693">
        <v>440</v>
      </c>
      <c r="G693">
        <v>-34.591783861191097</v>
      </c>
      <c r="H693">
        <f>(Table2[[#This Row],[1Y Return vs Nifty]]-AVERAGE(Table2[1Y Return vs Nifty]))/_xlfn.STDEV.P(Table2[1Y Return vs Nifty])</f>
        <v>-0.99920103296614993</v>
      </c>
      <c r="I693">
        <v>-10.1851723199806</v>
      </c>
      <c r="J693">
        <f>(Table2[[#This Row],[1M Return vs Nifty]]-AVERAGE(Table2[1M Return vs Nifty]))/_xlfn.STDEV.P(Table2[1M Return vs Nifty])</f>
        <v>-1.0245154566173746</v>
      </c>
      <c r="K693">
        <v>-33.686781188313702</v>
      </c>
      <c r="L693">
        <f>(Table2[[#This Row],[6M Return vs Nifty]]-AVERAGE(Table2[6M Return vs Nifty]))/_xlfn.STDEV.P(Table2[6M Return vs Nifty])</f>
        <v>-1.393553656882752</v>
      </c>
      <c r="M693">
        <v>-4.6862024154666502</v>
      </c>
      <c r="N693">
        <f>(Table2[[#This Row],[1W Return vs Nifty]]-AVERAGE(Table2[1W Return vs Nifty]))/_xlfn.STDEV.P(Table2[1W Return vs Nifty])</f>
        <v>-0.82569379547091726</v>
      </c>
      <c r="O693">
        <v>463.14</v>
      </c>
      <c r="P693">
        <v>476.45168834849898</v>
      </c>
      <c r="Q693">
        <v>496.326025702886</v>
      </c>
      <c r="R693">
        <v>21.3996001437337</v>
      </c>
      <c r="S693" s="1">
        <f>(Table2[[#This Row],[Close Price]]-Table2[[#This Row],[20D EMA]])/Table2[[#This Row],[20D EMA]]</f>
        <v>-4.9963294036360469E-2</v>
      </c>
      <c r="T693" s="1">
        <f>(Table2[[#This Row],[Close Price]]-Table2[[#This Row],[50D EMA]])/Table2[[#This Row],[50D EMA]]</f>
        <v>-7.6506578190224633E-2</v>
      </c>
      <c r="U693" s="1">
        <f>(Table2[[#This Row],[Close Price]]-Table2[[#This Row],[200D EMA]])/Table2[[#This Row],[200D EMA]]</f>
        <v>-0.11348594026097729</v>
      </c>
      <c r="V693">
        <v>1.50067196810482</v>
      </c>
      <c r="W693">
        <v>438.6</v>
      </c>
      <c r="X693">
        <v>452</v>
      </c>
      <c r="Y693">
        <v>438.6</v>
      </c>
      <c r="Z693">
        <v>452</v>
      </c>
      <c r="AA693">
        <v>436.6</v>
      </c>
      <c r="AB693">
        <v>481.65</v>
      </c>
      <c r="AC693" s="1">
        <f>(Table2[[#This Row],[Close Price]]/Table2[[#This Row],[Day Low]])-1</f>
        <v>3.1919744642041614E-3</v>
      </c>
      <c r="AD693" s="1">
        <f>(Table2[[#This Row],[Day High]]/Table2[[#This Row],[Close Price]])-1</f>
        <v>2.7272727272727337E-2</v>
      </c>
      <c r="AE693" s="1">
        <f>(Table2[[#This Row],[Close Price]]/Table2[[#This Row],[Current Week Low]])-1</f>
        <v>3.1919744642041614E-3</v>
      </c>
      <c r="AF693" s="1">
        <f>(Table2[[#This Row],[Current Week High]]/Table2[[#This Row],[Close Price]])-1</f>
        <v>2.7272727272727337E-2</v>
      </c>
      <c r="AG693" s="1">
        <f>(Table2[[#This Row],[Close Price]]/Table2[[#This Row],[Current Month Low]])-1</f>
        <v>7.7874484654145704E-3</v>
      </c>
      <c r="AH693" s="1">
        <f>(Table2[[#This Row],[Current Month High]]/Table2[[#This Row],[Close Price]])-1</f>
        <v>9.4659090909090748E-2</v>
      </c>
      <c r="AI693">
        <v>58.863636363636303</v>
      </c>
      <c r="AJ693">
        <v>0.77874484654145704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-0.17</v>
      </c>
      <c r="AM693" t="s">
        <v>3181</v>
      </c>
      <c r="AN693">
        <v>-8.64</v>
      </c>
      <c r="AO693" t="s">
        <v>3181</v>
      </c>
      <c r="AQ693">
        <f>(Table2[[#This Row],[Sharpe Ratio]]-AVERAGE(Table2[Sharpe Ratio]))/_xlfn.STDEV.P(Table2[Sharpe Ratio])</f>
        <v>-0.77258959393567861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657</v>
      </c>
      <c r="AT693">
        <f>_xlfn.RANK.AVG(Table2[[#This Row],[6M Return vs Nifty Z-Score]],Table2[6M Return vs Nifty Z-Score])</f>
        <v>712</v>
      </c>
      <c r="AU693">
        <f>_xlfn.RANK.AVG(Table2[[#This Row],[Sharpe Ratio Z-Score]],Table2[Sharpe Ratio Z-Score])</f>
        <v>547.5</v>
      </c>
      <c r="AV693">
        <f>(Table2[[#This Row],[Rank 1Y]]+Table2[[#This Row],[Rank 6M]]+Table2[[#This Row],[Rank Sharpe]])/3</f>
        <v>638.83333333333337</v>
      </c>
    </row>
    <row r="694" spans="1:48" x14ac:dyDescent="0.3">
      <c r="A694" t="s">
        <v>351</v>
      </c>
      <c r="B694" t="s">
        <v>352</v>
      </c>
      <c r="C694" t="s">
        <v>3136</v>
      </c>
      <c r="D694" t="s">
        <v>353</v>
      </c>
      <c r="E694">
        <v>70160.754671369999</v>
      </c>
      <c r="F694">
        <v>737.55</v>
      </c>
      <c r="G694">
        <v>-35.023850339030197</v>
      </c>
      <c r="H694">
        <f>(Table2[[#This Row],[1Y Return vs Nifty]]-AVERAGE(Table2[1Y Return vs Nifty]))/_xlfn.STDEV.P(Table2[1Y Return vs Nifty])</f>
        <v>-1.0065738198751504</v>
      </c>
      <c r="I694">
        <v>-7.8815970143427503</v>
      </c>
      <c r="J694">
        <f>(Table2[[#This Row],[1M Return vs Nifty]]-AVERAGE(Table2[1M Return vs Nifty]))/_xlfn.STDEV.P(Table2[1M Return vs Nifty])</f>
        <v>-0.76377312626945604</v>
      </c>
      <c r="K694">
        <v>-9.3448654229878194</v>
      </c>
      <c r="L694">
        <f>(Table2[[#This Row],[6M Return vs Nifty]]-AVERAGE(Table2[6M Return vs Nifty]))/_xlfn.STDEV.P(Table2[6M Return vs Nifty])</f>
        <v>-0.6361654625161911</v>
      </c>
      <c r="M694">
        <v>-3.5064123892199199</v>
      </c>
      <c r="N694">
        <f>(Table2[[#This Row],[1W Return vs Nifty]]-AVERAGE(Table2[1W Return vs Nifty]))/_xlfn.STDEV.P(Table2[1W Return vs Nifty])</f>
        <v>-0.56262217955118554</v>
      </c>
      <c r="O694">
        <v>754.86</v>
      </c>
      <c r="P694">
        <v>751.64490809118104</v>
      </c>
      <c r="Q694">
        <v>744.49783641667796</v>
      </c>
      <c r="R694">
        <v>34.8646327164657</v>
      </c>
      <c r="S694" s="1">
        <f>(Table2[[#This Row],[Close Price]]-Table2[[#This Row],[20D EMA]])/Table2[[#This Row],[20D EMA]]</f>
        <v>-2.2931404498847546E-2</v>
      </c>
      <c r="T694" s="1">
        <f>(Table2[[#This Row],[Close Price]]-Table2[[#This Row],[50D EMA]])/Table2[[#This Row],[50D EMA]]</f>
        <v>-1.8752083516371334E-2</v>
      </c>
      <c r="U694" s="1">
        <f>(Table2[[#This Row],[Close Price]]-Table2[[#This Row],[200D EMA]])/Table2[[#This Row],[200D EMA]]</f>
        <v>-9.3322452757128773E-3</v>
      </c>
      <c r="V694">
        <v>0.69676115084178003</v>
      </c>
      <c r="W694">
        <v>731.4</v>
      </c>
      <c r="X694">
        <v>739.5</v>
      </c>
      <c r="Y694">
        <v>731.4</v>
      </c>
      <c r="Z694">
        <v>739.5</v>
      </c>
      <c r="AA694">
        <v>724.9</v>
      </c>
      <c r="AB694">
        <v>780</v>
      </c>
      <c r="AC694" s="1">
        <f>(Table2[[#This Row],[Close Price]]/Table2[[#This Row],[Day Low]])-1</f>
        <v>8.4085315832649332E-3</v>
      </c>
      <c r="AD694" s="1">
        <f>(Table2[[#This Row],[Day High]]/Table2[[#This Row],[Close Price]])-1</f>
        <v>2.6438885499289189E-3</v>
      </c>
      <c r="AE694" s="1">
        <f>(Table2[[#This Row],[Close Price]]/Table2[[#This Row],[Current Week Low]])-1</f>
        <v>8.4085315832649332E-3</v>
      </c>
      <c r="AF694" s="1">
        <f>(Table2[[#This Row],[Current Week High]]/Table2[[#This Row],[Close Price]])-1</f>
        <v>2.6438885499289189E-3</v>
      </c>
      <c r="AG694" s="1">
        <f>(Table2[[#This Row],[Close Price]]/Table2[[#This Row],[Current Month Low]])-1</f>
        <v>1.7450682852807153E-2</v>
      </c>
      <c r="AH694" s="1">
        <f>(Table2[[#This Row],[Current Month High]]/Table2[[#This Row],[Close Price]])-1</f>
        <v>5.7555419971527355E-2</v>
      </c>
      <c r="AI694">
        <v>10.826384651888</v>
      </c>
      <c r="AJ694">
        <v>13.8282274866887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-0.02</v>
      </c>
      <c r="AM694" t="s">
        <v>3181</v>
      </c>
      <c r="AN694">
        <v>-4.4400000000000004</v>
      </c>
      <c r="AO694" t="s">
        <v>3181</v>
      </c>
      <c r="AP694">
        <v>-0.138716092165792</v>
      </c>
      <c r="AQ694">
        <f>(Table2[[#This Row],[Sharpe Ratio]]-AVERAGE(Table2[Sharpe Ratio]))/_xlfn.STDEV.P(Table2[Sharpe Ratio])</f>
        <v>-2.3961626662400821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-5.3652972544520647</v>
      </c>
      <c r="AS694">
        <f>_xlfn.RANK.AVG(Table2[[#This Row],[1Y Return vs Nifty Z-Score]],Table2[1Y Return vs Nifty Z-Score])</f>
        <v>658</v>
      </c>
      <c r="AT694">
        <f>_xlfn.RANK.AVG(Table2[[#This Row],[6M Return vs Nifty Z-Score]],Table2[6M Return vs Nifty Z-Score])</f>
        <v>528</v>
      </c>
      <c r="AU694">
        <f>_xlfn.RANK.AVG(Table2[[#This Row],[Sharpe Ratio Z-Score]],Table2[Sharpe Ratio Z-Score])</f>
        <v>731</v>
      </c>
      <c r="AV694">
        <f>(Table2[[#This Row],[Rank 1Y]]+Table2[[#This Row],[Rank 6M]]+Table2[[#This Row],[Rank Sharpe]])/3</f>
        <v>639</v>
      </c>
    </row>
    <row r="695" spans="1:48" x14ac:dyDescent="0.3">
      <c r="A695" t="s">
        <v>573</v>
      </c>
      <c r="B695" t="s">
        <v>574</v>
      </c>
      <c r="C695" t="s">
        <v>3144</v>
      </c>
      <c r="D695" t="s">
        <v>80</v>
      </c>
      <c r="E695">
        <v>35433.373546969997</v>
      </c>
      <c r="F695">
        <v>1889.3</v>
      </c>
      <c r="G695">
        <v>-45.861664345961003</v>
      </c>
      <c r="H695">
        <f>(Table2[[#This Row],[1Y Return vs Nifty]]-AVERAGE(Table2[1Y Return vs Nifty]))/_xlfn.STDEV.P(Table2[1Y Return vs Nifty])</f>
        <v>-1.1915103917474046</v>
      </c>
      <c r="I695">
        <v>-1.19478242303382</v>
      </c>
      <c r="J695">
        <f>(Table2[[#This Row],[1M Return vs Nifty]]-AVERAGE(Table2[1M Return vs Nifty]))/_xlfn.STDEV.P(Table2[1M Return vs Nifty])</f>
        <v>-6.8907205260162084E-3</v>
      </c>
      <c r="K695">
        <v>-13.899890783355399</v>
      </c>
      <c r="L695">
        <f>(Table2[[#This Row],[6M Return vs Nifty]]-AVERAGE(Table2[6M Return vs Nifty]))/_xlfn.STDEV.P(Table2[6M Return vs Nifty])</f>
        <v>-0.77789310902694675</v>
      </c>
      <c r="M695">
        <v>-4.6962988701280803</v>
      </c>
      <c r="N695">
        <f>(Table2[[#This Row],[1W Return vs Nifty]]-AVERAGE(Table2[1W Return vs Nifty]))/_xlfn.STDEV.P(Table2[1W Return vs Nifty])</f>
        <v>-0.82794512035394963</v>
      </c>
      <c r="O695">
        <v>1883.16</v>
      </c>
      <c r="P695">
        <v>1866.1087738936501</v>
      </c>
      <c r="Q695">
        <v>1914.7858111498499</v>
      </c>
      <c r="R695">
        <v>51.437645452878101</v>
      </c>
      <c r="S695" s="1">
        <f>(Table2[[#This Row],[Close Price]]-Table2[[#This Row],[20D EMA]])/Table2[[#This Row],[20D EMA]]</f>
        <v>3.2604770704559743E-3</v>
      </c>
      <c r="T695" s="1">
        <f>(Table2[[#This Row],[Close Price]]-Table2[[#This Row],[50D EMA]])/Table2[[#This Row],[50D EMA]]</f>
        <v>1.2427585374866006E-2</v>
      </c>
      <c r="U695" s="1">
        <f>(Table2[[#This Row],[Close Price]]-Table2[[#This Row],[200D EMA]])/Table2[[#This Row],[200D EMA]]</f>
        <v>-1.3310006268818883E-2</v>
      </c>
      <c r="V695">
        <v>0.66960365172529301</v>
      </c>
      <c r="W695">
        <v>1869.4</v>
      </c>
      <c r="X695">
        <v>1918.4</v>
      </c>
      <c r="Y695">
        <v>1869.4</v>
      </c>
      <c r="Z695">
        <v>1918.4</v>
      </c>
      <c r="AA695">
        <v>1827.25</v>
      </c>
      <c r="AB695">
        <v>1982</v>
      </c>
      <c r="AC695" s="1">
        <f>(Table2[[#This Row],[Close Price]]/Table2[[#This Row],[Day Low]])-1</f>
        <v>1.0645126778645375E-2</v>
      </c>
      <c r="AD695" s="1">
        <f>(Table2[[#This Row],[Day High]]/Table2[[#This Row],[Close Price]])-1</f>
        <v>1.5402530037580187E-2</v>
      </c>
      <c r="AE695" s="1">
        <f>(Table2[[#This Row],[Close Price]]/Table2[[#This Row],[Current Week Low]])-1</f>
        <v>1.0645126778645375E-2</v>
      </c>
      <c r="AF695" s="1">
        <f>(Table2[[#This Row],[Current Week High]]/Table2[[#This Row],[Close Price]])-1</f>
        <v>1.5402530037580187E-2</v>
      </c>
      <c r="AG695" s="1">
        <f>(Table2[[#This Row],[Close Price]]/Table2[[#This Row],[Current Month Low]])-1</f>
        <v>3.3958133807634461E-2</v>
      </c>
      <c r="AH695" s="1">
        <f>(Table2[[#This Row],[Current Month High]]/Table2[[#This Row],[Close Price]])-1</f>
        <v>4.9065791563012828E-2</v>
      </c>
      <c r="AI695">
        <v>28.656116021807001</v>
      </c>
      <c r="AJ695">
        <v>14.405958580598201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0.06</v>
      </c>
      <c r="AM695" t="s">
        <v>3182</v>
      </c>
      <c r="AN695">
        <v>-1.1000000000000001</v>
      </c>
      <c r="AO695" t="s">
        <v>3181</v>
      </c>
      <c r="AP695">
        <v>-2.9678090274687E-2</v>
      </c>
      <c r="AQ695">
        <f>(Table2[[#This Row],[Sharpe Ratio]]-AVERAGE(Table2[Sharpe Ratio]))/_xlfn.STDEV.P(Table2[Sharpe Ratio])</f>
        <v>-1.1199505053850247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697</v>
      </c>
      <c r="AT695">
        <f>_xlfn.RANK.AVG(Table2[[#This Row],[6M Return vs Nifty Z-Score]],Table2[6M Return vs Nifty Z-Score])</f>
        <v>590</v>
      </c>
      <c r="AU695">
        <f>_xlfn.RANK.AVG(Table2[[#This Row],[Sharpe Ratio Z-Score]],Table2[Sharpe Ratio Z-Score])</f>
        <v>633</v>
      </c>
      <c r="AV695">
        <f>(Table2[[#This Row],[Rank 1Y]]+Table2[[#This Row],[Rank 6M]]+Table2[[#This Row],[Rank Sharpe]])/3</f>
        <v>640</v>
      </c>
    </row>
    <row r="696" spans="1:48" x14ac:dyDescent="0.3">
      <c r="A696" t="s">
        <v>1146</v>
      </c>
      <c r="B696" t="s">
        <v>1147</v>
      </c>
      <c r="C696" t="s">
        <v>3136</v>
      </c>
      <c r="D696" t="s">
        <v>591</v>
      </c>
      <c r="E696">
        <v>11012.171660295</v>
      </c>
      <c r="F696">
        <v>150.97</v>
      </c>
      <c r="G696">
        <v>-28.5542662739363</v>
      </c>
      <c r="H696">
        <f>(Table2[[#This Row],[1Y Return vs Nifty]]-AVERAGE(Table2[1Y Return vs Nifty]))/_xlfn.STDEV.P(Table2[1Y Return vs Nifty])</f>
        <v>-0.89617676954076686</v>
      </c>
      <c r="I696">
        <v>-8.7331072333392399</v>
      </c>
      <c r="J696">
        <f>(Table2[[#This Row],[1M Return vs Nifty]]-AVERAGE(Table2[1M Return vs Nifty]))/_xlfn.STDEV.P(Table2[1M Return vs Nifty])</f>
        <v>-0.86015580508738754</v>
      </c>
      <c r="K696">
        <v>-21.3444764933794</v>
      </c>
      <c r="L696">
        <f>(Table2[[#This Row],[6M Return vs Nifty]]-AVERAGE(Table2[6M Return vs Nifty]))/_xlfn.STDEV.P(Table2[6M Return vs Nifty])</f>
        <v>-1.0095281776501781</v>
      </c>
      <c r="M696">
        <v>-4.5389914799385496</v>
      </c>
      <c r="N696">
        <f>(Table2[[#This Row],[1W Return vs Nifty]]-AVERAGE(Table2[1W Return vs Nifty]))/_xlfn.STDEV.P(Table2[1W Return vs Nifty])</f>
        <v>-0.79286844703698001</v>
      </c>
      <c r="O696">
        <v>158.04</v>
      </c>
      <c r="P696">
        <v>161.49103253013399</v>
      </c>
      <c r="Q696">
        <v>163.90964180002101</v>
      </c>
      <c r="R696">
        <v>33.753467716116802</v>
      </c>
      <c r="S696" s="1">
        <f>(Table2[[#This Row],[Close Price]]-Table2[[#This Row],[20D EMA]])/Table2[[#This Row],[20D EMA]]</f>
        <v>-4.4735509997468954E-2</v>
      </c>
      <c r="T696" s="1">
        <f>(Table2[[#This Row],[Close Price]]-Table2[[#This Row],[50D EMA]])/Table2[[#This Row],[50D EMA]]</f>
        <v>-6.5149329750992732E-2</v>
      </c>
      <c r="U696" s="1">
        <f>(Table2[[#This Row],[Close Price]]-Table2[[#This Row],[200D EMA]])/Table2[[#This Row],[200D EMA]]</f>
        <v>-7.8943750092554651E-2</v>
      </c>
      <c r="V696">
        <v>0.85010787441179403</v>
      </c>
      <c r="W696">
        <v>150.41</v>
      </c>
      <c r="X696">
        <v>154.32</v>
      </c>
      <c r="Y696">
        <v>150.41</v>
      </c>
      <c r="Z696">
        <v>154.32</v>
      </c>
      <c r="AA696">
        <v>146.46</v>
      </c>
      <c r="AB696">
        <v>164.34</v>
      </c>
      <c r="AC696" s="1">
        <f>(Table2[[#This Row],[Close Price]]/Table2[[#This Row],[Day Low]])-1</f>
        <v>3.7231567050062253E-3</v>
      </c>
      <c r="AD696" s="1">
        <f>(Table2[[#This Row],[Day High]]/Table2[[#This Row],[Close Price]])-1</f>
        <v>2.2189839040869019E-2</v>
      </c>
      <c r="AE696" s="1">
        <f>(Table2[[#This Row],[Close Price]]/Table2[[#This Row],[Current Week Low]])-1</f>
        <v>3.7231567050062253E-3</v>
      </c>
      <c r="AF696" s="1">
        <f>(Table2[[#This Row],[Current Week High]]/Table2[[#This Row],[Close Price]])-1</f>
        <v>2.2189839040869019E-2</v>
      </c>
      <c r="AG696" s="1">
        <f>(Table2[[#This Row],[Close Price]]/Table2[[#This Row],[Current Month Low]])-1</f>
        <v>3.079339068687692E-2</v>
      </c>
      <c r="AH696" s="1">
        <f>(Table2[[#This Row],[Current Month High]]/Table2[[#This Row],[Close Price]])-1</f>
        <v>8.8560641186990807E-2</v>
      </c>
      <c r="AI696">
        <v>38.635078675997597</v>
      </c>
      <c r="AJ696">
        <v>14.6752753513102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-0.11</v>
      </c>
      <c r="AM696" t="s">
        <v>3181</v>
      </c>
      <c r="AN696">
        <v>-11.99</v>
      </c>
      <c r="AO696" t="s">
        <v>3181</v>
      </c>
      <c r="AP696">
        <v>-3.3007395958519002E-2</v>
      </c>
      <c r="AQ696">
        <f>(Table2[[#This Row],[Sharpe Ratio]]-AVERAGE(Table2[Sharpe Ratio]))/_xlfn.STDEV.P(Table2[Sharpe Ratio])</f>
        <v>-1.158917657453288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624</v>
      </c>
      <c r="AT696">
        <f>_xlfn.RANK.AVG(Table2[[#This Row],[6M Return vs Nifty Z-Score]],Table2[6M Return vs Nifty Z-Score])</f>
        <v>657</v>
      </c>
      <c r="AU696">
        <f>_xlfn.RANK.AVG(Table2[[#This Row],[Sharpe Ratio Z-Score]],Table2[Sharpe Ratio Z-Score])</f>
        <v>640</v>
      </c>
      <c r="AV696">
        <f>(Table2[[#This Row],[Rank 1Y]]+Table2[[#This Row],[Rank 6M]]+Table2[[#This Row],[Rank Sharpe]])/3</f>
        <v>640.33333333333337</v>
      </c>
    </row>
    <row r="697" spans="1:48" x14ac:dyDescent="0.3">
      <c r="A697" t="s">
        <v>1608</v>
      </c>
      <c r="B697" t="s">
        <v>1609</v>
      </c>
      <c r="C697" t="s">
        <v>3148</v>
      </c>
      <c r="D697" t="s">
        <v>855</v>
      </c>
      <c r="E697">
        <v>5925.703826592</v>
      </c>
      <c r="F697">
        <v>33.44</v>
      </c>
      <c r="G697">
        <v>-49.0011405863373</v>
      </c>
      <c r="H697">
        <f>(Table2[[#This Row],[1Y Return vs Nifty]]-AVERAGE(Table2[1Y Return vs Nifty]))/_xlfn.STDEV.P(Table2[1Y Return vs Nifty])</f>
        <v>-1.2450824472374036</v>
      </c>
      <c r="I697">
        <v>-18.194725140928998</v>
      </c>
      <c r="J697">
        <f>(Table2[[#This Row],[1M Return vs Nifty]]-AVERAGE(Table2[1M Return vs Nifty]))/_xlfn.STDEV.P(Table2[1M Return vs Nifty])</f>
        <v>-1.9311189709316388</v>
      </c>
      <c r="K697">
        <v>-34.886320239438</v>
      </c>
      <c r="L697">
        <f>(Table2[[#This Row],[6M Return vs Nifty]]-AVERAGE(Table2[6M Return vs Nifty]))/_xlfn.STDEV.P(Table2[6M Return vs Nifty])</f>
        <v>-1.4308767963086702</v>
      </c>
      <c r="M697">
        <v>0.41620665839910598</v>
      </c>
      <c r="N697">
        <f>(Table2[[#This Row],[1W Return vs Nifty]]-AVERAGE(Table2[1W Return vs Nifty]))/_xlfn.STDEV.P(Table2[1W Return vs Nifty])</f>
        <v>0.31205018463003847</v>
      </c>
      <c r="O697">
        <v>35.770000000000003</v>
      </c>
      <c r="P697">
        <v>38.110936484180897</v>
      </c>
      <c r="Q697">
        <v>41.484779256194798</v>
      </c>
      <c r="R697">
        <v>36.656791564053798</v>
      </c>
      <c r="S697" s="1">
        <f>(Table2[[#This Row],[Close Price]]-Table2[[#This Row],[20D EMA]])/Table2[[#This Row],[20D EMA]]</f>
        <v>-6.5138384120771747E-2</v>
      </c>
      <c r="T697" s="1">
        <f>(Table2[[#This Row],[Close Price]]-Table2[[#This Row],[50D EMA]])/Table2[[#This Row],[50D EMA]]</f>
        <v>-0.12256157720290377</v>
      </c>
      <c r="U697" s="1">
        <f>(Table2[[#This Row],[Close Price]]-Table2[[#This Row],[200D EMA]])/Table2[[#This Row],[200D EMA]]</f>
        <v>-0.19392122606012174</v>
      </c>
      <c r="V697">
        <v>0.91094550292585896</v>
      </c>
      <c r="W697">
        <v>33.22</v>
      </c>
      <c r="X697">
        <v>34.700000000000003</v>
      </c>
      <c r="Y697">
        <v>33.22</v>
      </c>
      <c r="Z697">
        <v>34.700000000000003</v>
      </c>
      <c r="AA697">
        <v>31.6</v>
      </c>
      <c r="AB697">
        <v>34.75</v>
      </c>
      <c r="AC697" s="1">
        <f>(Table2[[#This Row],[Close Price]]/Table2[[#This Row],[Day Low]])-1</f>
        <v>6.6225165562914245E-3</v>
      </c>
      <c r="AD697" s="1">
        <f>(Table2[[#This Row],[Day High]]/Table2[[#This Row],[Close Price]])-1</f>
        <v>3.7679425837320757E-2</v>
      </c>
      <c r="AE697" s="1">
        <f>(Table2[[#This Row],[Close Price]]/Table2[[#This Row],[Current Week Low]])-1</f>
        <v>6.6225165562914245E-3</v>
      </c>
      <c r="AF697" s="1">
        <f>(Table2[[#This Row],[Current Week High]]/Table2[[#This Row],[Close Price]])-1</f>
        <v>3.7679425837320757E-2</v>
      </c>
      <c r="AG697" s="1">
        <f>(Table2[[#This Row],[Close Price]]/Table2[[#This Row],[Current Month Low]])-1</f>
        <v>5.8227848101265689E-2</v>
      </c>
      <c r="AH697" s="1">
        <f>(Table2[[#This Row],[Current Month High]]/Table2[[#This Row],[Close Price]])-1</f>
        <v>3.9174641148325362E-2</v>
      </c>
      <c r="AI697">
        <v>61.483253588516703</v>
      </c>
      <c r="AJ697">
        <v>5.82278481012656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-0.25</v>
      </c>
      <c r="AM697" t="s">
        <v>3181</v>
      </c>
      <c r="AN697">
        <v>-2.56</v>
      </c>
      <c r="AO697" t="s">
        <v>3181</v>
      </c>
      <c r="AP697">
        <v>9.3064314270560004E-3</v>
      </c>
      <c r="AQ697">
        <f>(Table2[[#This Row],[Sharpe Ratio]]-AVERAGE(Table2[Sharpe Ratio]))/_xlfn.STDEV.P(Table2[Sharpe Ratio])</f>
        <v>-0.6636644416458013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705</v>
      </c>
      <c r="AT697">
        <f>_xlfn.RANK.AVG(Table2[[#This Row],[6M Return vs Nifty Z-Score]],Table2[6M Return vs Nifty Z-Score])</f>
        <v>715</v>
      </c>
      <c r="AU697">
        <f>_xlfn.RANK.AVG(Table2[[#This Row],[Sharpe Ratio Z-Score]],Table2[Sharpe Ratio Z-Score])</f>
        <v>501</v>
      </c>
      <c r="AV697">
        <f>(Table2[[#This Row],[Rank 1Y]]+Table2[[#This Row],[Rank 6M]]+Table2[[#This Row],[Rank Sharpe]])/3</f>
        <v>640.33333333333337</v>
      </c>
    </row>
    <row r="698" spans="1:48" x14ac:dyDescent="0.3">
      <c r="A698" t="s">
        <v>890</v>
      </c>
      <c r="B698" t="s">
        <v>891</v>
      </c>
      <c r="C698" t="s">
        <v>611</v>
      </c>
      <c r="D698" t="s">
        <v>611</v>
      </c>
      <c r="E698">
        <v>17617.62307383</v>
      </c>
      <c r="F698">
        <v>35.01</v>
      </c>
      <c r="G698">
        <v>-32.983793494966001</v>
      </c>
      <c r="H698">
        <f>(Table2[[#This Row],[1Y Return vs Nifty]]-AVERAGE(Table2[1Y Return vs Nifty]))/_xlfn.STDEV.P(Table2[1Y Return vs Nifty])</f>
        <v>-0.97176226849361813</v>
      </c>
      <c r="I698">
        <v>-3.1747401618142699</v>
      </c>
      <c r="J698">
        <f>(Table2[[#This Row],[1M Return vs Nifty]]-AVERAGE(Table2[1M Return vs Nifty]))/_xlfn.STDEV.P(Table2[1M Return vs Nifty])</f>
        <v>-0.23100268835988746</v>
      </c>
      <c r="K698">
        <v>-21.235180849085801</v>
      </c>
      <c r="L698">
        <f>(Table2[[#This Row],[6M Return vs Nifty]]-AVERAGE(Table2[6M Return vs Nifty]))/_xlfn.STDEV.P(Table2[6M Return vs Nifty])</f>
        <v>-1.0061274908890494</v>
      </c>
      <c r="M698">
        <v>-2.4601939018249799</v>
      </c>
      <c r="N698">
        <f>(Table2[[#This Row],[1W Return vs Nifty]]-AVERAGE(Table2[1W Return vs Nifty]))/_xlfn.STDEV.P(Table2[1W Return vs Nifty])</f>
        <v>-0.32933457585811521</v>
      </c>
      <c r="O698">
        <v>35.74</v>
      </c>
      <c r="P698">
        <v>36.498307416252402</v>
      </c>
      <c r="Q698">
        <v>37.741746968782998</v>
      </c>
      <c r="R698">
        <v>40.986228590838401</v>
      </c>
      <c r="S698" s="1">
        <f>(Table2[[#This Row],[Close Price]]-Table2[[#This Row],[20D EMA]])/Table2[[#This Row],[20D EMA]]</f>
        <v>-2.042529378847241E-2</v>
      </c>
      <c r="T698" s="1">
        <f>(Table2[[#This Row],[Close Price]]-Table2[[#This Row],[50D EMA]])/Table2[[#This Row],[50D EMA]]</f>
        <v>-4.0777436588461433E-2</v>
      </c>
      <c r="U698" s="1">
        <f>(Table2[[#This Row],[Close Price]]-Table2[[#This Row],[200D EMA]])/Table2[[#This Row],[200D EMA]]</f>
        <v>-7.2379982067138707E-2</v>
      </c>
      <c r="V698">
        <v>0.788362499885921</v>
      </c>
      <c r="W698">
        <v>35</v>
      </c>
      <c r="X698">
        <v>35.520000000000003</v>
      </c>
      <c r="Y698">
        <v>35</v>
      </c>
      <c r="Z698">
        <v>35.520000000000003</v>
      </c>
      <c r="AA698">
        <v>33.86</v>
      </c>
      <c r="AB698">
        <v>37.39</v>
      </c>
      <c r="AC698" s="1">
        <f>(Table2[[#This Row],[Close Price]]/Table2[[#This Row],[Day Low]])-1</f>
        <v>2.8571428571422253E-4</v>
      </c>
      <c r="AD698" s="1">
        <f>(Table2[[#This Row],[Day High]]/Table2[[#This Row],[Close Price]])-1</f>
        <v>1.4567266495287168E-2</v>
      </c>
      <c r="AE698" s="1">
        <f>(Table2[[#This Row],[Close Price]]/Table2[[#This Row],[Current Week Low]])-1</f>
        <v>2.8571428571422253E-4</v>
      </c>
      <c r="AF698" s="1">
        <f>(Table2[[#This Row],[Current Week High]]/Table2[[#This Row],[Close Price]])-1</f>
        <v>1.4567266495287168E-2</v>
      </c>
      <c r="AG698" s="1">
        <f>(Table2[[#This Row],[Close Price]]/Table2[[#This Row],[Current Month Low]])-1</f>
        <v>3.3963378617838158E-2</v>
      </c>
      <c r="AH698" s="1">
        <f>(Table2[[#This Row],[Current Month High]]/Table2[[#This Row],[Close Price]])-1</f>
        <v>6.7980576978006413E-2</v>
      </c>
      <c r="AI698">
        <v>51.099685804055902</v>
      </c>
      <c r="AJ698">
        <v>8.05555555555555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-0.13</v>
      </c>
      <c r="AM698" t="s">
        <v>3181</v>
      </c>
      <c r="AN698">
        <v>-2.5299999999999998</v>
      </c>
      <c r="AO698" t="s">
        <v>3181</v>
      </c>
      <c r="AP698">
        <v>-2.1366679057332E-2</v>
      </c>
      <c r="AQ698">
        <f>(Table2[[#This Row],[Sharpe Ratio]]-AVERAGE(Table2[Sharpe Ratio]))/_xlfn.STDEV.P(Table2[Sharpe Ratio])</f>
        <v>-1.0226713560472662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652</v>
      </c>
      <c r="AT698">
        <f>_xlfn.RANK.AVG(Table2[[#This Row],[6M Return vs Nifty Z-Score]],Table2[6M Return vs Nifty Z-Score])</f>
        <v>655</v>
      </c>
      <c r="AU698">
        <f>_xlfn.RANK.AVG(Table2[[#This Row],[Sharpe Ratio Z-Score]],Table2[Sharpe Ratio Z-Score])</f>
        <v>623</v>
      </c>
      <c r="AV698">
        <f>(Table2[[#This Row],[Rank 1Y]]+Table2[[#This Row],[Rank 6M]]+Table2[[#This Row],[Rank Sharpe]])/3</f>
        <v>643.33333333333337</v>
      </c>
    </row>
    <row r="699" spans="1:48" x14ac:dyDescent="0.3">
      <c r="A699" t="s">
        <v>1100</v>
      </c>
      <c r="B699" t="s">
        <v>1101</v>
      </c>
      <c r="C699" t="s">
        <v>3135</v>
      </c>
      <c r="D699" t="s">
        <v>21</v>
      </c>
      <c r="E699">
        <v>12064.803035360001</v>
      </c>
      <c r="F699">
        <v>805.6</v>
      </c>
      <c r="G699">
        <v>-33.336060203816203</v>
      </c>
      <c r="H699">
        <f>(Table2[[#This Row],[1Y Return vs Nifty]]-AVERAGE(Table2[1Y Return vs Nifty]))/_xlfn.STDEV.P(Table2[1Y Return vs Nifty])</f>
        <v>-0.97777335130771847</v>
      </c>
      <c r="I699">
        <v>-1.6897364727336699</v>
      </c>
      <c r="J699">
        <f>(Table2[[#This Row],[1M Return vs Nifty]]-AVERAGE(Table2[1M Return vs Nifty]))/_xlfn.STDEV.P(Table2[1M Return vs Nifty])</f>
        <v>-6.2914707247016186E-2</v>
      </c>
      <c r="K699">
        <v>-11.015563451758499</v>
      </c>
      <c r="L699">
        <f>(Table2[[#This Row],[6M Return vs Nifty]]-AVERAGE(Table2[6M Return vs Nifty]))/_xlfn.STDEV.P(Table2[6M Return vs Nifty])</f>
        <v>-0.68814851001095179</v>
      </c>
      <c r="M699">
        <v>-1.8367944954641</v>
      </c>
      <c r="N699">
        <f>(Table2[[#This Row],[1W Return vs Nifty]]-AVERAGE(Table2[1W Return vs Nifty]))/_xlfn.STDEV.P(Table2[1W Return vs Nifty])</f>
        <v>-0.19032790047835493</v>
      </c>
      <c r="O699">
        <v>801.87</v>
      </c>
      <c r="P699">
        <v>803.42674443829799</v>
      </c>
      <c r="Q699">
        <v>825.22351266866701</v>
      </c>
      <c r="R699">
        <v>55.184713529745601</v>
      </c>
      <c r="S699" s="1">
        <f>(Table2[[#This Row],[Close Price]]-Table2[[#This Row],[20D EMA]])/Table2[[#This Row],[20D EMA]]</f>
        <v>4.6516268223028897E-3</v>
      </c>
      <c r="T699" s="1">
        <f>(Table2[[#This Row],[Close Price]]-Table2[[#This Row],[50D EMA]])/Table2[[#This Row],[50D EMA]]</f>
        <v>2.7049828459736296E-3</v>
      </c>
      <c r="U699" s="1">
        <f>(Table2[[#This Row],[Close Price]]-Table2[[#This Row],[200D EMA]])/Table2[[#This Row],[200D EMA]]</f>
        <v>-2.3779633477973825E-2</v>
      </c>
      <c r="V699">
        <v>0.691627387086024</v>
      </c>
      <c r="W699">
        <v>796.1</v>
      </c>
      <c r="X699">
        <v>807.45</v>
      </c>
      <c r="Y699">
        <v>796.1</v>
      </c>
      <c r="Z699">
        <v>807.45</v>
      </c>
      <c r="AA699">
        <v>778.3</v>
      </c>
      <c r="AB699">
        <v>813.4</v>
      </c>
      <c r="AC699" s="1">
        <f>(Table2[[#This Row],[Close Price]]/Table2[[#This Row],[Day Low]])-1</f>
        <v>1.193317422434359E-2</v>
      </c>
      <c r="AD699" s="1">
        <f>(Table2[[#This Row],[Day High]]/Table2[[#This Row],[Close Price]])-1</f>
        <v>2.2964250248262985E-3</v>
      </c>
      <c r="AE699" s="1">
        <f>(Table2[[#This Row],[Close Price]]/Table2[[#This Row],[Current Week Low]])-1</f>
        <v>1.193317422434359E-2</v>
      </c>
      <c r="AF699" s="1">
        <f>(Table2[[#This Row],[Current Week High]]/Table2[[#This Row],[Close Price]])-1</f>
        <v>2.2964250248262985E-3</v>
      </c>
      <c r="AG699" s="1">
        <f>(Table2[[#This Row],[Close Price]]/Table2[[#This Row],[Current Month Low]])-1</f>
        <v>3.5076448670178673E-2</v>
      </c>
      <c r="AH699" s="1">
        <f>(Table2[[#This Row],[Current Month High]]/Table2[[#This Row],[Close Price]])-1</f>
        <v>9.6822244289969106E-3</v>
      </c>
      <c r="AI699">
        <v>19.289970208540201</v>
      </c>
      <c r="AJ699">
        <v>8.7179487179487296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-0.08</v>
      </c>
      <c r="AM699" t="s">
        <v>3181</v>
      </c>
      <c r="AN699">
        <v>1.77</v>
      </c>
      <c r="AO699" t="s">
        <v>3182</v>
      </c>
      <c r="AP699">
        <v>-0.13041768570616599</v>
      </c>
      <c r="AQ699">
        <f>(Table2[[#This Row],[Sharpe Ratio]]-AVERAGE(Table2[Sharpe Ratio]))/_xlfn.STDEV.P(Table2[Sharpe Ratio])</f>
        <v>-2.2990357283302192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654</v>
      </c>
      <c r="AT699">
        <f>_xlfn.RANK.AVG(Table2[[#This Row],[6M Return vs Nifty Z-Score]],Table2[6M Return vs Nifty Z-Score])</f>
        <v>548</v>
      </c>
      <c r="AU699">
        <f>_xlfn.RANK.AVG(Table2[[#This Row],[Sharpe Ratio Z-Score]],Table2[Sharpe Ratio Z-Score])</f>
        <v>728</v>
      </c>
      <c r="AV699">
        <f>(Table2[[#This Row],[Rank 1Y]]+Table2[[#This Row],[Rank 6M]]+Table2[[#This Row],[Rank Sharpe]])/3</f>
        <v>643.33333333333337</v>
      </c>
    </row>
    <row r="700" spans="1:48" x14ac:dyDescent="0.3">
      <c r="A700" t="s">
        <v>2208</v>
      </c>
      <c r="B700" t="s">
        <v>2209</v>
      </c>
      <c r="C700" t="s">
        <v>3142</v>
      </c>
      <c r="D700" t="s">
        <v>1577</v>
      </c>
      <c r="E700">
        <v>2675.96976795</v>
      </c>
      <c r="F700">
        <v>647.45000000000005</v>
      </c>
      <c r="G700">
        <v>-43.697593602599397</v>
      </c>
      <c r="H700">
        <f>(Table2[[#This Row],[1Y Return vs Nifty]]-AVERAGE(Table2[1Y Return vs Nifty]))/_xlfn.STDEV.P(Table2[1Y Return vs Nifty])</f>
        <v>-1.1545826658877065</v>
      </c>
      <c r="I700">
        <v>9.9937809500505193</v>
      </c>
      <c r="J700">
        <f>(Table2[[#This Row],[1M Return vs Nifty]]-AVERAGE(Table2[1M Return vs Nifty]))/_xlfn.STDEV.P(Table2[1M Return vs Nifty])</f>
        <v>1.2595458834796787</v>
      </c>
      <c r="K700">
        <v>-27.890444884846499</v>
      </c>
      <c r="L700">
        <f>(Table2[[#This Row],[6M Return vs Nifty]]-AVERAGE(Table2[6M Return vs Nifty]))/_xlfn.STDEV.P(Table2[6M Return vs Nifty])</f>
        <v>-1.2132031565709456</v>
      </c>
      <c r="M700">
        <v>0.23788626744984601</v>
      </c>
      <c r="N700">
        <f>(Table2[[#This Row],[1W Return vs Nifty]]-AVERAGE(Table2[1W Return vs Nifty]))/_xlfn.STDEV.P(Table2[1W Return vs Nifty])</f>
        <v>0.27228799614324622</v>
      </c>
      <c r="O700">
        <v>632.71</v>
      </c>
      <c r="P700">
        <v>627.354460389888</v>
      </c>
      <c r="Q700">
        <v>675.18331521756897</v>
      </c>
      <c r="R700">
        <v>59.310115685602703</v>
      </c>
      <c r="S700" s="1">
        <f>(Table2[[#This Row],[Close Price]]-Table2[[#This Row],[20D EMA]])/Table2[[#This Row],[20D EMA]]</f>
        <v>2.3296612982250966E-2</v>
      </c>
      <c r="T700" s="1">
        <f>(Table2[[#This Row],[Close Price]]-Table2[[#This Row],[50D EMA]])/Table2[[#This Row],[50D EMA]]</f>
        <v>3.2032193726052531E-2</v>
      </c>
      <c r="U700" s="1">
        <f>(Table2[[#This Row],[Close Price]]-Table2[[#This Row],[200D EMA]])/Table2[[#This Row],[200D EMA]]</f>
        <v>-4.1075237779879425E-2</v>
      </c>
      <c r="V700">
        <v>0.83583436057566995</v>
      </c>
      <c r="W700">
        <v>643.95000000000005</v>
      </c>
      <c r="X700">
        <v>660</v>
      </c>
      <c r="Y700">
        <v>643.95000000000005</v>
      </c>
      <c r="Z700">
        <v>660</v>
      </c>
      <c r="AA700">
        <v>611.20000000000005</v>
      </c>
      <c r="AB700">
        <v>670</v>
      </c>
      <c r="AC700" s="1">
        <f>(Table2[[#This Row],[Close Price]]/Table2[[#This Row],[Day Low]])-1</f>
        <v>5.435204596630161E-3</v>
      </c>
      <c r="AD700" s="1">
        <f>(Table2[[#This Row],[Day High]]/Table2[[#This Row],[Close Price]])-1</f>
        <v>1.9383736195845103E-2</v>
      </c>
      <c r="AE700" s="1">
        <f>(Table2[[#This Row],[Close Price]]/Table2[[#This Row],[Current Week Low]])-1</f>
        <v>5.435204596630161E-3</v>
      </c>
      <c r="AF700" s="1">
        <f>(Table2[[#This Row],[Current Week High]]/Table2[[#This Row],[Close Price]])-1</f>
        <v>1.9383736195845103E-2</v>
      </c>
      <c r="AG700" s="1">
        <f>(Table2[[#This Row],[Close Price]]/Table2[[#This Row],[Current Month Low]])-1</f>
        <v>5.9309554973822065E-2</v>
      </c>
      <c r="AH700" s="1">
        <f>(Table2[[#This Row],[Current Month High]]/Table2[[#This Row],[Close Price]])-1</f>
        <v>3.4828944320024702E-2</v>
      </c>
      <c r="AI700">
        <v>39.7791335238242</v>
      </c>
      <c r="AJ700">
        <v>19.632298595713198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-0.03</v>
      </c>
      <c r="AM700" t="s">
        <v>3181</v>
      </c>
      <c r="AN700">
        <v>2.09</v>
      </c>
      <c r="AO700" t="s">
        <v>3182</v>
      </c>
      <c r="AQ700">
        <f>(Table2[[#This Row],[Sharpe Ratio]]-AVERAGE(Table2[Sharpe Ratio]))/_xlfn.STDEV.P(Table2[Sharpe Ratio])</f>
        <v>-0.77258959393567861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691</v>
      </c>
      <c r="AT700">
        <f>_xlfn.RANK.AVG(Table2[[#This Row],[6M Return vs Nifty Z-Score]],Table2[6M Return vs Nifty Z-Score])</f>
        <v>692</v>
      </c>
      <c r="AU700">
        <f>_xlfn.RANK.AVG(Table2[[#This Row],[Sharpe Ratio Z-Score]],Table2[Sharpe Ratio Z-Score])</f>
        <v>547.5</v>
      </c>
      <c r="AV700">
        <f>(Table2[[#This Row],[Rank 1Y]]+Table2[[#This Row],[Rank 6M]]+Table2[[#This Row],[Rank Sharpe]])/3</f>
        <v>643.5</v>
      </c>
    </row>
    <row r="701" spans="1:48" x14ac:dyDescent="0.3">
      <c r="A701" t="s">
        <v>1264</v>
      </c>
      <c r="B701" t="s">
        <v>1265</v>
      </c>
      <c r="C701" t="s">
        <v>3135</v>
      </c>
      <c r="D701" t="s">
        <v>21</v>
      </c>
      <c r="E701">
        <v>9456.3295598599998</v>
      </c>
      <c r="F701">
        <v>459.05</v>
      </c>
      <c r="G701">
        <v>-15.328176946280401</v>
      </c>
      <c r="H701">
        <f>(Table2[[#This Row],[1Y Return vs Nifty]]-AVERAGE(Table2[1Y Return vs Nifty]))/_xlfn.STDEV.P(Table2[1Y Return vs Nifty])</f>
        <v>-0.6704866425494127</v>
      </c>
      <c r="I701">
        <v>-4.7565210178564703</v>
      </c>
      <c r="J701">
        <f>(Table2[[#This Row],[1M Return vs Nifty]]-AVERAGE(Table2[1M Return vs Nifty]))/_xlfn.STDEV.P(Table2[1M Return vs Nifty])</f>
        <v>-0.41004490395177878</v>
      </c>
      <c r="K701">
        <v>-23.970246064001</v>
      </c>
      <c r="L701">
        <f>(Table2[[#This Row],[6M Return vs Nifty]]-AVERAGE(Table2[6M Return vs Nifty]))/_xlfn.STDEV.P(Table2[6M Return vs Nifty])</f>
        <v>-1.0912278636193744</v>
      </c>
      <c r="M701">
        <v>-1.3939403897980001</v>
      </c>
      <c r="N701">
        <f>(Table2[[#This Row],[1W Return vs Nifty]]-AVERAGE(Table2[1W Return vs Nifty]))/_xlfn.STDEV.P(Table2[1W Return vs Nifty])</f>
        <v>-9.157952779978791E-2</v>
      </c>
      <c r="O701">
        <v>470.72</v>
      </c>
      <c r="P701">
        <v>481.71540660198099</v>
      </c>
      <c r="Q701">
        <v>480.77845914596099</v>
      </c>
      <c r="R701">
        <v>35.902268783357201</v>
      </c>
      <c r="S701" s="1">
        <f>(Table2[[#This Row],[Close Price]]-Table2[[#This Row],[20D EMA]])/Table2[[#This Row],[20D EMA]]</f>
        <v>-2.4791808293677803E-2</v>
      </c>
      <c r="T701" s="1">
        <f>(Table2[[#This Row],[Close Price]]-Table2[[#This Row],[50D EMA]])/Table2[[#This Row],[50D EMA]]</f>
        <v>-4.7051446333972763E-2</v>
      </c>
      <c r="U701" s="1">
        <f>(Table2[[#This Row],[Close Price]]-Table2[[#This Row],[200D EMA]])/Table2[[#This Row],[200D EMA]]</f>
        <v>-4.519432751741561E-2</v>
      </c>
      <c r="V701">
        <v>0.51831816586412105</v>
      </c>
      <c r="W701">
        <v>457.8</v>
      </c>
      <c r="X701">
        <v>465.8</v>
      </c>
      <c r="Y701">
        <v>457.8</v>
      </c>
      <c r="Z701">
        <v>465.8</v>
      </c>
      <c r="AA701">
        <v>448.85</v>
      </c>
      <c r="AB701">
        <v>478.25</v>
      </c>
      <c r="AC701" s="1">
        <f>(Table2[[#This Row],[Close Price]]/Table2[[#This Row],[Day Low]])-1</f>
        <v>2.7304499781564129E-3</v>
      </c>
      <c r="AD701" s="1">
        <f>(Table2[[#This Row],[Day High]]/Table2[[#This Row],[Close Price]])-1</f>
        <v>1.4704280579457496E-2</v>
      </c>
      <c r="AE701" s="1">
        <f>(Table2[[#This Row],[Close Price]]/Table2[[#This Row],[Current Week Low]])-1</f>
        <v>2.7304499781564129E-3</v>
      </c>
      <c r="AF701" s="1">
        <f>(Table2[[#This Row],[Current Week High]]/Table2[[#This Row],[Close Price]])-1</f>
        <v>1.4704280579457496E-2</v>
      </c>
      <c r="AG701" s="1">
        <f>(Table2[[#This Row],[Close Price]]/Table2[[#This Row],[Current Month Low]])-1</f>
        <v>2.2724741004789939E-2</v>
      </c>
      <c r="AH701" s="1">
        <f>(Table2[[#This Row],[Current Month High]]/Table2[[#This Row],[Close Price]])-1</f>
        <v>4.1825509203790467E-2</v>
      </c>
      <c r="AI701">
        <v>25.258686417601499</v>
      </c>
      <c r="AJ701">
        <v>16.1563765182186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</v>
      </c>
      <c r="AM701">
        <v>0</v>
      </c>
      <c r="AN701">
        <v>-3.98</v>
      </c>
      <c r="AO701" t="s">
        <v>3181</v>
      </c>
      <c r="AP701">
        <v>-9.0078025259636998E-2</v>
      </c>
      <c r="AQ701">
        <f>(Table2[[#This Row],[Sharpe Ratio]]-AVERAGE(Table2[Sharpe Ratio]))/_xlfn.STDEV.P(Table2[Sharpe Ratio])</f>
        <v>-1.8268887306436834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546</v>
      </c>
      <c r="AT701">
        <f>_xlfn.RANK.AVG(Table2[[#This Row],[6M Return vs Nifty Z-Score]],Table2[6M Return vs Nifty Z-Score])</f>
        <v>676</v>
      </c>
      <c r="AU701">
        <f>_xlfn.RANK.AVG(Table2[[#This Row],[Sharpe Ratio Z-Score]],Table2[Sharpe Ratio Z-Score])</f>
        <v>711</v>
      </c>
      <c r="AV701">
        <f>(Table2[[#This Row],[Rank 1Y]]+Table2[[#This Row],[Rank 6M]]+Table2[[#This Row],[Rank Sharpe]])/3</f>
        <v>644.33333333333337</v>
      </c>
    </row>
    <row r="702" spans="1:48" x14ac:dyDescent="0.3">
      <c r="A702" t="s">
        <v>1814</v>
      </c>
      <c r="B702" t="s">
        <v>1815</v>
      </c>
      <c r="C702" t="s">
        <v>3146</v>
      </c>
      <c r="D702" t="s">
        <v>434</v>
      </c>
      <c r="E702">
        <v>4380.8771540480002</v>
      </c>
      <c r="F702">
        <v>87.68</v>
      </c>
      <c r="G702">
        <v>-31.555059480681699</v>
      </c>
      <c r="H702">
        <f>(Table2[[#This Row],[1Y Return vs Nifty]]-AVERAGE(Table2[1Y Return vs Nifty]))/_xlfn.STDEV.P(Table2[1Y Return vs Nifty])</f>
        <v>-0.94738233629049573</v>
      </c>
      <c r="I702">
        <v>-9.3338270294234</v>
      </c>
      <c r="J702">
        <f>(Table2[[#This Row],[1M Return vs Nifty]]-AVERAGE(Table2[1M Return vs Nifty]))/_xlfn.STDEV.P(Table2[1M Return vs Nifty])</f>
        <v>-0.92815144609541578</v>
      </c>
      <c r="K702">
        <v>-27.9194458084554</v>
      </c>
      <c r="L702">
        <f>(Table2[[#This Row],[6M Return vs Nifty]]-AVERAGE(Table2[6M Return vs Nifty]))/_xlfn.STDEV.P(Table2[6M Return vs Nifty])</f>
        <v>-1.2141055077818721</v>
      </c>
      <c r="M702">
        <v>-3.4581535718118102</v>
      </c>
      <c r="N702">
        <f>(Table2[[#This Row],[1W Return vs Nifty]]-AVERAGE(Table2[1W Return vs Nifty]))/_xlfn.STDEV.P(Table2[1W Return vs Nifty])</f>
        <v>-0.5518613451692278</v>
      </c>
      <c r="O702">
        <v>91.47</v>
      </c>
      <c r="P702">
        <v>95.931739731007596</v>
      </c>
      <c r="Q702">
        <v>99.198931745480195</v>
      </c>
      <c r="R702">
        <v>14.4205667548134</v>
      </c>
      <c r="S702" s="1">
        <f>(Table2[[#This Row],[Close Price]]-Table2[[#This Row],[20D EMA]])/Table2[[#This Row],[20D EMA]]</f>
        <v>-4.1434350060128917E-2</v>
      </c>
      <c r="T702" s="1">
        <f>(Table2[[#This Row],[Close Price]]-Table2[[#This Row],[50D EMA]])/Table2[[#This Row],[50D EMA]]</f>
        <v>-8.6016783956440801E-2</v>
      </c>
      <c r="U702" s="1">
        <f>(Table2[[#This Row],[Close Price]]-Table2[[#This Row],[200D EMA]])/Table2[[#This Row],[200D EMA]]</f>
        <v>-0.11611951401891005</v>
      </c>
      <c r="V702">
        <v>0.764454723900442</v>
      </c>
      <c r="W702">
        <v>87.2</v>
      </c>
      <c r="X702">
        <v>88.98</v>
      </c>
      <c r="Y702">
        <v>87.2</v>
      </c>
      <c r="Z702">
        <v>88.98</v>
      </c>
      <c r="AA702">
        <v>87.2</v>
      </c>
      <c r="AB702">
        <v>93</v>
      </c>
      <c r="AC702" s="1">
        <f>(Table2[[#This Row],[Close Price]]/Table2[[#This Row],[Day Low]])-1</f>
        <v>5.5045871559633586E-3</v>
      </c>
      <c r="AD702" s="1">
        <f>(Table2[[#This Row],[Day High]]/Table2[[#This Row],[Close Price]])-1</f>
        <v>1.482664233576636E-2</v>
      </c>
      <c r="AE702" s="1">
        <f>(Table2[[#This Row],[Close Price]]/Table2[[#This Row],[Current Week Low]])-1</f>
        <v>5.5045871559633586E-3</v>
      </c>
      <c r="AF702" s="1">
        <f>(Table2[[#This Row],[Current Week High]]/Table2[[#This Row],[Close Price]])-1</f>
        <v>1.482664233576636E-2</v>
      </c>
      <c r="AG702" s="1">
        <f>(Table2[[#This Row],[Close Price]]/Table2[[#This Row],[Current Month Low]])-1</f>
        <v>5.5045871559633586E-3</v>
      </c>
      <c r="AH702" s="1">
        <f>(Table2[[#This Row],[Current Month High]]/Table2[[#This Row],[Close Price]])-1</f>
        <v>6.0675182481751744E-2</v>
      </c>
      <c r="AI702">
        <v>38.629105839415999</v>
      </c>
      <c r="AJ702">
        <v>2.85043988269795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-0.2</v>
      </c>
      <c r="AM702" t="s">
        <v>3181</v>
      </c>
      <c r="AN702">
        <v>-5.6</v>
      </c>
      <c r="AO702" t="s">
        <v>3181</v>
      </c>
      <c r="AP702">
        <v>-9.6165060776530007E-3</v>
      </c>
      <c r="AQ702">
        <f>(Table2[[#This Row],[Sharpe Ratio]]-AVERAGE(Table2[Sharpe Ratio]))/_xlfn.STDEV.P(Table2[Sharpe Ratio])</f>
        <v>-0.88514394919150896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645</v>
      </c>
      <c r="AT702">
        <f>_xlfn.RANK.AVG(Table2[[#This Row],[6M Return vs Nifty Z-Score]],Table2[6M Return vs Nifty Z-Score])</f>
        <v>693</v>
      </c>
      <c r="AU702">
        <f>_xlfn.RANK.AVG(Table2[[#This Row],[Sharpe Ratio Z-Score]],Table2[Sharpe Ratio Z-Score])</f>
        <v>595</v>
      </c>
      <c r="AV702">
        <f>(Table2[[#This Row],[Rank 1Y]]+Table2[[#This Row],[Rank 6M]]+Table2[[#This Row],[Rank Sharpe]])/3</f>
        <v>644.33333333333337</v>
      </c>
    </row>
    <row r="703" spans="1:48" x14ac:dyDescent="0.3">
      <c r="A703" t="s">
        <v>1723</v>
      </c>
      <c r="B703" t="s">
        <v>1724</v>
      </c>
      <c r="C703" t="s">
        <v>3136</v>
      </c>
      <c r="D703" t="s">
        <v>405</v>
      </c>
      <c r="E703">
        <v>4937.8689623150003</v>
      </c>
      <c r="F703">
        <v>44.83</v>
      </c>
      <c r="G703">
        <v>-44.809569705111201</v>
      </c>
      <c r="H703">
        <f>(Table2[[#This Row],[1Y Return vs Nifty]]-AVERAGE(Table2[1Y Return vs Nifty]))/_xlfn.STDEV.P(Table2[1Y Return vs Nifty])</f>
        <v>-1.1735574377624496</v>
      </c>
      <c r="I703">
        <v>-4.6125941124918697</v>
      </c>
      <c r="J703">
        <f>(Table2[[#This Row],[1M Return vs Nifty]]-AVERAGE(Table2[1M Return vs Nifty]))/_xlfn.STDEV.P(Table2[1M Return vs Nifty])</f>
        <v>-0.39375377745260015</v>
      </c>
      <c r="K703">
        <v>-27.710789648385699</v>
      </c>
      <c r="L703">
        <f>(Table2[[#This Row],[6M Return vs Nifty]]-AVERAGE(Table2[6M Return vs Nifty]))/_xlfn.STDEV.P(Table2[6M Return vs Nifty])</f>
        <v>-1.2076132614918833</v>
      </c>
      <c r="M703">
        <v>-3.0497024325099802</v>
      </c>
      <c r="N703">
        <f>(Table2[[#This Row],[1W Return vs Nifty]]-AVERAGE(Table2[1W Return vs Nifty]))/_xlfn.STDEV.P(Table2[1W Return vs Nifty])</f>
        <v>-0.4607842052969533</v>
      </c>
      <c r="O703">
        <v>46.03</v>
      </c>
      <c r="P703">
        <v>47.515179578935999</v>
      </c>
      <c r="Q703">
        <v>50.358348062981499</v>
      </c>
      <c r="R703">
        <v>34.190947743482901</v>
      </c>
      <c r="S703" s="1">
        <f>(Table2[[#This Row],[Close Price]]-Table2[[#This Row],[20D EMA]])/Table2[[#This Row],[20D EMA]]</f>
        <v>-2.6069954377579901E-2</v>
      </c>
      <c r="T703" s="1">
        <f>(Table2[[#This Row],[Close Price]]-Table2[[#This Row],[50D EMA]])/Table2[[#This Row],[50D EMA]]</f>
        <v>-5.6512036842356179E-2</v>
      </c>
      <c r="U703" s="1">
        <f>(Table2[[#This Row],[Close Price]]-Table2[[#This Row],[200D EMA]])/Table2[[#This Row],[200D EMA]]</f>
        <v>-0.10978017102680535</v>
      </c>
      <c r="V703">
        <v>0.91714456890353002</v>
      </c>
      <c r="W703">
        <v>44.6</v>
      </c>
      <c r="X703">
        <v>45.74</v>
      </c>
      <c r="Y703">
        <v>44.6</v>
      </c>
      <c r="Z703">
        <v>45.74</v>
      </c>
      <c r="AA703">
        <v>44.3</v>
      </c>
      <c r="AB703">
        <v>46.39</v>
      </c>
      <c r="AC703" s="1">
        <f>(Table2[[#This Row],[Close Price]]/Table2[[#This Row],[Day Low]])-1</f>
        <v>5.1569506726456549E-3</v>
      </c>
      <c r="AD703" s="1">
        <f>(Table2[[#This Row],[Day High]]/Table2[[#This Row],[Close Price]])-1</f>
        <v>2.029890698193193E-2</v>
      </c>
      <c r="AE703" s="1">
        <f>(Table2[[#This Row],[Close Price]]/Table2[[#This Row],[Current Week Low]])-1</f>
        <v>5.1569506726456549E-3</v>
      </c>
      <c r="AF703" s="1">
        <f>(Table2[[#This Row],[Current Week High]]/Table2[[#This Row],[Close Price]])-1</f>
        <v>2.029890698193193E-2</v>
      </c>
      <c r="AG703" s="1">
        <f>(Table2[[#This Row],[Close Price]]/Table2[[#This Row],[Current Month Low]])-1</f>
        <v>1.1963882618510224E-2</v>
      </c>
      <c r="AH703" s="1">
        <f>(Table2[[#This Row],[Current Month High]]/Table2[[#This Row],[Close Price]])-1</f>
        <v>3.4798126254740103E-2</v>
      </c>
      <c r="AI703">
        <v>52.3533348204327</v>
      </c>
      <c r="AJ703">
        <v>1.19638826185102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-0.12</v>
      </c>
      <c r="AM703" t="s">
        <v>3181</v>
      </c>
      <c r="AN703">
        <v>-4.3899999999999997</v>
      </c>
      <c r="AO703" t="s">
        <v>3181</v>
      </c>
      <c r="AQ703">
        <f>(Table2[[#This Row],[Sharpe Ratio]]-AVERAGE(Table2[Sharpe Ratio]))/_xlfn.STDEV.P(Table2[Sharpe Ratio])</f>
        <v>-0.77258959393567861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695</v>
      </c>
      <c r="AT703">
        <f>_xlfn.RANK.AVG(Table2[[#This Row],[6M Return vs Nifty Z-Score]],Table2[6M Return vs Nifty Z-Score])</f>
        <v>691</v>
      </c>
      <c r="AU703">
        <f>_xlfn.RANK.AVG(Table2[[#This Row],[Sharpe Ratio Z-Score]],Table2[Sharpe Ratio Z-Score])</f>
        <v>547.5</v>
      </c>
      <c r="AV703">
        <f>(Table2[[#This Row],[Rank 1Y]]+Table2[[#This Row],[Rank 6M]]+Table2[[#This Row],[Rank Sharpe]])/3</f>
        <v>644.5</v>
      </c>
    </row>
    <row r="704" spans="1:48" x14ac:dyDescent="0.3">
      <c r="A704" t="s">
        <v>1535</v>
      </c>
      <c r="B704" t="s">
        <v>1536</v>
      </c>
      <c r="C704" t="s">
        <v>3138</v>
      </c>
      <c r="D704" t="s">
        <v>389</v>
      </c>
      <c r="E704">
        <v>6514.2063263199998</v>
      </c>
      <c r="F704">
        <v>284.60000000000002</v>
      </c>
      <c r="G704">
        <v>-52.446694390272597</v>
      </c>
      <c r="H704">
        <f>(Table2[[#This Row],[1Y Return vs Nifty]]-AVERAGE(Table2[1Y Return vs Nifty]))/_xlfn.STDEV.P(Table2[1Y Return vs Nifty])</f>
        <v>-1.3038774134818605</v>
      </c>
      <c r="I704">
        <v>-8.36494036531783</v>
      </c>
      <c r="J704">
        <f>(Table2[[#This Row],[1M Return vs Nifty]]-AVERAGE(Table2[1M Return vs Nifty]))/_xlfn.STDEV.P(Table2[1M Return vs Nifty])</f>
        <v>-0.81848289476843616</v>
      </c>
      <c r="K704">
        <v>-14.8466542816859</v>
      </c>
      <c r="L704">
        <f>(Table2[[#This Row],[6M Return vs Nifty]]-AVERAGE(Table2[6M Return vs Nifty]))/_xlfn.STDEV.P(Table2[6M Return vs Nifty])</f>
        <v>-0.80735124631596578</v>
      </c>
      <c r="M704">
        <v>-3.8044746023764802</v>
      </c>
      <c r="N704">
        <f>(Table2[[#This Row],[1W Return vs Nifty]]-AVERAGE(Table2[1W Return vs Nifty]))/_xlfn.STDEV.P(Table2[1W Return vs Nifty])</f>
        <v>-0.629084606182439</v>
      </c>
      <c r="O704">
        <v>294.41000000000003</v>
      </c>
      <c r="P704">
        <v>298.05155092109601</v>
      </c>
      <c r="Q704">
        <v>311.99937995528802</v>
      </c>
      <c r="R704">
        <v>33.1038429481994</v>
      </c>
      <c r="S704" s="1">
        <f>(Table2[[#This Row],[Close Price]]-Table2[[#This Row],[20D EMA]])/Table2[[#This Row],[20D EMA]]</f>
        <v>-3.3320879046228054E-2</v>
      </c>
      <c r="T704" s="1">
        <f>(Table2[[#This Row],[Close Price]]-Table2[[#This Row],[50D EMA]])/Table2[[#This Row],[50D EMA]]</f>
        <v>-4.5131625316242867E-2</v>
      </c>
      <c r="U704" s="1">
        <f>(Table2[[#This Row],[Close Price]]-Table2[[#This Row],[200D EMA]])/Table2[[#This Row],[200D EMA]]</f>
        <v>-8.7818700021822307E-2</v>
      </c>
      <c r="V704">
        <v>0.64784717612475995</v>
      </c>
      <c r="W704">
        <v>283.5</v>
      </c>
      <c r="X704">
        <v>288.35000000000002</v>
      </c>
      <c r="Y704">
        <v>283.5</v>
      </c>
      <c r="Z704">
        <v>288.35000000000002</v>
      </c>
      <c r="AA704">
        <v>276.39999999999998</v>
      </c>
      <c r="AB704">
        <v>306.8</v>
      </c>
      <c r="AC704" s="1">
        <f>(Table2[[#This Row],[Close Price]]/Table2[[#This Row],[Day Low]])-1</f>
        <v>3.8800705467372243E-3</v>
      </c>
      <c r="AD704" s="1">
        <f>(Table2[[#This Row],[Day High]]/Table2[[#This Row],[Close Price]])-1</f>
        <v>1.3176387912860132E-2</v>
      </c>
      <c r="AE704" s="1">
        <f>(Table2[[#This Row],[Close Price]]/Table2[[#This Row],[Current Week Low]])-1</f>
        <v>3.8800705467372243E-3</v>
      </c>
      <c r="AF704" s="1">
        <f>(Table2[[#This Row],[Current Week High]]/Table2[[#This Row],[Close Price]])-1</f>
        <v>1.3176387912860132E-2</v>
      </c>
      <c r="AG704" s="1">
        <f>(Table2[[#This Row],[Close Price]]/Table2[[#This Row],[Current Month Low]])-1</f>
        <v>2.9667149059334541E-2</v>
      </c>
      <c r="AH704" s="1">
        <f>(Table2[[#This Row],[Current Month High]]/Table2[[#This Row],[Close Price]])-1</f>
        <v>7.8004216444132135E-2</v>
      </c>
      <c r="AI704">
        <v>37.912860154602903</v>
      </c>
      <c r="AJ704">
        <v>10.2459810187875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-0.08</v>
      </c>
      <c r="AM704" t="s">
        <v>3181</v>
      </c>
      <c r="AN704">
        <v>-6.87</v>
      </c>
      <c r="AO704" t="s">
        <v>3181</v>
      </c>
      <c r="AP704">
        <v>-1.9408812781148001E-2</v>
      </c>
      <c r="AQ704">
        <f>(Table2[[#This Row],[Sharpe Ratio]]-AVERAGE(Table2[Sharpe Ratio]))/_xlfn.STDEV.P(Table2[Sharpe Ratio])</f>
        <v>-0.99975592557661819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714</v>
      </c>
      <c r="AT704">
        <f>_xlfn.RANK.AVG(Table2[[#This Row],[6M Return vs Nifty Z-Score]],Table2[6M Return vs Nifty Z-Score])</f>
        <v>601</v>
      </c>
      <c r="AU704">
        <f>_xlfn.RANK.AVG(Table2[[#This Row],[Sharpe Ratio Z-Score]],Table2[Sharpe Ratio Z-Score])</f>
        <v>619</v>
      </c>
      <c r="AV704">
        <f>(Table2[[#This Row],[Rank 1Y]]+Table2[[#This Row],[Rank 6M]]+Table2[[#This Row],[Rank Sharpe]])/3</f>
        <v>644.66666666666663</v>
      </c>
    </row>
    <row r="705" spans="1:48" x14ac:dyDescent="0.3">
      <c r="A705" t="s">
        <v>607</v>
      </c>
      <c r="B705" t="s">
        <v>608</v>
      </c>
      <c r="C705" t="s">
        <v>3136</v>
      </c>
      <c r="D705" t="s">
        <v>43</v>
      </c>
      <c r="E705">
        <v>32191.440138499998</v>
      </c>
      <c r="F705">
        <v>549.79999999999995</v>
      </c>
      <c r="G705">
        <v>-34.029024305296502</v>
      </c>
      <c r="H705">
        <f>(Table2[[#This Row],[1Y Return vs Nifty]]-AVERAGE(Table2[1Y Return vs Nifty]))/_xlfn.STDEV.P(Table2[1Y Return vs Nifty])</f>
        <v>-0.98959809800261</v>
      </c>
      <c r="I705">
        <v>-10.783194774520799</v>
      </c>
      <c r="J705">
        <f>(Table2[[#This Row],[1M Return vs Nifty]]-AVERAGE(Table2[1M Return vs Nifty]))/_xlfn.STDEV.P(Table2[1M Return vs Nifty])</f>
        <v>-1.0922057847848827</v>
      </c>
      <c r="K705">
        <v>-11.9821186704977</v>
      </c>
      <c r="L705">
        <f>(Table2[[#This Row],[6M Return vs Nifty]]-AVERAGE(Table2[6M Return vs Nifty]))/_xlfn.STDEV.P(Table2[6M Return vs Nifty])</f>
        <v>-0.7182224581313067</v>
      </c>
      <c r="M705">
        <v>-7.2180544197000298</v>
      </c>
      <c r="N705">
        <f>(Table2[[#This Row],[1W Return vs Nifty]]-AVERAGE(Table2[1W Return vs Nifty]))/_xlfn.STDEV.P(Table2[1W Return vs Nifty])</f>
        <v>-1.3902505243849768</v>
      </c>
      <c r="O705">
        <v>586.29</v>
      </c>
      <c r="P705">
        <v>592.84495885878505</v>
      </c>
      <c r="Q705">
        <v>577.95559594804502</v>
      </c>
      <c r="R705">
        <v>20.669766523620201</v>
      </c>
      <c r="S705" s="1">
        <f>(Table2[[#This Row],[Close Price]]-Table2[[#This Row],[20D EMA]])/Table2[[#This Row],[20D EMA]]</f>
        <v>-6.2238823790274456E-2</v>
      </c>
      <c r="T705" s="1">
        <f>(Table2[[#This Row],[Close Price]]-Table2[[#This Row],[50D EMA]])/Table2[[#This Row],[50D EMA]]</f>
        <v>-7.2607446880624232E-2</v>
      </c>
      <c r="U705" s="1">
        <f>(Table2[[#This Row],[Close Price]]-Table2[[#This Row],[200D EMA]])/Table2[[#This Row],[200D EMA]]</f>
        <v>-4.8715846243966625E-2</v>
      </c>
      <c r="V705">
        <v>0.82935652060287501</v>
      </c>
      <c r="W705">
        <v>547.15</v>
      </c>
      <c r="X705">
        <v>554.85</v>
      </c>
      <c r="Y705">
        <v>547.15</v>
      </c>
      <c r="Z705">
        <v>554.85</v>
      </c>
      <c r="AA705">
        <v>543.4</v>
      </c>
      <c r="AB705">
        <v>606.5</v>
      </c>
      <c r="AC705" s="1">
        <f>(Table2[[#This Row],[Close Price]]/Table2[[#This Row],[Day Low]])-1</f>
        <v>4.8432788083705436E-3</v>
      </c>
      <c r="AD705" s="1">
        <f>(Table2[[#This Row],[Day High]]/Table2[[#This Row],[Close Price]])-1</f>
        <v>9.1851582393598363E-3</v>
      </c>
      <c r="AE705" s="1">
        <f>(Table2[[#This Row],[Close Price]]/Table2[[#This Row],[Current Week Low]])-1</f>
        <v>4.8432788083705436E-3</v>
      </c>
      <c r="AF705" s="1">
        <f>(Table2[[#This Row],[Current Week High]]/Table2[[#This Row],[Close Price]])-1</f>
        <v>9.1851582393598363E-3</v>
      </c>
      <c r="AG705" s="1">
        <f>(Table2[[#This Row],[Close Price]]/Table2[[#This Row],[Current Month Low]])-1</f>
        <v>1.1777695988222314E-2</v>
      </c>
      <c r="AH705" s="1">
        <f>(Table2[[#This Row],[Current Month High]]/Table2[[#This Row],[Close Price]])-1</f>
        <v>0.10312841033102949</v>
      </c>
      <c r="AI705">
        <v>17.6791560567479</v>
      </c>
      <c r="AJ705">
        <v>20.888302550571598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-0.13</v>
      </c>
      <c r="AM705" t="s">
        <v>3181</v>
      </c>
      <c r="AN705">
        <v>-9.17</v>
      </c>
      <c r="AO705" t="s">
        <v>3181</v>
      </c>
      <c r="AP705">
        <v>-9.7847902091106997E-2</v>
      </c>
      <c r="AQ705">
        <f>(Table2[[#This Row],[Sharpe Ratio]]-AVERAGE(Table2[Sharpe Ratio]))/_xlfn.STDEV.P(Table2[Sharpe Ratio])</f>
        <v>-1.9178296056477113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656</v>
      </c>
      <c r="AT705">
        <f>_xlfn.RANK.AVG(Table2[[#This Row],[6M Return vs Nifty Z-Score]],Table2[6M Return vs Nifty Z-Score])</f>
        <v>567</v>
      </c>
      <c r="AU705">
        <f>_xlfn.RANK.AVG(Table2[[#This Row],[Sharpe Ratio Z-Score]],Table2[Sharpe Ratio Z-Score])</f>
        <v>716</v>
      </c>
      <c r="AV705">
        <f>(Table2[[#This Row],[Rank 1Y]]+Table2[[#This Row],[Rank 6M]]+Table2[[#This Row],[Rank Sharpe]])/3</f>
        <v>646.33333333333337</v>
      </c>
    </row>
    <row r="706" spans="1:48" x14ac:dyDescent="0.3">
      <c r="A706" t="s">
        <v>310</v>
      </c>
      <c r="B706" t="s">
        <v>311</v>
      </c>
      <c r="C706" t="s">
        <v>3144</v>
      </c>
      <c r="D706" t="s">
        <v>80</v>
      </c>
      <c r="E706">
        <v>88658.335600559905</v>
      </c>
      <c r="F706">
        <v>24572.2</v>
      </c>
      <c r="G706">
        <v>-35.0507675401876</v>
      </c>
      <c r="H706">
        <f>(Table2[[#This Row],[1Y Return vs Nifty]]-AVERAGE(Table2[1Y Return vs Nifty]))/_xlfn.STDEV.P(Table2[1Y Return vs Nifty])</f>
        <v>-1.0070331352779855</v>
      </c>
      <c r="I706">
        <v>-5.4519334503272896</v>
      </c>
      <c r="J706">
        <f>(Table2[[#This Row],[1M Return vs Nifty]]-AVERAGE(Table2[1M Return vs Nifty]))/_xlfn.STDEV.P(Table2[1M Return vs Nifty])</f>
        <v>-0.48875883084254662</v>
      </c>
      <c r="K706">
        <v>-14.4456579040355</v>
      </c>
      <c r="L706">
        <f>(Table2[[#This Row],[6M Return vs Nifty]]-AVERAGE(Table2[6M Return vs Nifty]))/_xlfn.STDEV.P(Table2[6M Return vs Nifty])</f>
        <v>-0.79487441723874119</v>
      </c>
      <c r="M706">
        <v>-8.0943434237026892</v>
      </c>
      <c r="N706">
        <f>(Table2[[#This Row],[1W Return vs Nifty]]-AVERAGE(Table2[1W Return vs Nifty]))/_xlfn.STDEV.P(Table2[1W Return vs Nifty])</f>
        <v>-1.5856469586378137</v>
      </c>
      <c r="O706">
        <v>25407.07</v>
      </c>
      <c r="P706">
        <v>25660.803945419</v>
      </c>
      <c r="Q706">
        <v>25966.242599422301</v>
      </c>
      <c r="R706">
        <v>31.141048608625901</v>
      </c>
      <c r="S706" s="1">
        <f>(Table2[[#This Row],[Close Price]]-Table2[[#This Row],[20D EMA]])/Table2[[#This Row],[20D EMA]]</f>
        <v>-3.2859751242469086E-2</v>
      </c>
      <c r="T706" s="1">
        <f>(Table2[[#This Row],[Close Price]]-Table2[[#This Row],[50D EMA]])/Table2[[#This Row],[50D EMA]]</f>
        <v>-4.2422830856526553E-2</v>
      </c>
      <c r="U706" s="1">
        <f>(Table2[[#This Row],[Close Price]]-Table2[[#This Row],[200D EMA]])/Table2[[#This Row],[200D EMA]]</f>
        <v>-5.3686727838448037E-2</v>
      </c>
      <c r="V706">
        <v>0.632846265061483</v>
      </c>
      <c r="W706">
        <v>24145</v>
      </c>
      <c r="X706">
        <v>24598</v>
      </c>
      <c r="Y706">
        <v>24145</v>
      </c>
      <c r="Z706">
        <v>24598</v>
      </c>
      <c r="AA706">
        <v>24145</v>
      </c>
      <c r="AB706">
        <v>26698.9</v>
      </c>
      <c r="AC706" s="1">
        <f>(Table2[[#This Row],[Close Price]]/Table2[[#This Row],[Day Low]])-1</f>
        <v>1.769310416235248E-2</v>
      </c>
      <c r="AD706" s="1">
        <f>(Table2[[#This Row],[Day High]]/Table2[[#This Row],[Close Price]])-1</f>
        <v>1.0499670359185309E-3</v>
      </c>
      <c r="AE706" s="1">
        <f>(Table2[[#This Row],[Close Price]]/Table2[[#This Row],[Current Week Low]])-1</f>
        <v>1.769310416235248E-2</v>
      </c>
      <c r="AF706" s="1">
        <f>(Table2[[#This Row],[Current Week High]]/Table2[[#This Row],[Close Price]])-1</f>
        <v>1.0499670359185309E-3</v>
      </c>
      <c r="AG706" s="1">
        <f>(Table2[[#This Row],[Close Price]]/Table2[[#This Row],[Current Month Low]])-1</f>
        <v>1.769310416235248E-2</v>
      </c>
      <c r="AH706" s="1">
        <f>(Table2[[#This Row],[Current Month High]]/Table2[[#This Row],[Close Price]])-1</f>
        <v>8.6549026949154007E-2</v>
      </c>
      <c r="AI706">
        <v>25.091566892667299</v>
      </c>
      <c r="AJ706">
        <v>3.68016877637131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-0.11</v>
      </c>
      <c r="AM706" t="s">
        <v>3181</v>
      </c>
      <c r="AN706">
        <v>-5.14</v>
      </c>
      <c r="AO706" t="s">
        <v>3181</v>
      </c>
      <c r="AP706">
        <v>-6.4702447569843002E-2</v>
      </c>
      <c r="AQ706">
        <f>(Table2[[#This Row],[Sharpe Ratio]]-AVERAGE(Table2[Sharpe Ratio]))/_xlfn.STDEV.P(Table2[Sharpe Ratio])</f>
        <v>-1.5298856649714092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659</v>
      </c>
      <c r="AT706">
        <f>_xlfn.RANK.AVG(Table2[[#This Row],[6M Return vs Nifty Z-Score]],Table2[6M Return vs Nifty Z-Score])</f>
        <v>596</v>
      </c>
      <c r="AU706">
        <f>_xlfn.RANK.AVG(Table2[[#This Row],[Sharpe Ratio Z-Score]],Table2[Sharpe Ratio Z-Score])</f>
        <v>688</v>
      </c>
      <c r="AV706">
        <f>(Table2[[#This Row],[Rank 1Y]]+Table2[[#This Row],[Rank 6M]]+Table2[[#This Row],[Rank Sharpe]])/3</f>
        <v>647.66666666666663</v>
      </c>
    </row>
    <row r="707" spans="1:48" x14ac:dyDescent="0.3">
      <c r="A707" t="s">
        <v>625</v>
      </c>
      <c r="B707" t="s">
        <v>626</v>
      </c>
      <c r="C707" t="s">
        <v>3146</v>
      </c>
      <c r="D707" t="s">
        <v>434</v>
      </c>
      <c r="E707">
        <v>31028.9734984799</v>
      </c>
      <c r="F707">
        <v>418.8</v>
      </c>
      <c r="G707">
        <v>-28.705367042857301</v>
      </c>
      <c r="H707">
        <f>(Table2[[#This Row],[1Y Return vs Nifty]]-AVERAGE(Table2[1Y Return vs Nifty]))/_xlfn.STDEV.P(Table2[1Y Return vs Nifty])</f>
        <v>-0.898755154646254</v>
      </c>
      <c r="I707">
        <v>-8.60102191396169E-2</v>
      </c>
      <c r="J707">
        <f>(Table2[[#This Row],[1M Return vs Nifty]]-AVERAGE(Table2[1M Return vs Nifty]))/_xlfn.STDEV.P(Table2[1M Return vs Nifty])</f>
        <v>0.11861151400515337</v>
      </c>
      <c r="K707">
        <v>-19.691083030884599</v>
      </c>
      <c r="L707">
        <f>(Table2[[#This Row],[6M Return vs Nifty]]-AVERAGE(Table2[6M Return vs Nifty]))/_xlfn.STDEV.P(Table2[6M Return vs Nifty])</f>
        <v>-0.95808355426025538</v>
      </c>
      <c r="M707">
        <v>-1.08371060916629</v>
      </c>
      <c r="N707">
        <f>(Table2[[#This Row],[1W Return vs Nifty]]-AVERAGE(Table2[1W Return vs Nifty]))/_xlfn.STDEV.P(Table2[1W Return vs Nifty])</f>
        <v>-2.2403955976348776E-2</v>
      </c>
      <c r="O707">
        <v>418.13</v>
      </c>
      <c r="P707">
        <v>416.81288499243999</v>
      </c>
      <c r="Q707">
        <v>416.91366222783</v>
      </c>
      <c r="R707">
        <v>52.6475786091424</v>
      </c>
      <c r="S707" s="1">
        <f>(Table2[[#This Row],[Close Price]]-Table2[[#This Row],[20D EMA]])/Table2[[#This Row],[20D EMA]]</f>
        <v>1.6023724678927986E-3</v>
      </c>
      <c r="T707" s="1">
        <f>(Table2[[#This Row],[Close Price]]-Table2[[#This Row],[50D EMA]])/Table2[[#This Row],[50D EMA]]</f>
        <v>4.7674030220924259E-3</v>
      </c>
      <c r="U707" s="1">
        <f>(Table2[[#This Row],[Close Price]]-Table2[[#This Row],[200D EMA]])/Table2[[#This Row],[200D EMA]]</f>
        <v>4.524528560877877E-3</v>
      </c>
      <c r="V707">
        <v>0.52869768005511397</v>
      </c>
      <c r="W707">
        <v>410</v>
      </c>
      <c r="X707">
        <v>419.6</v>
      </c>
      <c r="Y707">
        <v>410</v>
      </c>
      <c r="Z707">
        <v>419.6</v>
      </c>
      <c r="AA707">
        <v>393.1</v>
      </c>
      <c r="AB707">
        <v>428.45</v>
      </c>
      <c r="AC707" s="1">
        <f>(Table2[[#This Row],[Close Price]]/Table2[[#This Row],[Day Low]])-1</f>
        <v>2.1463414634146361E-2</v>
      </c>
      <c r="AD707" s="1">
        <f>(Table2[[#This Row],[Day High]]/Table2[[#This Row],[Close Price]])-1</f>
        <v>1.9102196752627254E-3</v>
      </c>
      <c r="AE707" s="1">
        <f>(Table2[[#This Row],[Close Price]]/Table2[[#This Row],[Current Week Low]])-1</f>
        <v>2.1463414634146361E-2</v>
      </c>
      <c r="AF707" s="1">
        <f>(Table2[[#This Row],[Current Week High]]/Table2[[#This Row],[Close Price]])-1</f>
        <v>1.9102196752627254E-3</v>
      </c>
      <c r="AG707" s="1">
        <f>(Table2[[#This Row],[Close Price]]/Table2[[#This Row],[Current Month Low]])-1</f>
        <v>6.5377766471635734E-2</v>
      </c>
      <c r="AH707" s="1">
        <f>(Table2[[#This Row],[Current Month High]]/Table2[[#This Row],[Close Price]])-1</f>
        <v>2.3042024832855779E-2</v>
      </c>
      <c r="AI707">
        <v>16.523400191021899</v>
      </c>
      <c r="AJ707">
        <v>18.238283455674701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0.1</v>
      </c>
      <c r="AM707" t="s">
        <v>3182</v>
      </c>
      <c r="AN707">
        <v>-4.33</v>
      </c>
      <c r="AO707" t="s">
        <v>3181</v>
      </c>
      <c r="AP707">
        <v>-6.7508520096992999E-2</v>
      </c>
      <c r="AQ707">
        <f>(Table2[[#This Row],[Sharpe Ratio]]-AVERAGE(Table2[Sharpe Ratio]))/_xlfn.STDEV.P(Table2[Sharpe Ratio])</f>
        <v>-1.5627287455605654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626</v>
      </c>
      <c r="AT707">
        <f>_xlfn.RANK.AVG(Table2[[#This Row],[6M Return vs Nifty Z-Score]],Table2[6M Return vs Nifty Z-Score])</f>
        <v>648</v>
      </c>
      <c r="AU707">
        <f>_xlfn.RANK.AVG(Table2[[#This Row],[Sharpe Ratio Z-Score]],Table2[Sharpe Ratio Z-Score])</f>
        <v>689</v>
      </c>
      <c r="AV707">
        <f>(Table2[[#This Row],[Rank 1Y]]+Table2[[#This Row],[Rank 6M]]+Table2[[#This Row],[Rank Sharpe]])/3</f>
        <v>654.33333333333337</v>
      </c>
    </row>
    <row r="708" spans="1:48" x14ac:dyDescent="0.3">
      <c r="A708" t="s">
        <v>1573</v>
      </c>
      <c r="B708" t="s">
        <v>1574</v>
      </c>
      <c r="C708" t="s">
        <v>3147</v>
      </c>
      <c r="D708" t="s">
        <v>274</v>
      </c>
      <c r="E708">
        <v>6249.7284943599998</v>
      </c>
      <c r="F708">
        <v>1390.15</v>
      </c>
      <c r="G708">
        <v>-50.580403276086201</v>
      </c>
      <c r="H708">
        <f>(Table2[[#This Row],[1Y Return vs Nifty]]-AVERAGE(Table2[1Y Return vs Nifty]))/_xlfn.STDEV.P(Table2[1Y Return vs Nifty])</f>
        <v>-1.2720310023372736</v>
      </c>
      <c r="I708">
        <v>-1.1881114161283</v>
      </c>
      <c r="J708">
        <f>(Table2[[#This Row],[1M Return vs Nifty]]-AVERAGE(Table2[1M Return vs Nifty]))/_xlfn.STDEV.P(Table2[1M Return vs Nifty])</f>
        <v>-6.1356273966293598E-3</v>
      </c>
      <c r="K708">
        <v>-12.788173162262501</v>
      </c>
      <c r="L708">
        <f>(Table2[[#This Row],[6M Return vs Nifty]]-AVERAGE(Table2[6M Return vs Nifty]))/_xlfn.STDEV.P(Table2[6M Return vs Nifty])</f>
        <v>-0.74330249546133575</v>
      </c>
      <c r="M708">
        <v>-2.13761806297879</v>
      </c>
      <c r="N708">
        <f>(Table2[[#This Row],[1W Return vs Nifty]]-AVERAGE(Table2[1W Return vs Nifty]))/_xlfn.STDEV.P(Table2[1W Return vs Nifty])</f>
        <v>-0.25740605866942762</v>
      </c>
      <c r="O708">
        <v>1409.06</v>
      </c>
      <c r="P708">
        <v>1401.28372145913</v>
      </c>
      <c r="Q708">
        <v>1415.9305224760899</v>
      </c>
      <c r="R708">
        <v>40.123399235397898</v>
      </c>
      <c r="S708" s="1">
        <f>(Table2[[#This Row],[Close Price]]-Table2[[#This Row],[20D EMA]])/Table2[[#This Row],[20D EMA]]</f>
        <v>-1.3420294380650828E-2</v>
      </c>
      <c r="T708" s="1">
        <f>(Table2[[#This Row],[Close Price]]-Table2[[#This Row],[50D EMA]])/Table2[[#This Row],[50D EMA]]</f>
        <v>-7.9453727240451841E-3</v>
      </c>
      <c r="U708" s="1">
        <f>(Table2[[#This Row],[Close Price]]-Table2[[#This Row],[200D EMA]])/Table2[[#This Row],[200D EMA]]</f>
        <v>-1.8207477038496529E-2</v>
      </c>
      <c r="V708">
        <v>0.319764820501517</v>
      </c>
      <c r="W708">
        <v>1374.2</v>
      </c>
      <c r="X708">
        <v>1399.85</v>
      </c>
      <c r="Y708">
        <v>1374.2</v>
      </c>
      <c r="Z708">
        <v>1399.85</v>
      </c>
      <c r="AA708">
        <v>1345.05</v>
      </c>
      <c r="AB708">
        <v>1437.95</v>
      </c>
      <c r="AC708" s="1">
        <f>(Table2[[#This Row],[Close Price]]/Table2[[#This Row],[Day Low]])-1</f>
        <v>1.1606753019938854E-2</v>
      </c>
      <c r="AD708" s="1">
        <f>(Table2[[#This Row],[Day High]]/Table2[[#This Row],[Close Price]])-1</f>
        <v>6.977664280832796E-3</v>
      </c>
      <c r="AE708" s="1">
        <f>(Table2[[#This Row],[Close Price]]/Table2[[#This Row],[Current Week Low]])-1</f>
        <v>1.1606753019938854E-2</v>
      </c>
      <c r="AF708" s="1">
        <f>(Table2[[#This Row],[Current Week High]]/Table2[[#This Row],[Close Price]])-1</f>
        <v>6.977664280832796E-3</v>
      </c>
      <c r="AG708" s="1">
        <f>(Table2[[#This Row],[Close Price]]/Table2[[#This Row],[Current Month Low]])-1</f>
        <v>3.3530352031523103E-2</v>
      </c>
      <c r="AH708" s="1">
        <f>(Table2[[#This Row],[Current Month High]]/Table2[[#This Row],[Close Price]])-1</f>
        <v>3.438477862101208E-2</v>
      </c>
      <c r="AI708">
        <v>31.852677768586101</v>
      </c>
      <c r="AJ708">
        <v>21.612282389992099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-0.04</v>
      </c>
      <c r="AM708" t="s">
        <v>3181</v>
      </c>
      <c r="AN708">
        <v>-4.1399999999999997</v>
      </c>
      <c r="AO708" t="s">
        <v>3181</v>
      </c>
      <c r="AP708">
        <v>-5.9924217117263999E-2</v>
      </c>
      <c r="AQ708">
        <f>(Table2[[#This Row],[Sharpe Ratio]]-AVERAGE(Table2[Sharpe Ratio]))/_xlfn.STDEV.P(Table2[Sharpe Ratio])</f>
        <v>-1.4739598803349729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709</v>
      </c>
      <c r="AT708">
        <f>_xlfn.RANK.AVG(Table2[[#This Row],[6M Return vs Nifty Z-Score]],Table2[6M Return vs Nifty Z-Score])</f>
        <v>572</v>
      </c>
      <c r="AU708">
        <f>_xlfn.RANK.AVG(Table2[[#This Row],[Sharpe Ratio Z-Score]],Table2[Sharpe Ratio Z-Score])</f>
        <v>682</v>
      </c>
      <c r="AV708">
        <f>(Table2[[#This Row],[Rank 1Y]]+Table2[[#This Row],[Rank 6M]]+Table2[[#This Row],[Rank Sharpe]])/3</f>
        <v>654.33333333333337</v>
      </c>
    </row>
    <row r="709" spans="1:48" x14ac:dyDescent="0.3">
      <c r="A709" t="s">
        <v>1118</v>
      </c>
      <c r="B709" t="s">
        <v>1119</v>
      </c>
      <c r="C709" t="s">
        <v>3135</v>
      </c>
      <c r="D709" t="s">
        <v>271</v>
      </c>
      <c r="E709">
        <v>11531.749829505001</v>
      </c>
      <c r="F709">
        <v>856.95</v>
      </c>
      <c r="G709">
        <v>-46.962053451998699</v>
      </c>
      <c r="H709">
        <f>(Table2[[#This Row],[1Y Return vs Nifty]]-AVERAGE(Table2[1Y Return vs Nifty]))/_xlfn.STDEV.P(Table2[1Y Return vs Nifty])</f>
        <v>-1.2102874429927986</v>
      </c>
      <c r="I709">
        <v>-8.6771568933852592</v>
      </c>
      <c r="J709">
        <f>(Table2[[#This Row],[1M Return vs Nifty]]-AVERAGE(Table2[1M Return vs Nifty]))/_xlfn.STDEV.P(Table2[1M Return vs Nifty])</f>
        <v>-0.85382277052686995</v>
      </c>
      <c r="K709">
        <v>-20.126790998154501</v>
      </c>
      <c r="L709">
        <f>(Table2[[#This Row],[6M Return vs Nifty]]-AVERAGE(Table2[6M Return vs Nifty]))/_xlfn.STDEV.P(Table2[6M Return vs Nifty])</f>
        <v>-0.97164041945456137</v>
      </c>
      <c r="M709">
        <v>-4.5651883750851203</v>
      </c>
      <c r="N709">
        <f>(Table2[[#This Row],[1W Return vs Nifty]]-AVERAGE(Table2[1W Return vs Nifty]))/_xlfn.STDEV.P(Table2[1W Return vs Nifty])</f>
        <v>-0.79870987592260345</v>
      </c>
      <c r="O709">
        <v>889.35</v>
      </c>
      <c r="P709">
        <v>912.284159693682</v>
      </c>
      <c r="Q709">
        <v>936.10403451077502</v>
      </c>
      <c r="R709">
        <v>24.639687156057999</v>
      </c>
      <c r="S709" s="1">
        <f>(Table2[[#This Row],[Close Price]]-Table2[[#This Row],[20D EMA]])/Table2[[#This Row],[20D EMA]]</f>
        <v>-3.6431101366166271E-2</v>
      </c>
      <c r="T709" s="1">
        <f>(Table2[[#This Row],[Close Price]]-Table2[[#This Row],[50D EMA]])/Table2[[#This Row],[50D EMA]]</f>
        <v>-6.0654522064990724E-2</v>
      </c>
      <c r="U709" s="1">
        <f>(Table2[[#This Row],[Close Price]]-Table2[[#This Row],[200D EMA]])/Table2[[#This Row],[200D EMA]]</f>
        <v>-8.4556877860421056E-2</v>
      </c>
      <c r="V709">
        <v>0.42226152156181601</v>
      </c>
      <c r="W709">
        <v>852.2</v>
      </c>
      <c r="X709">
        <v>868.4</v>
      </c>
      <c r="Y709">
        <v>852.2</v>
      </c>
      <c r="Z709">
        <v>868.4</v>
      </c>
      <c r="AA709">
        <v>850.9</v>
      </c>
      <c r="AB709">
        <v>917.45</v>
      </c>
      <c r="AC709" s="1">
        <f>(Table2[[#This Row],[Close Price]]/Table2[[#This Row],[Day Low]])-1</f>
        <v>5.5738089650316791E-3</v>
      </c>
      <c r="AD709" s="1">
        <f>(Table2[[#This Row],[Day High]]/Table2[[#This Row],[Close Price]])-1</f>
        <v>1.3361339634751168E-2</v>
      </c>
      <c r="AE709" s="1">
        <f>(Table2[[#This Row],[Close Price]]/Table2[[#This Row],[Current Week Low]])-1</f>
        <v>5.5738089650316791E-3</v>
      </c>
      <c r="AF709" s="1">
        <f>(Table2[[#This Row],[Current Week High]]/Table2[[#This Row],[Close Price]])-1</f>
        <v>1.3361339634751168E-2</v>
      </c>
      <c r="AG709" s="1">
        <f>(Table2[[#This Row],[Close Price]]/Table2[[#This Row],[Current Month Low]])-1</f>
        <v>7.110118697849499E-3</v>
      </c>
      <c r="AH709" s="1">
        <f>(Table2[[#This Row],[Current Month High]]/Table2[[#This Row],[Close Price]])-1</f>
        <v>7.0599218157418653E-2</v>
      </c>
      <c r="AI709">
        <v>45.632767372658797</v>
      </c>
      <c r="AJ709">
        <v>9.5773927498241793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-0.15</v>
      </c>
      <c r="AM709" t="s">
        <v>3181</v>
      </c>
      <c r="AN709">
        <v>-5.41</v>
      </c>
      <c r="AO709" t="s">
        <v>3181</v>
      </c>
      <c r="AP709">
        <v>-1.8918869718996E-2</v>
      </c>
      <c r="AQ709">
        <f>(Table2[[#This Row],[Sharpe Ratio]]-AVERAGE(Table2[Sharpe Ratio]))/_xlfn.STDEV.P(Table2[Sharpe Ratio])</f>
        <v>-0.9940214909464844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700</v>
      </c>
      <c r="AT709">
        <f>_xlfn.RANK.AVG(Table2[[#This Row],[6M Return vs Nifty Z-Score]],Table2[6M Return vs Nifty Z-Score])</f>
        <v>650</v>
      </c>
      <c r="AU709">
        <f>_xlfn.RANK.AVG(Table2[[#This Row],[Sharpe Ratio Z-Score]],Table2[Sharpe Ratio Z-Score])</f>
        <v>618</v>
      </c>
      <c r="AV709">
        <f>(Table2[[#This Row],[Rank 1Y]]+Table2[[#This Row],[Rank 6M]]+Table2[[#This Row],[Rank Sharpe]])/3</f>
        <v>656</v>
      </c>
    </row>
    <row r="710" spans="1:48" x14ac:dyDescent="0.3">
      <c r="A710" t="s">
        <v>1256</v>
      </c>
      <c r="B710" t="s">
        <v>1257</v>
      </c>
      <c r="C710" t="s">
        <v>3144</v>
      </c>
      <c r="D710" t="s">
        <v>80</v>
      </c>
      <c r="E710">
        <v>9527.1015308400001</v>
      </c>
      <c r="F710">
        <v>1237.2</v>
      </c>
      <c r="G710">
        <v>-30.233710880055298</v>
      </c>
      <c r="H710">
        <f>(Table2[[#This Row],[1Y Return vs Nifty]]-AVERAGE(Table2[1Y Return vs Nifty]))/_xlfn.STDEV.P(Table2[1Y Return vs Nifty])</f>
        <v>-0.92483482991220078</v>
      </c>
      <c r="I710">
        <v>-7.1065322916215603</v>
      </c>
      <c r="J710">
        <f>(Table2[[#This Row],[1M Return vs Nifty]]-AVERAGE(Table2[1M Return vs Nifty]))/_xlfn.STDEV.P(Table2[1M Return vs Nifty])</f>
        <v>-0.67604333446357101</v>
      </c>
      <c r="K710">
        <v>-28.483084334898098</v>
      </c>
      <c r="L710">
        <f>(Table2[[#This Row],[6M Return vs Nifty]]-AVERAGE(Table2[6M Return vs Nifty]))/_xlfn.STDEV.P(Table2[6M Return vs Nifty])</f>
        <v>-1.2316428770642831</v>
      </c>
      <c r="M710">
        <v>-4.2618755594576401</v>
      </c>
      <c r="N710">
        <f>(Table2[[#This Row],[1W Return vs Nifty]]-AVERAGE(Table2[1W Return vs Nifty]))/_xlfn.STDEV.P(Table2[1W Return vs Nifty])</f>
        <v>-0.73107666089184875</v>
      </c>
      <c r="O710">
        <v>1260.96</v>
      </c>
      <c r="P710">
        <v>1318.73167458332</v>
      </c>
      <c r="Q710">
        <v>1391.51271103009</v>
      </c>
      <c r="R710">
        <v>45.7986739704684</v>
      </c>
      <c r="S710" s="1">
        <f>(Table2[[#This Row],[Close Price]]-Table2[[#This Row],[20D EMA]])/Table2[[#This Row],[20D EMA]]</f>
        <v>-1.8842786448420242E-2</v>
      </c>
      <c r="T710" s="1">
        <f>(Table2[[#This Row],[Close Price]]-Table2[[#This Row],[50D EMA]])/Table2[[#This Row],[50D EMA]]</f>
        <v>-6.1825825643477883E-2</v>
      </c>
      <c r="U710" s="1">
        <f>(Table2[[#This Row],[Close Price]]-Table2[[#This Row],[200D EMA]])/Table2[[#This Row],[200D EMA]]</f>
        <v>-0.11089565320309398</v>
      </c>
      <c r="V710">
        <v>1.2648588306787201</v>
      </c>
      <c r="W710">
        <v>1208.3499999999999</v>
      </c>
      <c r="X710">
        <v>1249.95</v>
      </c>
      <c r="Y710">
        <v>1208.3499999999999</v>
      </c>
      <c r="Z710">
        <v>1249.95</v>
      </c>
      <c r="AA710">
        <v>1178</v>
      </c>
      <c r="AB710">
        <v>1298</v>
      </c>
      <c r="AC710" s="1">
        <f>(Table2[[#This Row],[Close Price]]/Table2[[#This Row],[Day Low]])-1</f>
        <v>2.3875532751272521E-2</v>
      </c>
      <c r="AD710" s="1">
        <f>(Table2[[#This Row],[Day High]]/Table2[[#This Row],[Close Price]])-1</f>
        <v>1.0305528612997161E-2</v>
      </c>
      <c r="AE710" s="1">
        <f>(Table2[[#This Row],[Close Price]]/Table2[[#This Row],[Current Week Low]])-1</f>
        <v>2.3875532751272521E-2</v>
      </c>
      <c r="AF710" s="1">
        <f>(Table2[[#This Row],[Current Week High]]/Table2[[#This Row],[Close Price]])-1</f>
        <v>1.0305528612997161E-2</v>
      </c>
      <c r="AG710" s="1">
        <f>(Table2[[#This Row],[Close Price]]/Table2[[#This Row],[Current Month Low]])-1</f>
        <v>5.0254668930390434E-2</v>
      </c>
      <c r="AH710" s="1">
        <f>(Table2[[#This Row],[Current Month High]]/Table2[[#This Row],[Close Price]])-1</f>
        <v>4.914322664080184E-2</v>
      </c>
      <c r="AI710">
        <v>45.651471063692199</v>
      </c>
      <c r="AJ710">
        <v>8.7313793558026092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-0.18</v>
      </c>
      <c r="AM710" t="s">
        <v>3181</v>
      </c>
      <c r="AN710">
        <v>-2.39</v>
      </c>
      <c r="AO710" t="s">
        <v>3181</v>
      </c>
      <c r="AP710">
        <v>-3.1847642719877001E-2</v>
      </c>
      <c r="AQ710">
        <f>(Table2[[#This Row],[Sharpe Ratio]]-AVERAGE(Table2[Sharpe Ratio]))/_xlfn.STDEV.P(Table2[Sharpe Ratio])</f>
        <v>-1.1453435717118405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639</v>
      </c>
      <c r="AT710">
        <f>_xlfn.RANK.AVG(Table2[[#This Row],[6M Return vs Nifty Z-Score]],Table2[6M Return vs Nifty Z-Score])</f>
        <v>695</v>
      </c>
      <c r="AU710">
        <f>_xlfn.RANK.AVG(Table2[[#This Row],[Sharpe Ratio Z-Score]],Table2[Sharpe Ratio Z-Score])</f>
        <v>636</v>
      </c>
      <c r="AV710">
        <f>(Table2[[#This Row],[Rank 1Y]]+Table2[[#This Row],[Rank 6M]]+Table2[[#This Row],[Rank Sharpe]])/3</f>
        <v>656.66666666666663</v>
      </c>
    </row>
    <row r="711" spans="1:48" x14ac:dyDescent="0.3">
      <c r="A711" t="s">
        <v>2262</v>
      </c>
      <c r="B711" t="s">
        <v>2263</v>
      </c>
      <c r="C711" t="s">
        <v>3148</v>
      </c>
      <c r="D711" t="s">
        <v>611</v>
      </c>
      <c r="E711">
        <v>2547.8282793970002</v>
      </c>
      <c r="F711">
        <v>172.91</v>
      </c>
      <c r="G711">
        <v>-58.973905536011699</v>
      </c>
      <c r="H711">
        <f>(Table2[[#This Row],[1Y Return vs Nifty]]-AVERAGE(Table2[1Y Return vs Nifty]))/_xlfn.STDEV.P(Table2[1Y Return vs Nifty])</f>
        <v>-1.4152578129247189</v>
      </c>
      <c r="I711">
        <v>1.5622283532385901</v>
      </c>
      <c r="J711">
        <f>(Table2[[#This Row],[1M Return vs Nifty]]-AVERAGE(Table2[1M Return vs Nifty]))/_xlfn.STDEV.P(Table2[1M Return vs Nifty])</f>
        <v>0.30517609701635212</v>
      </c>
      <c r="K711">
        <v>-30.822241462908099</v>
      </c>
      <c r="L711">
        <f>(Table2[[#This Row],[6M Return vs Nifty]]-AVERAGE(Table2[6M Return vs Nifty]))/_xlfn.STDEV.P(Table2[6M Return vs Nifty])</f>
        <v>-1.3044247406859957</v>
      </c>
      <c r="M711">
        <v>0.67539696818640305</v>
      </c>
      <c r="N711">
        <f>(Table2[[#This Row],[1W Return vs Nifty]]-AVERAGE(Table2[1W Return vs Nifty]))/_xlfn.STDEV.P(Table2[1W Return vs Nifty])</f>
        <v>0.36984488716994651</v>
      </c>
      <c r="O711">
        <v>175.15</v>
      </c>
      <c r="P711">
        <v>174.830520541688</v>
      </c>
      <c r="Q711">
        <v>201.84959820146199</v>
      </c>
      <c r="R711">
        <v>44.7916652015385</v>
      </c>
      <c r="S711" s="1">
        <f>(Table2[[#This Row],[Close Price]]-Table2[[#This Row],[20D EMA]])/Table2[[#This Row],[20D EMA]]</f>
        <v>-1.2789037967456517E-2</v>
      </c>
      <c r="T711" s="1">
        <f>(Table2[[#This Row],[Close Price]]-Table2[[#This Row],[50D EMA]])/Table2[[#This Row],[50D EMA]]</f>
        <v>-1.0985041603362737E-2</v>
      </c>
      <c r="U711" s="1">
        <f>(Table2[[#This Row],[Close Price]]-Table2[[#This Row],[200D EMA]])/Table2[[#This Row],[200D EMA]]</f>
        <v>-0.14337208723387185</v>
      </c>
      <c r="V711">
        <v>0.55828201698204905</v>
      </c>
      <c r="W711">
        <v>172.01</v>
      </c>
      <c r="X711">
        <v>176.32</v>
      </c>
      <c r="Y711">
        <v>172.01</v>
      </c>
      <c r="Z711">
        <v>176.32</v>
      </c>
      <c r="AA711">
        <v>164.16</v>
      </c>
      <c r="AB711">
        <v>179.9</v>
      </c>
      <c r="AC711" s="1">
        <f>(Table2[[#This Row],[Close Price]]/Table2[[#This Row],[Day Low]])-1</f>
        <v>5.2322539387246181E-3</v>
      </c>
      <c r="AD711" s="1">
        <f>(Table2[[#This Row],[Day High]]/Table2[[#This Row],[Close Price]])-1</f>
        <v>1.9721242264761907E-2</v>
      </c>
      <c r="AE711" s="1">
        <f>(Table2[[#This Row],[Close Price]]/Table2[[#This Row],[Current Week Low]])-1</f>
        <v>5.2322539387246181E-3</v>
      </c>
      <c r="AF711" s="1">
        <f>(Table2[[#This Row],[Current Week High]]/Table2[[#This Row],[Close Price]])-1</f>
        <v>1.9721242264761907E-2</v>
      </c>
      <c r="AG711" s="1">
        <f>(Table2[[#This Row],[Close Price]]/Table2[[#This Row],[Current Month Low]])-1</f>
        <v>5.3301656920077933E-2</v>
      </c>
      <c r="AH711" s="1">
        <f>(Table2[[#This Row],[Current Month High]]/Table2[[#This Row],[Close Price]])-1</f>
        <v>4.0425654965010827E-2</v>
      </c>
      <c r="AI711">
        <v>80.440691689318101</v>
      </c>
      <c r="AJ711">
        <v>20.143135075041702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-7.0000000000000007E-2</v>
      </c>
      <c r="AM711" t="s">
        <v>3181</v>
      </c>
      <c r="AN711">
        <v>-3.35</v>
      </c>
      <c r="AO711" t="s">
        <v>3181</v>
      </c>
      <c r="AQ711">
        <f>(Table2[[#This Row],[Sharpe Ratio]]-AVERAGE(Table2[Sharpe Ratio]))/_xlfn.STDEV.P(Table2[Sharpe Ratio])</f>
        <v>-0.77258959393567861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723</v>
      </c>
      <c r="AT711">
        <f>_xlfn.RANK.AVG(Table2[[#This Row],[6M Return vs Nifty Z-Score]],Table2[6M Return vs Nifty Z-Score])</f>
        <v>702</v>
      </c>
      <c r="AU711">
        <f>_xlfn.RANK.AVG(Table2[[#This Row],[Sharpe Ratio Z-Score]],Table2[Sharpe Ratio Z-Score])</f>
        <v>547.5</v>
      </c>
      <c r="AV711">
        <f>(Table2[[#This Row],[Rank 1Y]]+Table2[[#This Row],[Rank 6M]]+Table2[[#This Row],[Rank Sharpe]])/3</f>
        <v>657.5</v>
      </c>
    </row>
    <row r="712" spans="1:48" x14ac:dyDescent="0.3">
      <c r="A712" t="s">
        <v>1390</v>
      </c>
      <c r="B712" t="s">
        <v>1391</v>
      </c>
      <c r="C712" t="s">
        <v>3148</v>
      </c>
      <c r="D712" t="s">
        <v>122</v>
      </c>
      <c r="E712">
        <v>8004.0239806500003</v>
      </c>
      <c r="F712">
        <v>670.05</v>
      </c>
      <c r="G712">
        <v>-39.566376937287899</v>
      </c>
      <c r="H712">
        <f>(Table2[[#This Row],[1Y Return vs Nifty]]-AVERAGE(Table2[1Y Return vs Nifty]))/_xlfn.STDEV.P(Table2[1Y Return vs Nifty])</f>
        <v>-1.084087541386064</v>
      </c>
      <c r="I712">
        <v>-5.1690757405037999</v>
      </c>
      <c r="J712">
        <f>(Table2[[#This Row],[1M Return vs Nifty]]-AVERAGE(Table2[1M Return vs Nifty]))/_xlfn.STDEV.P(Table2[1M Return vs Nifty])</f>
        <v>-0.45674208789702792</v>
      </c>
      <c r="K712">
        <v>-13.8302671945287</v>
      </c>
      <c r="L712">
        <f>(Table2[[#This Row],[6M Return vs Nifty]]-AVERAGE(Table2[6M Return vs Nifty]))/_xlfn.STDEV.P(Table2[6M Return vs Nifty])</f>
        <v>-0.7757268011350309</v>
      </c>
      <c r="M712">
        <v>-0.26366206083758698</v>
      </c>
      <c r="N712">
        <f>(Table2[[#This Row],[1W Return vs Nifty]]-AVERAGE(Table2[1W Return vs Nifty]))/_xlfn.STDEV.P(Table2[1W Return vs Nifty])</f>
        <v>0.16045188442075081</v>
      </c>
      <c r="O712">
        <v>668.01</v>
      </c>
      <c r="P712">
        <v>673.44754951057496</v>
      </c>
      <c r="Q712">
        <v>696.17192695300298</v>
      </c>
      <c r="R712">
        <v>54.352661124972698</v>
      </c>
      <c r="S712" s="1">
        <f>(Table2[[#This Row],[Close Price]]-Table2[[#This Row],[20D EMA]])/Table2[[#This Row],[20D EMA]]</f>
        <v>3.0538464993038481E-3</v>
      </c>
      <c r="T712" s="1">
        <f>(Table2[[#This Row],[Close Price]]-Table2[[#This Row],[50D EMA]])/Table2[[#This Row],[50D EMA]]</f>
        <v>-5.0450098349072003E-3</v>
      </c>
      <c r="U712" s="1">
        <f>(Table2[[#This Row],[Close Price]]-Table2[[#This Row],[200D EMA]])/Table2[[#This Row],[200D EMA]]</f>
        <v>-3.7522235444530441E-2</v>
      </c>
      <c r="V712">
        <v>0.41541087755770501</v>
      </c>
      <c r="W712">
        <v>661</v>
      </c>
      <c r="X712">
        <v>674.05</v>
      </c>
      <c r="Y712">
        <v>661</v>
      </c>
      <c r="Z712">
        <v>674.05</v>
      </c>
      <c r="AA712">
        <v>634.79999999999995</v>
      </c>
      <c r="AB712">
        <v>690</v>
      </c>
      <c r="AC712" s="1">
        <f>(Table2[[#This Row],[Close Price]]/Table2[[#This Row],[Day Low]])-1</f>
        <v>1.3691376701966629E-2</v>
      </c>
      <c r="AD712" s="1">
        <f>(Table2[[#This Row],[Day High]]/Table2[[#This Row],[Close Price]])-1</f>
        <v>5.9697037534511832E-3</v>
      </c>
      <c r="AE712" s="1">
        <f>(Table2[[#This Row],[Close Price]]/Table2[[#This Row],[Current Week Low]])-1</f>
        <v>1.3691376701966629E-2</v>
      </c>
      <c r="AF712" s="1">
        <f>(Table2[[#This Row],[Current Week High]]/Table2[[#This Row],[Close Price]])-1</f>
        <v>5.9697037534511832E-3</v>
      </c>
      <c r="AG712" s="1">
        <f>(Table2[[#This Row],[Close Price]]/Table2[[#This Row],[Current Month Low]])-1</f>
        <v>5.5529300567107809E-2</v>
      </c>
      <c r="AH712" s="1">
        <f>(Table2[[#This Row],[Current Month High]]/Table2[[#This Row],[Close Price]])-1</f>
        <v>2.9773897470338095E-2</v>
      </c>
      <c r="AI712">
        <v>26.706962167002398</v>
      </c>
      <c r="AJ712">
        <v>11.9361844303374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-0.12</v>
      </c>
      <c r="AM712" t="s">
        <v>3181</v>
      </c>
      <c r="AN712">
        <v>-2.81</v>
      </c>
      <c r="AO712" t="s">
        <v>3181</v>
      </c>
      <c r="AP712">
        <v>-9.9397511257313997E-2</v>
      </c>
      <c r="AQ712">
        <f>(Table2[[#This Row],[Sharpe Ratio]]-AVERAGE(Table2[Sharpe Ratio]))/_xlfn.STDEV.P(Table2[Sharpe Ratio])</f>
        <v>-1.9359666773858828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671</v>
      </c>
      <c r="AT712">
        <f>_xlfn.RANK.AVG(Table2[[#This Row],[6M Return vs Nifty Z-Score]],Table2[6M Return vs Nifty Z-Score])</f>
        <v>588</v>
      </c>
      <c r="AU712">
        <f>_xlfn.RANK.AVG(Table2[[#This Row],[Sharpe Ratio Z-Score]],Table2[Sharpe Ratio Z-Score])</f>
        <v>717</v>
      </c>
      <c r="AV712">
        <f>(Table2[[#This Row],[Rank 1Y]]+Table2[[#This Row],[Rank 6M]]+Table2[[#This Row],[Rank Sharpe]])/3</f>
        <v>658.66666666666663</v>
      </c>
    </row>
    <row r="713" spans="1:48" x14ac:dyDescent="0.3">
      <c r="A713" t="s">
        <v>1186</v>
      </c>
      <c r="B713" t="s">
        <v>1187</v>
      </c>
      <c r="C713" t="s">
        <v>3145</v>
      </c>
      <c r="D713" t="s">
        <v>307</v>
      </c>
      <c r="E713">
        <v>10438.93843704</v>
      </c>
      <c r="F713">
        <v>905.55</v>
      </c>
      <c r="G713">
        <v>-43.627701603851499</v>
      </c>
      <c r="H713">
        <f>(Table2[[#This Row],[1Y Return vs Nifty]]-AVERAGE(Table2[1Y Return vs Nifty]))/_xlfn.STDEV.P(Table2[1Y Return vs Nifty])</f>
        <v>-1.1533900280881033</v>
      </c>
      <c r="I713">
        <v>-8.6695440459449795</v>
      </c>
      <c r="J713">
        <f>(Table2[[#This Row],[1M Return vs Nifty]]-AVERAGE(Table2[1M Return vs Nifty]))/_xlfn.STDEV.P(Table2[1M Return vs Nifty])</f>
        <v>-0.85296107020506862</v>
      </c>
      <c r="K713">
        <v>-15.5702084590339</v>
      </c>
      <c r="L713">
        <f>(Table2[[#This Row],[6M Return vs Nifty]]-AVERAGE(Table2[6M Return vs Nifty]))/_xlfn.STDEV.P(Table2[6M Return vs Nifty])</f>
        <v>-0.82986432199954052</v>
      </c>
      <c r="M713">
        <v>-5.0537413405728202</v>
      </c>
      <c r="N713">
        <f>(Table2[[#This Row],[1W Return vs Nifty]]-AVERAGE(Table2[1W Return vs Nifty]))/_xlfn.STDEV.P(Table2[1W Return vs Nifty])</f>
        <v>-0.90764825922297887</v>
      </c>
      <c r="O713">
        <v>943.54</v>
      </c>
      <c r="P713">
        <v>965.93842624445097</v>
      </c>
      <c r="Q713">
        <v>989.408215554962</v>
      </c>
      <c r="R713">
        <v>29.4367350483809</v>
      </c>
      <c r="S713" s="1">
        <f>(Table2[[#This Row],[Close Price]]-Table2[[#This Row],[20D EMA]])/Table2[[#This Row],[20D EMA]]</f>
        <v>-4.0263263878584914E-2</v>
      </c>
      <c r="T713" s="1">
        <f>(Table2[[#This Row],[Close Price]]-Table2[[#This Row],[50D EMA]])/Table2[[#This Row],[50D EMA]]</f>
        <v>-6.2517883752942705E-2</v>
      </c>
      <c r="U713" s="1">
        <f>(Table2[[#This Row],[Close Price]]-Table2[[#This Row],[200D EMA]])/Table2[[#This Row],[200D EMA]]</f>
        <v>-8.4755932118398394E-2</v>
      </c>
      <c r="V713">
        <v>0.543266563331532</v>
      </c>
      <c r="W713">
        <v>895.05</v>
      </c>
      <c r="X713">
        <v>910.4</v>
      </c>
      <c r="Y713">
        <v>895.05</v>
      </c>
      <c r="Z713">
        <v>910.4</v>
      </c>
      <c r="AA713">
        <v>895.05</v>
      </c>
      <c r="AB713">
        <v>973.95</v>
      </c>
      <c r="AC713" s="1">
        <f>(Table2[[#This Row],[Close Price]]/Table2[[#This Row],[Day Low]])-1</f>
        <v>1.1731188201776543E-2</v>
      </c>
      <c r="AD713" s="1">
        <f>(Table2[[#This Row],[Day High]]/Table2[[#This Row],[Close Price]])-1</f>
        <v>5.3558610789024019E-3</v>
      </c>
      <c r="AE713" s="1">
        <f>(Table2[[#This Row],[Close Price]]/Table2[[#This Row],[Current Week Low]])-1</f>
        <v>1.1731188201776543E-2</v>
      </c>
      <c r="AF713" s="1">
        <f>(Table2[[#This Row],[Current Week High]]/Table2[[#This Row],[Close Price]])-1</f>
        <v>5.3558610789024019E-3</v>
      </c>
      <c r="AG713" s="1">
        <f>(Table2[[#This Row],[Close Price]]/Table2[[#This Row],[Current Month Low]])-1</f>
        <v>1.1731188201776543E-2</v>
      </c>
      <c r="AH713" s="1">
        <f>(Table2[[#This Row],[Current Month High]]/Table2[[#This Row],[Close Price]])-1</f>
        <v>7.5534205731323523E-2</v>
      </c>
      <c r="AI713">
        <v>26.773783888244701</v>
      </c>
      <c r="AJ713">
        <v>10.4127293787721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-0.16</v>
      </c>
      <c r="AM713" t="s">
        <v>3181</v>
      </c>
      <c r="AN713">
        <v>-7.55</v>
      </c>
      <c r="AO713" t="s">
        <v>3181</v>
      </c>
      <c r="AP713">
        <v>-5.3755208678194E-2</v>
      </c>
      <c r="AQ713">
        <f>(Table2[[#This Row],[Sharpe Ratio]]-AVERAGE(Table2[Sharpe Ratio]))/_xlfn.STDEV.P(Table2[Sharpe Ratio])</f>
        <v>-1.4017560298075096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690</v>
      </c>
      <c r="AT713">
        <f>_xlfn.RANK.AVG(Table2[[#This Row],[6M Return vs Nifty Z-Score]],Table2[6M Return vs Nifty Z-Score])</f>
        <v>611</v>
      </c>
      <c r="AU713">
        <f>_xlfn.RANK.AVG(Table2[[#This Row],[Sharpe Ratio Z-Score]],Table2[Sharpe Ratio Z-Score])</f>
        <v>677</v>
      </c>
      <c r="AV713">
        <f>(Table2[[#This Row],[Rank 1Y]]+Table2[[#This Row],[Rank 6M]]+Table2[[#This Row],[Rank Sharpe]])/3</f>
        <v>659.33333333333337</v>
      </c>
    </row>
    <row r="714" spans="1:48" x14ac:dyDescent="0.3">
      <c r="A714" t="s">
        <v>2335</v>
      </c>
      <c r="B714" t="s">
        <v>2336</v>
      </c>
      <c r="C714" t="s">
        <v>3136</v>
      </c>
      <c r="D714" t="s">
        <v>24</v>
      </c>
      <c r="E714">
        <v>2326.2002621279998</v>
      </c>
      <c r="F714">
        <v>45.18</v>
      </c>
      <c r="G714">
        <v>-61.792515596394402</v>
      </c>
      <c r="H714">
        <f>(Table2[[#This Row],[1Y Return vs Nifty]]-AVERAGE(Table2[1Y Return vs Nifty]))/_xlfn.STDEV.P(Table2[1Y Return vs Nifty])</f>
        <v>-1.4633546045543295</v>
      </c>
      <c r="I714">
        <v>-9.0309780460568607</v>
      </c>
      <c r="J714">
        <f>(Table2[[#This Row],[1M Return vs Nifty]]-AVERAGE(Table2[1M Return vs Nifty]))/_xlfn.STDEV.P(Table2[1M Return vs Nifty])</f>
        <v>-0.89387188533036221</v>
      </c>
      <c r="K714">
        <v>-36.844113851567201</v>
      </c>
      <c r="L714">
        <f>(Table2[[#This Row],[6M Return vs Nifty]]-AVERAGE(Table2[6M Return vs Nifty]))/_xlfn.STDEV.P(Table2[6M Return vs Nifty])</f>
        <v>-1.4917926988665584</v>
      </c>
      <c r="M714">
        <v>-6.3764718505700397</v>
      </c>
      <c r="N714">
        <f>(Table2[[#This Row],[1W Return vs Nifty]]-AVERAGE(Table2[1W Return vs Nifty]))/_xlfn.STDEV.P(Table2[1W Return vs Nifty])</f>
        <v>-1.2025929908701063</v>
      </c>
      <c r="O714">
        <v>46.62</v>
      </c>
      <c r="P714">
        <v>48.651826734152699</v>
      </c>
      <c r="Q714">
        <v>57.0740967128297</v>
      </c>
      <c r="R714">
        <v>40.038562279649298</v>
      </c>
      <c r="S714" s="1">
        <f>(Table2[[#This Row],[Close Price]]-Table2[[#This Row],[20D EMA]])/Table2[[#This Row],[20D EMA]]</f>
        <v>-3.088803088803084E-2</v>
      </c>
      <c r="T714" s="1">
        <f>(Table2[[#This Row],[Close Price]]-Table2[[#This Row],[50D EMA]])/Table2[[#This Row],[50D EMA]]</f>
        <v>-7.1360665512597093E-2</v>
      </c>
      <c r="U714" s="1">
        <f>(Table2[[#This Row],[Close Price]]-Table2[[#This Row],[200D EMA]])/Table2[[#This Row],[200D EMA]]</f>
        <v>-0.20839745870487028</v>
      </c>
      <c r="V714">
        <v>1.3045732510999</v>
      </c>
      <c r="W714">
        <v>45.11</v>
      </c>
      <c r="X714">
        <v>45.65</v>
      </c>
      <c r="Y714">
        <v>45.11</v>
      </c>
      <c r="Z714">
        <v>45.65</v>
      </c>
      <c r="AA714">
        <v>44</v>
      </c>
      <c r="AB714">
        <v>48.09</v>
      </c>
      <c r="AC714" s="1">
        <f>(Table2[[#This Row],[Close Price]]/Table2[[#This Row],[Day Low]])-1</f>
        <v>1.5517623586787099E-3</v>
      </c>
      <c r="AD714" s="1">
        <f>(Table2[[#This Row],[Day High]]/Table2[[#This Row],[Close Price]])-1</f>
        <v>1.0402833111996523E-2</v>
      </c>
      <c r="AE714" s="1">
        <f>(Table2[[#This Row],[Close Price]]/Table2[[#This Row],[Current Week Low]])-1</f>
        <v>1.5517623586787099E-3</v>
      </c>
      <c r="AF714" s="1">
        <f>(Table2[[#This Row],[Current Week High]]/Table2[[#This Row],[Close Price]])-1</f>
        <v>1.0402833111996523E-2</v>
      </c>
      <c r="AG714" s="1">
        <f>(Table2[[#This Row],[Close Price]]/Table2[[#This Row],[Current Month Low]])-1</f>
        <v>2.6818181818181852E-2</v>
      </c>
      <c r="AH714" s="1">
        <f>(Table2[[#This Row],[Current Month High]]/Table2[[#This Row],[Close Price]])-1</f>
        <v>6.4409030544488877E-2</v>
      </c>
      <c r="AI714">
        <v>82.381584772023004</v>
      </c>
      <c r="AJ714">
        <v>2.6818181818181799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-0.14000000000000001</v>
      </c>
      <c r="AM714" t="s">
        <v>3181</v>
      </c>
      <c r="AN714">
        <v>-4.5999999999999996</v>
      </c>
      <c r="AO714" t="s">
        <v>3181</v>
      </c>
      <c r="AQ714">
        <f>(Table2[[#This Row],[Sharpe Ratio]]-AVERAGE(Table2[Sharpe Ratio]))/_xlfn.STDEV.P(Table2[Sharpe Ratio])</f>
        <v>-0.77258959393567861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727</v>
      </c>
      <c r="AT714">
        <f>_xlfn.RANK.AVG(Table2[[#This Row],[6M Return vs Nifty Z-Score]],Table2[6M Return vs Nifty Z-Score])</f>
        <v>718</v>
      </c>
      <c r="AU714">
        <f>_xlfn.RANK.AVG(Table2[[#This Row],[Sharpe Ratio Z-Score]],Table2[Sharpe Ratio Z-Score])</f>
        <v>547.5</v>
      </c>
      <c r="AV714">
        <f>(Table2[[#This Row],[Rank 1Y]]+Table2[[#This Row],[Rank 6M]]+Table2[[#This Row],[Rank Sharpe]])/3</f>
        <v>664.16666666666663</v>
      </c>
    </row>
    <row r="715" spans="1:48" x14ac:dyDescent="0.3">
      <c r="A715" t="s">
        <v>1223</v>
      </c>
      <c r="B715" t="s">
        <v>1224</v>
      </c>
      <c r="C715" t="s">
        <v>3145</v>
      </c>
      <c r="D715" t="s">
        <v>1225</v>
      </c>
      <c r="E715">
        <v>9810.4785119549997</v>
      </c>
      <c r="F715">
        <v>902.55</v>
      </c>
      <c r="G715">
        <v>-48.066197398982297</v>
      </c>
      <c r="H715">
        <f>(Table2[[#This Row],[1Y Return vs Nifty]]-AVERAGE(Table2[1Y Return vs Nifty]))/_xlfn.STDEV.P(Table2[1Y Return vs Nifty])</f>
        <v>-1.2291285668834706</v>
      </c>
      <c r="I715">
        <v>-1.18958179203926</v>
      </c>
      <c r="J715">
        <f>(Table2[[#This Row],[1M Return vs Nifty]]-AVERAGE(Table2[1M Return vs Nifty]))/_xlfn.STDEV.P(Table2[1M Return vs Nifty])</f>
        <v>-6.3020596554631972E-3</v>
      </c>
      <c r="K715">
        <v>-14.919757300042299</v>
      </c>
      <c r="L715">
        <f>(Table2[[#This Row],[6M Return vs Nifty]]-AVERAGE(Table2[6M Return vs Nifty]))/_xlfn.STDEV.P(Table2[6M Return vs Nifty])</f>
        <v>-0.80962581515473264</v>
      </c>
      <c r="M715">
        <v>-0.47815288040148202</v>
      </c>
      <c r="N715">
        <f>(Table2[[#This Row],[1W Return vs Nifty]]-AVERAGE(Table2[1W Return vs Nifty]))/_xlfn.STDEV.P(Table2[1W Return vs Nifty])</f>
        <v>0.11262435134511439</v>
      </c>
      <c r="O715">
        <v>913.68</v>
      </c>
      <c r="P715">
        <v>928.396831291495</v>
      </c>
      <c r="Q715">
        <v>987.14232231341202</v>
      </c>
      <c r="R715">
        <v>44.045341706320599</v>
      </c>
      <c r="S715" s="1">
        <f>(Table2[[#This Row],[Close Price]]-Table2[[#This Row],[20D EMA]])/Table2[[#This Row],[20D EMA]]</f>
        <v>-1.2181507748883632E-2</v>
      </c>
      <c r="T715" s="1">
        <f>(Table2[[#This Row],[Close Price]]-Table2[[#This Row],[50D EMA]])/Table2[[#This Row],[50D EMA]]</f>
        <v>-2.7840283831580364E-2</v>
      </c>
      <c r="U715" s="1">
        <f>(Table2[[#This Row],[Close Price]]-Table2[[#This Row],[200D EMA]])/Table2[[#This Row],[200D EMA]]</f>
        <v>-8.5694150074698647E-2</v>
      </c>
      <c r="V715">
        <v>0.62163125653638196</v>
      </c>
      <c r="W715">
        <v>900</v>
      </c>
      <c r="X715">
        <v>917.5</v>
      </c>
      <c r="Y715">
        <v>900</v>
      </c>
      <c r="Z715">
        <v>917.5</v>
      </c>
      <c r="AA715">
        <v>868</v>
      </c>
      <c r="AB715">
        <v>930</v>
      </c>
      <c r="AC715" s="1">
        <f>(Table2[[#This Row],[Close Price]]/Table2[[#This Row],[Day Low]])-1</f>
        <v>2.8333333333332433E-3</v>
      </c>
      <c r="AD715" s="1">
        <f>(Table2[[#This Row],[Day High]]/Table2[[#This Row],[Close Price]])-1</f>
        <v>1.6564179269846546E-2</v>
      </c>
      <c r="AE715" s="1">
        <f>(Table2[[#This Row],[Close Price]]/Table2[[#This Row],[Current Week Low]])-1</f>
        <v>2.8333333333332433E-3</v>
      </c>
      <c r="AF715" s="1">
        <f>(Table2[[#This Row],[Current Week High]]/Table2[[#This Row],[Close Price]])-1</f>
        <v>1.6564179269846546E-2</v>
      </c>
      <c r="AG715" s="1">
        <f>(Table2[[#This Row],[Close Price]]/Table2[[#This Row],[Current Month Low]])-1</f>
        <v>3.9804147465437811E-2</v>
      </c>
      <c r="AH715" s="1">
        <f>(Table2[[#This Row],[Current Month High]]/Table2[[#This Row],[Close Price]])-1</f>
        <v>3.0413827488781742E-2</v>
      </c>
      <c r="AI715">
        <v>43.703949919671999</v>
      </c>
      <c r="AJ715">
        <v>5.68501170960187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-0.13</v>
      </c>
      <c r="AM715" t="s">
        <v>3181</v>
      </c>
      <c r="AN715">
        <v>-1.21</v>
      </c>
      <c r="AO715" t="s">
        <v>3181</v>
      </c>
      <c r="AP715">
        <v>-7.6488916019440994E-2</v>
      </c>
      <c r="AQ715">
        <f>(Table2[[#This Row],[Sharpe Ratio]]-AVERAGE(Table2[Sharpe Ratio]))/_xlfn.STDEV.P(Table2[Sharpe Ratio])</f>
        <v>-1.6678378844547939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704</v>
      </c>
      <c r="AT715">
        <f>_xlfn.RANK.AVG(Table2[[#This Row],[6M Return vs Nifty Z-Score]],Table2[6M Return vs Nifty Z-Score])</f>
        <v>602</v>
      </c>
      <c r="AU715">
        <f>_xlfn.RANK.AVG(Table2[[#This Row],[Sharpe Ratio Z-Score]],Table2[Sharpe Ratio Z-Score])</f>
        <v>698</v>
      </c>
      <c r="AV715">
        <f>(Table2[[#This Row],[Rank 1Y]]+Table2[[#This Row],[Rank 6M]]+Table2[[#This Row],[Rank Sharpe]])/3</f>
        <v>668</v>
      </c>
    </row>
    <row r="716" spans="1:48" x14ac:dyDescent="0.3">
      <c r="A716" t="s">
        <v>1490</v>
      </c>
      <c r="B716" t="s">
        <v>1491</v>
      </c>
      <c r="C716" t="s">
        <v>3140</v>
      </c>
      <c r="D716" t="s">
        <v>51</v>
      </c>
      <c r="E716">
        <v>6999.6061315719999</v>
      </c>
      <c r="F716">
        <v>215.69</v>
      </c>
      <c r="G716">
        <v>-32.393729922210902</v>
      </c>
      <c r="H716">
        <f>(Table2[[#This Row],[1Y Return vs Nifty]]-AVERAGE(Table2[1Y Return vs Nifty]))/_xlfn.STDEV.P(Table2[1Y Return vs Nifty])</f>
        <v>-0.96169341750002879</v>
      </c>
      <c r="I716">
        <v>-5.41374878868079</v>
      </c>
      <c r="J716">
        <f>(Table2[[#This Row],[1M Return vs Nifty]]-AVERAGE(Table2[1M Return vs Nifty]))/_xlfn.STDEV.P(Table2[1M Return vs Nifty])</f>
        <v>-0.48443669835706316</v>
      </c>
      <c r="K716">
        <v>-55.971862389588203</v>
      </c>
      <c r="L716">
        <f>(Table2[[#This Row],[6M Return vs Nifty]]-AVERAGE(Table2[6M Return vs Nifty]))/_xlfn.STDEV.P(Table2[6M Return vs Nifty])</f>
        <v>-2.0869443322538417</v>
      </c>
      <c r="M716">
        <v>-0.49774004611049899</v>
      </c>
      <c r="N716">
        <f>(Table2[[#This Row],[1W Return vs Nifty]]-AVERAGE(Table2[1W Return vs Nifty]))/_xlfn.STDEV.P(Table2[1W Return vs Nifty])</f>
        <v>0.1082567713353466</v>
      </c>
      <c r="O716">
        <v>213.79</v>
      </c>
      <c r="P716">
        <v>219.84229446891899</v>
      </c>
      <c r="Q716">
        <v>249.217531721928</v>
      </c>
      <c r="R716">
        <v>58.239874348157599</v>
      </c>
      <c r="S716" s="1">
        <f>(Table2[[#This Row],[Close Price]]-Table2[[#This Row],[20D EMA]])/Table2[[#This Row],[20D EMA]]</f>
        <v>8.8872257823097694E-3</v>
      </c>
      <c r="T716" s="1">
        <f>(Table2[[#This Row],[Close Price]]-Table2[[#This Row],[50D EMA]])/Table2[[#This Row],[50D EMA]]</f>
        <v>-1.8887605221505916E-2</v>
      </c>
      <c r="U716" s="1">
        <f>(Table2[[#This Row],[Close Price]]-Table2[[#This Row],[200D EMA]])/Table2[[#This Row],[200D EMA]]</f>
        <v>-0.13453119244972445</v>
      </c>
      <c r="V716">
        <v>0.988936121835163</v>
      </c>
      <c r="W716">
        <v>211.34</v>
      </c>
      <c r="X716">
        <v>221.75</v>
      </c>
      <c r="Y716">
        <v>211.34</v>
      </c>
      <c r="Z716">
        <v>221.75</v>
      </c>
      <c r="AA716">
        <v>198.7</v>
      </c>
      <c r="AB716">
        <v>223.39</v>
      </c>
      <c r="AC716" s="1">
        <f>(Table2[[#This Row],[Close Price]]/Table2[[#This Row],[Day Low]])-1</f>
        <v>2.0582946910192135E-2</v>
      </c>
      <c r="AD716" s="1">
        <f>(Table2[[#This Row],[Day High]]/Table2[[#This Row],[Close Price]])-1</f>
        <v>2.8095878343919578E-2</v>
      </c>
      <c r="AE716" s="1">
        <f>(Table2[[#This Row],[Close Price]]/Table2[[#This Row],[Current Week Low]])-1</f>
        <v>2.0582946910192135E-2</v>
      </c>
      <c r="AF716" s="1">
        <f>(Table2[[#This Row],[Current Week High]]/Table2[[#This Row],[Close Price]])-1</f>
        <v>2.8095878343919578E-2</v>
      </c>
      <c r="AG716" s="1">
        <f>(Table2[[#This Row],[Close Price]]/Table2[[#This Row],[Current Month Low]])-1</f>
        <v>8.5505787619526874E-2</v>
      </c>
      <c r="AH716" s="1">
        <f>(Table2[[#This Row],[Current Month High]]/Table2[[#This Row],[Close Price]])-1</f>
        <v>3.569938337428713E-2</v>
      </c>
      <c r="AI716">
        <v>119.203486485233</v>
      </c>
      <c r="AJ716">
        <v>9.9898011218765905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-0.15</v>
      </c>
      <c r="AM716" t="s">
        <v>3181</v>
      </c>
      <c r="AN716">
        <v>-0.26</v>
      </c>
      <c r="AO716" t="s">
        <v>3181</v>
      </c>
      <c r="AP716">
        <v>-2.5043760640181E-2</v>
      </c>
      <c r="AQ716">
        <f>(Table2[[#This Row],[Sharpe Ratio]]-AVERAGE(Table2[Sharpe Ratio]))/_xlfn.STDEV.P(Table2[Sharpe Ratio])</f>
        <v>-1.0657089773453403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648</v>
      </c>
      <c r="AT716">
        <f>_xlfn.RANK.AVG(Table2[[#This Row],[6M Return vs Nifty Z-Score]],Table2[6M Return vs Nifty Z-Score])</f>
        <v>730</v>
      </c>
      <c r="AU716">
        <f>_xlfn.RANK.AVG(Table2[[#This Row],[Sharpe Ratio Z-Score]],Table2[Sharpe Ratio Z-Score])</f>
        <v>626</v>
      </c>
      <c r="AV716">
        <f>(Table2[[#This Row],[Rank 1Y]]+Table2[[#This Row],[Rank 6M]]+Table2[[#This Row],[Rank Sharpe]])/3</f>
        <v>668</v>
      </c>
    </row>
    <row r="717" spans="1:48" x14ac:dyDescent="0.3">
      <c r="A717" t="s">
        <v>1324</v>
      </c>
      <c r="B717" t="s">
        <v>1325</v>
      </c>
      <c r="C717" t="s">
        <v>3145</v>
      </c>
      <c r="D717" t="s">
        <v>83</v>
      </c>
      <c r="E717">
        <v>8583.2070081300008</v>
      </c>
      <c r="F717">
        <v>290.7</v>
      </c>
      <c r="G717">
        <v>-63.291099777989899</v>
      </c>
      <c r="H717">
        <f>(Table2[[#This Row],[1Y Return vs Nifty]]-AVERAGE(Table2[1Y Return vs Nifty]))/_xlfn.STDEV.P(Table2[1Y Return vs Nifty])</f>
        <v>-1.4889264607449804</v>
      </c>
      <c r="I717">
        <v>-1.2966397824737399</v>
      </c>
      <c r="J717">
        <f>(Table2[[#This Row],[1M Return vs Nifty]]-AVERAGE(Table2[1M Return vs Nifty]))/_xlfn.STDEV.P(Table2[1M Return vs Nifty])</f>
        <v>-1.8419983406396122E-2</v>
      </c>
      <c r="K717">
        <v>-11.8580104844534</v>
      </c>
      <c r="L717">
        <f>(Table2[[#This Row],[6M Return vs Nifty]]-AVERAGE(Table2[6M Return vs Nifty]))/_xlfn.STDEV.P(Table2[6M Return vs Nifty])</f>
        <v>-0.71436088553199217</v>
      </c>
      <c r="M717">
        <v>1.1391572310332301</v>
      </c>
      <c r="N717">
        <f>(Table2[[#This Row],[1W Return vs Nifty]]-AVERAGE(Table2[1W Return vs Nifty]))/_xlfn.STDEV.P(Table2[1W Return vs Nifty])</f>
        <v>0.47325495085271913</v>
      </c>
      <c r="O717">
        <v>285.95</v>
      </c>
      <c r="P717">
        <v>290.32230999863998</v>
      </c>
      <c r="Q717">
        <v>327.07820120302</v>
      </c>
      <c r="R717">
        <v>60.614768784556802</v>
      </c>
      <c r="S717" s="1">
        <f>(Table2[[#This Row],[Close Price]]-Table2[[#This Row],[20D EMA]])/Table2[[#This Row],[20D EMA]]</f>
        <v>1.6611295681063124E-2</v>
      </c>
      <c r="T717" s="1">
        <f>(Table2[[#This Row],[Close Price]]-Table2[[#This Row],[50D EMA]])/Table2[[#This Row],[50D EMA]]</f>
        <v>1.3009334396718519E-3</v>
      </c>
      <c r="U717" s="1">
        <f>(Table2[[#This Row],[Close Price]]-Table2[[#This Row],[200D EMA]])/Table2[[#This Row],[200D EMA]]</f>
        <v>-0.11122172333471951</v>
      </c>
      <c r="V717">
        <v>0.91184740682569598</v>
      </c>
      <c r="W717">
        <v>286.60000000000002</v>
      </c>
      <c r="X717">
        <v>294.25</v>
      </c>
      <c r="Y717">
        <v>286.60000000000002</v>
      </c>
      <c r="Z717">
        <v>294.25</v>
      </c>
      <c r="AA717">
        <v>269.7</v>
      </c>
      <c r="AB717">
        <v>298.5</v>
      </c>
      <c r="AC717" s="1">
        <f>(Table2[[#This Row],[Close Price]]/Table2[[#This Row],[Day Low]])-1</f>
        <v>1.4305652477320185E-2</v>
      </c>
      <c r="AD717" s="1">
        <f>(Table2[[#This Row],[Day High]]/Table2[[#This Row],[Close Price]])-1</f>
        <v>1.221190230478153E-2</v>
      </c>
      <c r="AE717" s="1">
        <f>(Table2[[#This Row],[Close Price]]/Table2[[#This Row],[Current Week Low]])-1</f>
        <v>1.4305652477320185E-2</v>
      </c>
      <c r="AF717" s="1">
        <f>(Table2[[#This Row],[Current Week High]]/Table2[[#This Row],[Close Price]])-1</f>
        <v>1.221190230478153E-2</v>
      </c>
      <c r="AG717" s="1">
        <f>(Table2[[#This Row],[Close Price]]/Table2[[#This Row],[Current Month Low]])-1</f>
        <v>7.7864293659621886E-2</v>
      </c>
      <c r="AH717" s="1">
        <f>(Table2[[#This Row],[Current Month High]]/Table2[[#This Row],[Close Price]])-1</f>
        <v>2.6831785345717174E-2</v>
      </c>
      <c r="AI717">
        <v>62.710698314413399</v>
      </c>
      <c r="AJ717">
        <v>11.3793103448275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-0.15</v>
      </c>
      <c r="AM717" t="s">
        <v>3181</v>
      </c>
      <c r="AN717">
        <v>0.8</v>
      </c>
      <c r="AO717" t="s">
        <v>3182</v>
      </c>
      <c r="AP717">
        <v>-9.6986072077009003E-2</v>
      </c>
      <c r="AQ717">
        <f>(Table2[[#This Row],[Sharpe Ratio]]-AVERAGE(Table2[Sharpe Ratio]))/_xlfn.STDEV.P(Table2[Sharpe Ratio])</f>
        <v>-1.90774249908389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728</v>
      </c>
      <c r="AT717">
        <f>_xlfn.RANK.AVG(Table2[[#This Row],[6M Return vs Nifty Z-Score]],Table2[6M Return vs Nifty Z-Score])</f>
        <v>565</v>
      </c>
      <c r="AU717">
        <f>_xlfn.RANK.AVG(Table2[[#This Row],[Sharpe Ratio Z-Score]],Table2[Sharpe Ratio Z-Score])</f>
        <v>715</v>
      </c>
      <c r="AV717">
        <f>(Table2[[#This Row],[Rank 1Y]]+Table2[[#This Row],[Rank 6M]]+Table2[[#This Row],[Rank Sharpe]])/3</f>
        <v>669.33333333333337</v>
      </c>
    </row>
    <row r="718" spans="1:48" x14ac:dyDescent="0.3">
      <c r="A718" t="s">
        <v>839</v>
      </c>
      <c r="B718" t="s">
        <v>840</v>
      </c>
      <c r="C718" t="s">
        <v>3150</v>
      </c>
      <c r="D718" t="s">
        <v>458</v>
      </c>
      <c r="E718">
        <v>19333.151602499998</v>
      </c>
      <c r="F718">
        <v>533.29999999999995</v>
      </c>
      <c r="G718">
        <v>-18.519734598204899</v>
      </c>
      <c r="H718">
        <f>(Table2[[#This Row],[1Y Return vs Nifty]]-AVERAGE(Table2[1Y Return vs Nifty]))/_xlfn.STDEV.P(Table2[1Y Return vs Nifty])</f>
        <v>-0.72494741579225674</v>
      </c>
      <c r="I718">
        <v>-6.3785480804567802</v>
      </c>
      <c r="J718">
        <f>(Table2[[#This Row],[1M Return vs Nifty]]-AVERAGE(Table2[1M Return vs Nifty]))/_xlfn.STDEV.P(Table2[1M Return vs Nifty])</f>
        <v>-0.5936425988718006</v>
      </c>
      <c r="K718">
        <v>-39.060279715765503</v>
      </c>
      <c r="L718">
        <f>(Table2[[#This Row],[6M Return vs Nifty]]-AVERAGE(Table2[6M Return vs Nifty]))/_xlfn.STDEV.P(Table2[6M Return vs Nifty])</f>
        <v>-1.5607477424417613</v>
      </c>
      <c r="M718">
        <v>-5.5482713809838904</v>
      </c>
      <c r="N718">
        <f>(Table2[[#This Row],[1W Return vs Nifty]]-AVERAGE(Table2[1W Return vs Nifty]))/_xlfn.STDEV.P(Table2[1W Return vs Nifty])</f>
        <v>-1.0179194210039169</v>
      </c>
      <c r="O718">
        <v>560.08000000000004</v>
      </c>
      <c r="P718">
        <v>597.57854108354695</v>
      </c>
      <c r="Q718">
        <v>629.40940389769298</v>
      </c>
      <c r="R718">
        <v>30.765375037637501</v>
      </c>
      <c r="S718" s="1">
        <f>(Table2[[#This Row],[Close Price]]-Table2[[#This Row],[20D EMA]])/Table2[[#This Row],[20D EMA]]</f>
        <v>-4.7814597914583784E-2</v>
      </c>
      <c r="T718" s="1">
        <f>(Table2[[#This Row],[Close Price]]-Table2[[#This Row],[50D EMA]])/Table2[[#This Row],[50D EMA]]</f>
        <v>-0.10756500888903282</v>
      </c>
      <c r="U718" s="1">
        <f>(Table2[[#This Row],[Close Price]]-Table2[[#This Row],[200D EMA]])/Table2[[#This Row],[200D EMA]]</f>
        <v>-0.15269775650399256</v>
      </c>
      <c r="V718">
        <v>0.67641257820956302</v>
      </c>
      <c r="W718">
        <v>527.70000000000005</v>
      </c>
      <c r="X718">
        <v>536.70000000000005</v>
      </c>
      <c r="Y718">
        <v>527.70000000000005</v>
      </c>
      <c r="Z718">
        <v>536.70000000000005</v>
      </c>
      <c r="AA718">
        <v>524.65</v>
      </c>
      <c r="AB718">
        <v>592.79999999999995</v>
      </c>
      <c r="AC718" s="1">
        <f>(Table2[[#This Row],[Close Price]]/Table2[[#This Row],[Day Low]])-1</f>
        <v>1.0612090202766655E-2</v>
      </c>
      <c r="AD718" s="1">
        <f>(Table2[[#This Row],[Day High]]/Table2[[#This Row],[Close Price]])-1</f>
        <v>6.3753984624039806E-3</v>
      </c>
      <c r="AE718" s="1">
        <f>(Table2[[#This Row],[Close Price]]/Table2[[#This Row],[Current Week Low]])-1</f>
        <v>1.0612090202766655E-2</v>
      </c>
      <c r="AF718" s="1">
        <f>(Table2[[#This Row],[Current Week High]]/Table2[[#This Row],[Close Price]])-1</f>
        <v>6.3753984624039806E-3</v>
      </c>
      <c r="AG718" s="1">
        <f>(Table2[[#This Row],[Close Price]]/Table2[[#This Row],[Current Month Low]])-1</f>
        <v>1.6487181930811001E-2</v>
      </c>
      <c r="AH718" s="1">
        <f>(Table2[[#This Row],[Current Month High]]/Table2[[#This Row],[Close Price]])-1</f>
        <v>0.11156947309206822</v>
      </c>
      <c r="AI718">
        <v>44.243390211888197</v>
      </c>
      <c r="AJ718">
        <v>21.757990867579899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-0.24</v>
      </c>
      <c r="AM718" t="s">
        <v>3181</v>
      </c>
      <c r="AN718">
        <v>-9.14</v>
      </c>
      <c r="AO718" t="s">
        <v>3181</v>
      </c>
      <c r="AP718">
        <v>-0.112674201821421</v>
      </c>
      <c r="AQ718">
        <f>(Table2[[#This Row],[Sharpe Ratio]]-AVERAGE(Table2[Sharpe Ratio]))/_xlfn.STDEV.P(Table2[Sharpe Ratio])</f>
        <v>-2.0913608854597303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562</v>
      </c>
      <c r="AT718">
        <f>_xlfn.RANK.AVG(Table2[[#This Row],[6M Return vs Nifty Z-Score]],Table2[6M Return vs Nifty Z-Score])</f>
        <v>722</v>
      </c>
      <c r="AU718">
        <f>_xlfn.RANK.AVG(Table2[[#This Row],[Sharpe Ratio Z-Score]],Table2[Sharpe Ratio Z-Score])</f>
        <v>725</v>
      </c>
      <c r="AV718">
        <f>(Table2[[#This Row],[Rank 1Y]]+Table2[[#This Row],[Rank 6M]]+Table2[[#This Row],[Rank Sharpe]])/3</f>
        <v>669.66666666666663</v>
      </c>
    </row>
    <row r="719" spans="1:48" x14ac:dyDescent="0.3">
      <c r="A719" t="s">
        <v>2357</v>
      </c>
      <c r="B719" t="s">
        <v>2358</v>
      </c>
      <c r="C719" t="s">
        <v>3136</v>
      </c>
      <c r="D719" t="s">
        <v>54</v>
      </c>
      <c r="E719">
        <v>2283.87365628</v>
      </c>
      <c r="F719">
        <v>226.91</v>
      </c>
      <c r="G719">
        <v>-90.482754000269395</v>
      </c>
      <c r="H719">
        <f>(Table2[[#This Row],[1Y Return vs Nifty]]-AVERAGE(Table2[1Y Return vs Nifty]))/_xlfn.STDEV.P(Table2[1Y Return vs Nifty])</f>
        <v>-1.9529251335574309</v>
      </c>
      <c r="I719">
        <v>-25.8319006279729</v>
      </c>
      <c r="J719">
        <f>(Table2[[#This Row],[1M Return vs Nifty]]-AVERAGE(Table2[1M Return vs Nifty]))/_xlfn.STDEV.P(Table2[1M Return vs Nifty])</f>
        <v>-2.7955729911211091</v>
      </c>
      <c r="K719">
        <v>-63.868290898230903</v>
      </c>
      <c r="L719">
        <f>(Table2[[#This Row],[6M Return vs Nifty]]-AVERAGE(Table2[6M Return vs Nifty]))/_xlfn.STDEV.P(Table2[6M Return vs Nifty])</f>
        <v>-2.3326382943792363</v>
      </c>
      <c r="M719">
        <v>-6.5735152033433302</v>
      </c>
      <c r="N719">
        <f>(Table2[[#This Row],[1W Return vs Nifty]]-AVERAGE(Table2[1W Return vs Nifty]))/_xlfn.STDEV.P(Table2[1W Return vs Nifty])</f>
        <v>-1.246530057693106</v>
      </c>
      <c r="O719">
        <v>253.01</v>
      </c>
      <c r="P719">
        <v>298.25338768164198</v>
      </c>
      <c r="Q719">
        <v>415.01770313196403</v>
      </c>
      <c r="R719">
        <v>17.2250834589234</v>
      </c>
      <c r="S719" s="1">
        <f>(Table2[[#This Row],[Close Price]]-Table2[[#This Row],[20D EMA]])/Table2[[#This Row],[20D EMA]]</f>
        <v>-0.10315797794553573</v>
      </c>
      <c r="T719" s="1">
        <f>(Table2[[#This Row],[Close Price]]-Table2[[#This Row],[50D EMA]])/Table2[[#This Row],[50D EMA]]</f>
        <v>-0.2392039474763468</v>
      </c>
      <c r="U719" s="1">
        <f>(Table2[[#This Row],[Close Price]]-Table2[[#This Row],[200D EMA]])/Table2[[#This Row],[200D EMA]]</f>
        <v>-0.4532522389102786</v>
      </c>
      <c r="V719">
        <v>0.461857827704586</v>
      </c>
      <c r="W719">
        <v>226.5</v>
      </c>
      <c r="X719">
        <v>228.95</v>
      </c>
      <c r="Y719">
        <v>226.5</v>
      </c>
      <c r="Z719">
        <v>228.95</v>
      </c>
      <c r="AA719">
        <v>224.77</v>
      </c>
      <c r="AB719">
        <v>249</v>
      </c>
      <c r="AC719" s="1">
        <f>(Table2[[#This Row],[Close Price]]/Table2[[#This Row],[Day Low]])-1</f>
        <v>1.8101545253863538E-3</v>
      </c>
      <c r="AD719" s="1">
        <f>(Table2[[#This Row],[Day High]]/Table2[[#This Row],[Close Price]])-1</f>
        <v>8.9903485963598317E-3</v>
      </c>
      <c r="AE719" s="1">
        <f>(Table2[[#This Row],[Close Price]]/Table2[[#This Row],[Current Week Low]])-1</f>
        <v>1.8101545253863538E-3</v>
      </c>
      <c r="AF719" s="1">
        <f>(Table2[[#This Row],[Current Week High]]/Table2[[#This Row],[Close Price]])-1</f>
        <v>8.9903485963598317E-3</v>
      </c>
      <c r="AG719" s="1">
        <f>(Table2[[#This Row],[Close Price]]/Table2[[#This Row],[Current Month Low]])-1</f>
        <v>9.5208435289406701E-3</v>
      </c>
      <c r="AH719" s="1">
        <f>(Table2[[#This Row],[Current Month High]]/Table2[[#This Row],[Close Price]])-1</f>
        <v>9.73513727909745E-2</v>
      </c>
      <c r="AI719">
        <v>197.40866422810799</v>
      </c>
      <c r="AJ719">
        <v>0.95208435289406701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-0.5</v>
      </c>
      <c r="AM719" t="s">
        <v>3181</v>
      </c>
      <c r="AN719">
        <v>-7.69</v>
      </c>
      <c r="AO719" t="s">
        <v>3181</v>
      </c>
      <c r="AQ719">
        <f>(Table2[[#This Row],[Sharpe Ratio]]-AVERAGE(Table2[Sharpe Ratio]))/_xlfn.STDEV.P(Table2[Sharpe Ratio])</f>
        <v>-0.77258959393567861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731</v>
      </c>
      <c r="AT719">
        <f>_xlfn.RANK.AVG(Table2[[#This Row],[6M Return vs Nifty Z-Score]],Table2[6M Return vs Nifty Z-Score])</f>
        <v>731</v>
      </c>
      <c r="AU719">
        <f>_xlfn.RANK.AVG(Table2[[#This Row],[Sharpe Ratio Z-Score]],Table2[Sharpe Ratio Z-Score])</f>
        <v>547.5</v>
      </c>
      <c r="AV719">
        <f>(Table2[[#This Row],[Rank 1Y]]+Table2[[#This Row],[Rank 6M]]+Table2[[#This Row],[Rank Sharpe]])/3</f>
        <v>669.83333333333337</v>
      </c>
    </row>
    <row r="720" spans="1:48" x14ac:dyDescent="0.3">
      <c r="A720" t="s">
        <v>1342</v>
      </c>
      <c r="B720" t="s">
        <v>1343</v>
      </c>
      <c r="C720" t="s">
        <v>3136</v>
      </c>
      <c r="D720" t="s">
        <v>24</v>
      </c>
      <c r="E720">
        <v>8440.3372087600001</v>
      </c>
      <c r="F720">
        <v>74.11</v>
      </c>
      <c r="G720">
        <v>-50.544625095160697</v>
      </c>
      <c r="H720">
        <f>(Table2[[#This Row],[1Y Return vs Nifty]]-AVERAGE(Table2[1Y Return vs Nifty]))/_xlfn.STDEV.P(Table2[1Y Return vs Nifty])</f>
        <v>-1.2714204830827491</v>
      </c>
      <c r="I720">
        <v>-14.811452372826301</v>
      </c>
      <c r="J720">
        <f>(Table2[[#This Row],[1M Return vs Nifty]]-AVERAGE(Table2[1M Return vs Nifty]))/_xlfn.STDEV.P(Table2[1M Return vs Nifty])</f>
        <v>-1.5481653841317129</v>
      </c>
      <c r="K720">
        <v>-37.063708720118399</v>
      </c>
      <c r="L720">
        <f>(Table2[[#This Row],[6M Return vs Nifty]]-AVERAGE(Table2[6M Return vs Nifty]))/_xlfn.STDEV.P(Table2[6M Return vs Nifty])</f>
        <v>-1.4986252983458923</v>
      </c>
      <c r="M720">
        <v>-5.7206481359845096</v>
      </c>
      <c r="N720">
        <f>(Table2[[#This Row],[1W Return vs Nifty]]-AVERAGE(Table2[1W Return vs Nifty]))/_xlfn.STDEV.P(Table2[1W Return vs Nifty])</f>
        <v>-1.0563562872904344</v>
      </c>
      <c r="O720">
        <v>77.27</v>
      </c>
      <c r="P720">
        <v>80.917730024355507</v>
      </c>
      <c r="Q720">
        <v>88.681766168436894</v>
      </c>
      <c r="R720">
        <v>34.897698941037099</v>
      </c>
      <c r="S720" s="1">
        <f>(Table2[[#This Row],[Close Price]]-Table2[[#This Row],[20D EMA]])/Table2[[#This Row],[20D EMA]]</f>
        <v>-4.0895561019800658E-2</v>
      </c>
      <c r="T720" s="1">
        <f>(Table2[[#This Row],[Close Price]]-Table2[[#This Row],[50D EMA]])/Table2[[#This Row],[50D EMA]]</f>
        <v>-8.4131500257192612E-2</v>
      </c>
      <c r="U720" s="1">
        <f>(Table2[[#This Row],[Close Price]]-Table2[[#This Row],[200D EMA]])/Table2[[#This Row],[200D EMA]]</f>
        <v>-0.16431524537705017</v>
      </c>
      <c r="V720">
        <v>0.83007764224459502</v>
      </c>
      <c r="W720">
        <v>73</v>
      </c>
      <c r="X720">
        <v>74.2</v>
      </c>
      <c r="Y720">
        <v>73</v>
      </c>
      <c r="Z720">
        <v>74.2</v>
      </c>
      <c r="AA720">
        <v>72.5</v>
      </c>
      <c r="AB720">
        <v>78.25</v>
      </c>
      <c r="AC720" s="1">
        <f>(Table2[[#This Row],[Close Price]]/Table2[[#This Row],[Day Low]])-1</f>
        <v>1.520547945205486E-2</v>
      </c>
      <c r="AD720" s="1">
        <f>(Table2[[#This Row],[Day High]]/Table2[[#This Row],[Close Price]])-1</f>
        <v>1.2144110106597772E-3</v>
      </c>
      <c r="AE720" s="1">
        <f>(Table2[[#This Row],[Close Price]]/Table2[[#This Row],[Current Week Low]])-1</f>
        <v>1.520547945205486E-2</v>
      </c>
      <c r="AF720" s="1">
        <f>(Table2[[#This Row],[Current Week High]]/Table2[[#This Row],[Close Price]])-1</f>
        <v>1.2144110106597772E-3</v>
      </c>
      <c r="AG720" s="1">
        <f>(Table2[[#This Row],[Close Price]]/Table2[[#This Row],[Current Month Low]])-1</f>
        <v>2.2206896551724142E-2</v>
      </c>
      <c r="AH720" s="1">
        <f>(Table2[[#This Row],[Current Month High]]/Table2[[#This Row],[Close Price]])-1</f>
        <v>5.5862906490352193E-2</v>
      </c>
      <c r="AI720">
        <v>57.198758602077902</v>
      </c>
      <c r="AJ720">
        <v>2.2206896551724098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-0.18</v>
      </c>
      <c r="AM720" t="s">
        <v>3181</v>
      </c>
      <c r="AN720">
        <v>-8.6199999999999992</v>
      </c>
      <c r="AO720" t="s">
        <v>3181</v>
      </c>
      <c r="AP720">
        <v>-5.9254558856359999E-3</v>
      </c>
      <c r="AQ720">
        <f>(Table2[[#This Row],[Sharpe Ratio]]-AVERAGE(Table2[Sharpe Ratio]))/_xlfn.STDEV.P(Table2[Sharpe Ratio])</f>
        <v>-0.84194283527085156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708</v>
      </c>
      <c r="AT720">
        <f>_xlfn.RANK.AVG(Table2[[#This Row],[6M Return vs Nifty Z-Score]],Table2[6M Return vs Nifty Z-Score])</f>
        <v>720</v>
      </c>
      <c r="AU720">
        <f>_xlfn.RANK.AVG(Table2[[#This Row],[Sharpe Ratio Z-Score]],Table2[Sharpe Ratio Z-Score])</f>
        <v>586</v>
      </c>
      <c r="AV720">
        <f>(Table2[[#This Row],[Rank 1Y]]+Table2[[#This Row],[Rank 6M]]+Table2[[#This Row],[Rank Sharpe]])/3</f>
        <v>671.33333333333337</v>
      </c>
    </row>
    <row r="721" spans="1:48" x14ac:dyDescent="0.3">
      <c r="A721" t="s">
        <v>383</v>
      </c>
      <c r="B721" t="s">
        <v>384</v>
      </c>
      <c r="C721" t="s">
        <v>3137</v>
      </c>
      <c r="D721" t="s">
        <v>27</v>
      </c>
      <c r="E721">
        <v>63357.133325759998</v>
      </c>
      <c r="F721">
        <v>9.09</v>
      </c>
      <c r="G721">
        <v>-50.189464503474802</v>
      </c>
      <c r="H721">
        <f>(Table2[[#This Row],[1Y Return vs Nifty]]-AVERAGE(Table2[1Y Return vs Nifty]))/_xlfn.STDEV.P(Table2[1Y Return vs Nifty])</f>
        <v>-1.2653600190215917</v>
      </c>
      <c r="I721">
        <v>-30.5400273651133</v>
      </c>
      <c r="J721">
        <f>(Table2[[#This Row],[1M Return vs Nifty]]-AVERAGE(Table2[1M Return vs Nifty]))/_xlfn.STDEV.P(Table2[1M Return vs Nifty])</f>
        <v>-3.3284871676235399</v>
      </c>
      <c r="K721">
        <v>-42.458092660688898</v>
      </c>
      <c r="L721">
        <f>(Table2[[#This Row],[6M Return vs Nifty]]-AVERAGE(Table2[6M Return vs Nifty]))/_xlfn.STDEV.P(Table2[6M Return vs Nifty])</f>
        <v>-1.6664692245124806</v>
      </c>
      <c r="M721">
        <v>-7.3786402977835497</v>
      </c>
      <c r="N721">
        <f>(Table2[[#This Row],[1W Return vs Nifty]]-AVERAGE(Table2[1W Return vs Nifty]))/_xlfn.STDEV.P(Table2[1W Return vs Nifty])</f>
        <v>-1.4260582405899669</v>
      </c>
      <c r="O721">
        <v>10.52</v>
      </c>
      <c r="P721">
        <v>12.461566169786501</v>
      </c>
      <c r="Q721">
        <v>13.6198926103192</v>
      </c>
      <c r="R721">
        <v>23.722260732779699</v>
      </c>
      <c r="S721" s="1">
        <f>(Table2[[#This Row],[Close Price]]-Table2[[#This Row],[20D EMA]])/Table2[[#This Row],[20D EMA]]</f>
        <v>-0.13593155893536119</v>
      </c>
      <c r="T721" s="1">
        <f>(Table2[[#This Row],[Close Price]]-Table2[[#This Row],[50D EMA]])/Table2[[#This Row],[50D EMA]]</f>
        <v>-0.27055717747268238</v>
      </c>
      <c r="U721" s="1">
        <f>(Table2[[#This Row],[Close Price]]-Table2[[#This Row],[200D EMA]])/Table2[[#This Row],[200D EMA]]</f>
        <v>-0.33259385664223939</v>
      </c>
      <c r="V721">
        <v>0.66136754359556404</v>
      </c>
      <c r="W721">
        <v>9.02</v>
      </c>
      <c r="X721">
        <v>9.23</v>
      </c>
      <c r="Y721">
        <v>9.02</v>
      </c>
      <c r="Z721">
        <v>9.23</v>
      </c>
      <c r="AA721">
        <v>8.9</v>
      </c>
      <c r="AB721">
        <v>10.53</v>
      </c>
      <c r="AC721" s="1">
        <f>(Table2[[#This Row],[Close Price]]/Table2[[#This Row],[Day Low]])-1</f>
        <v>7.7605321507761005E-3</v>
      </c>
      <c r="AD721" s="1">
        <f>(Table2[[#This Row],[Day High]]/Table2[[#This Row],[Close Price]])-1</f>
        <v>1.5401540154015514E-2</v>
      </c>
      <c r="AE721" s="1">
        <f>(Table2[[#This Row],[Close Price]]/Table2[[#This Row],[Current Week Low]])-1</f>
        <v>7.7605321507761005E-3</v>
      </c>
      <c r="AF721" s="1">
        <f>(Table2[[#This Row],[Current Week High]]/Table2[[#This Row],[Close Price]])-1</f>
        <v>1.5401540154015514E-2</v>
      </c>
      <c r="AG721" s="1">
        <f>(Table2[[#This Row],[Close Price]]/Table2[[#This Row],[Current Month Low]])-1</f>
        <v>2.134831460674147E-2</v>
      </c>
      <c r="AH721" s="1">
        <f>(Table2[[#This Row],[Current Month High]]/Table2[[#This Row],[Close Price]])-1</f>
        <v>0.15841584158415833</v>
      </c>
      <c r="AI721">
        <v>111.00110011001</v>
      </c>
      <c r="AJ721">
        <v>2.1348314606741399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-0.43</v>
      </c>
      <c r="AM721" t="s">
        <v>3181</v>
      </c>
      <c r="AN721">
        <v>-12.26</v>
      </c>
      <c r="AO721" t="s">
        <v>3181</v>
      </c>
      <c r="AP721">
        <v>-4.6418430699770004E-3</v>
      </c>
      <c r="AQ721">
        <f>(Table2[[#This Row],[Sharpe Ratio]]-AVERAGE(Table2[Sharpe Ratio]))/_xlfn.STDEV.P(Table2[Sharpe Ratio])</f>
        <v>-0.82691906138686722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707</v>
      </c>
      <c r="AT721">
        <f>_xlfn.RANK.AVG(Table2[[#This Row],[6M Return vs Nifty Z-Score]],Table2[6M Return vs Nifty Z-Score])</f>
        <v>726</v>
      </c>
      <c r="AU721">
        <f>_xlfn.RANK.AVG(Table2[[#This Row],[Sharpe Ratio Z-Score]],Table2[Sharpe Ratio Z-Score])</f>
        <v>584</v>
      </c>
      <c r="AV721">
        <f>(Table2[[#This Row],[Rank 1Y]]+Table2[[#This Row],[Rank 6M]]+Table2[[#This Row],[Rank Sharpe]])/3</f>
        <v>672.33333333333337</v>
      </c>
    </row>
    <row r="722" spans="1:48" x14ac:dyDescent="0.3">
      <c r="A722" t="s">
        <v>1891</v>
      </c>
      <c r="B722" t="s">
        <v>1892</v>
      </c>
      <c r="C722" t="s">
        <v>3146</v>
      </c>
      <c r="D722" t="s">
        <v>434</v>
      </c>
      <c r="E722">
        <v>3959.0909631</v>
      </c>
      <c r="F722">
        <v>1031.55</v>
      </c>
      <c r="G722">
        <v>-53.535956565256399</v>
      </c>
      <c r="H722">
        <f>(Table2[[#This Row],[1Y Return vs Nifty]]-AVERAGE(Table2[1Y Return vs Nifty]))/_xlfn.STDEV.P(Table2[1Y Return vs Nifty])</f>
        <v>-1.3224645946590607</v>
      </c>
      <c r="I722">
        <v>-3.67645751219368</v>
      </c>
      <c r="J722">
        <f>(Table2[[#This Row],[1M Return vs Nifty]]-AVERAGE(Table2[1M Return vs Nifty]))/_xlfn.STDEV.P(Table2[1M Return vs Nifty])</f>
        <v>-0.28779221496826002</v>
      </c>
      <c r="K722">
        <v>-15.154495732726099</v>
      </c>
      <c r="L722">
        <f>(Table2[[#This Row],[6M Return vs Nifty]]-AVERAGE(Table2[6M Return vs Nifty]))/_xlfn.STDEV.P(Table2[6M Return vs Nifty])</f>
        <v>-0.81692960009067728</v>
      </c>
      <c r="M722">
        <v>-4.6927662313194896</v>
      </c>
      <c r="N722">
        <f>(Table2[[#This Row],[1W Return vs Nifty]]-AVERAGE(Table2[1W Return vs Nifty]))/_xlfn.STDEV.P(Table2[1W Return vs Nifty])</f>
        <v>-0.82715740645642399</v>
      </c>
      <c r="O722">
        <v>1071.06</v>
      </c>
      <c r="P722">
        <v>1099.1158157978</v>
      </c>
      <c r="Q722">
        <v>1176.50318028319</v>
      </c>
      <c r="R722">
        <v>28.833389658172901</v>
      </c>
      <c r="S722" s="1">
        <f>(Table2[[#This Row],[Close Price]]-Table2[[#This Row],[20D EMA]])/Table2[[#This Row],[20D EMA]]</f>
        <v>-3.6888689709259979E-2</v>
      </c>
      <c r="T722" s="1">
        <f>(Table2[[#This Row],[Close Price]]-Table2[[#This Row],[50D EMA]])/Table2[[#This Row],[50D EMA]]</f>
        <v>-6.1472881043711465E-2</v>
      </c>
      <c r="U722" s="1">
        <f>(Table2[[#This Row],[Close Price]]-Table2[[#This Row],[200D EMA]])/Table2[[#This Row],[200D EMA]]</f>
        <v>-0.12320679001335048</v>
      </c>
      <c r="V722">
        <v>0.78802799170487103</v>
      </c>
      <c r="W722">
        <v>1028</v>
      </c>
      <c r="X722">
        <v>1050</v>
      </c>
      <c r="Y722">
        <v>1028</v>
      </c>
      <c r="Z722">
        <v>1050</v>
      </c>
      <c r="AA722">
        <v>1015</v>
      </c>
      <c r="AB722">
        <v>1110</v>
      </c>
      <c r="AC722" s="1">
        <f>(Table2[[#This Row],[Close Price]]/Table2[[#This Row],[Day Low]])-1</f>
        <v>3.4533073929960967E-3</v>
      </c>
      <c r="AD722" s="1">
        <f>(Table2[[#This Row],[Day High]]/Table2[[#This Row],[Close Price]])-1</f>
        <v>1.7885705976443234E-2</v>
      </c>
      <c r="AE722" s="1">
        <f>(Table2[[#This Row],[Close Price]]/Table2[[#This Row],[Current Week Low]])-1</f>
        <v>3.4533073929960967E-3</v>
      </c>
      <c r="AF722" s="1">
        <f>(Table2[[#This Row],[Current Week High]]/Table2[[#This Row],[Close Price]])-1</f>
        <v>1.7885705976443234E-2</v>
      </c>
      <c r="AG722" s="1">
        <f>(Table2[[#This Row],[Close Price]]/Table2[[#This Row],[Current Month Low]])-1</f>
        <v>1.6305418719211762E-2</v>
      </c>
      <c r="AH722" s="1">
        <f>(Table2[[#This Row],[Current Month High]]/Table2[[#This Row],[Close Price]])-1</f>
        <v>7.6050603460811494E-2</v>
      </c>
      <c r="AI722">
        <v>40.347050554989998</v>
      </c>
      <c r="AJ722">
        <v>3.3772611113894699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-0.15</v>
      </c>
      <c r="AM722" t="s">
        <v>3181</v>
      </c>
      <c r="AN722">
        <v>-2.74</v>
      </c>
      <c r="AO722" t="s">
        <v>3181</v>
      </c>
      <c r="AP722">
        <v>-8.5885985983016E-2</v>
      </c>
      <c r="AQ722">
        <f>(Table2[[#This Row],[Sharpe Ratio]]-AVERAGE(Table2[Sharpe Ratio]))/_xlfn.STDEV.P(Table2[Sharpe Ratio])</f>
        <v>-1.7778238962665027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716</v>
      </c>
      <c r="AT722">
        <f>_xlfn.RANK.AVG(Table2[[#This Row],[6M Return vs Nifty Z-Score]],Table2[6M Return vs Nifty Z-Score])</f>
        <v>607</v>
      </c>
      <c r="AU722">
        <f>_xlfn.RANK.AVG(Table2[[#This Row],[Sharpe Ratio Z-Score]],Table2[Sharpe Ratio Z-Score])</f>
        <v>707</v>
      </c>
      <c r="AV722">
        <f>(Table2[[#This Row],[Rank 1Y]]+Table2[[#This Row],[Rank 6M]]+Table2[[#This Row],[Rank Sharpe]])/3</f>
        <v>676.66666666666663</v>
      </c>
    </row>
    <row r="723" spans="1:48" x14ac:dyDescent="0.3">
      <c r="A723" t="s">
        <v>1386</v>
      </c>
      <c r="B723" t="s">
        <v>1387</v>
      </c>
      <c r="C723" t="s">
        <v>3150</v>
      </c>
      <c r="D723" t="s">
        <v>458</v>
      </c>
      <c r="E723">
        <v>8055.2760179199904</v>
      </c>
      <c r="F723">
        <v>733.4</v>
      </c>
      <c r="G723">
        <v>-44.0289892619654</v>
      </c>
      <c r="H723">
        <f>(Table2[[#This Row],[1Y Return vs Nifty]]-AVERAGE(Table2[1Y Return vs Nifty]))/_xlfn.STDEV.P(Table2[1Y Return vs Nifty])</f>
        <v>-1.1602376048945304</v>
      </c>
      <c r="I723">
        <v>-3.6361410339195999</v>
      </c>
      <c r="J723">
        <f>(Table2[[#This Row],[1M Return vs Nifty]]-AVERAGE(Table2[1M Return vs Nifty]))/_xlfn.STDEV.P(Table2[1M Return vs Nifty])</f>
        <v>-0.2832287815650294</v>
      </c>
      <c r="K723">
        <v>-26.777832515702698</v>
      </c>
      <c r="L723">
        <f>(Table2[[#This Row],[6M Return vs Nifty]]-AVERAGE(Table2[6M Return vs Nifty]))/_xlfn.STDEV.P(Table2[6M Return vs Nifty])</f>
        <v>-1.1785847033062238</v>
      </c>
      <c r="M723">
        <v>-2.8400806187354499</v>
      </c>
      <c r="N723">
        <f>(Table2[[#This Row],[1W Return vs Nifty]]-AVERAGE(Table2[1W Return vs Nifty]))/_xlfn.STDEV.P(Table2[1W Return vs Nifty])</f>
        <v>-0.41404237153427481</v>
      </c>
      <c r="O723">
        <v>745.63</v>
      </c>
      <c r="P723">
        <v>759.70002786079897</v>
      </c>
      <c r="Q723">
        <v>818.45012763275497</v>
      </c>
      <c r="R723">
        <v>38.657494570298603</v>
      </c>
      <c r="S723" s="1">
        <f>(Table2[[#This Row],[Close Price]]-Table2[[#This Row],[20D EMA]])/Table2[[#This Row],[20D EMA]]</f>
        <v>-1.640223703445411E-2</v>
      </c>
      <c r="T723" s="1">
        <f>(Table2[[#This Row],[Close Price]]-Table2[[#This Row],[50D EMA]])/Table2[[#This Row],[50D EMA]]</f>
        <v>-3.461896392824404E-2</v>
      </c>
      <c r="U723" s="1">
        <f>(Table2[[#This Row],[Close Price]]-Table2[[#This Row],[200D EMA]])/Table2[[#This Row],[200D EMA]]</f>
        <v>-0.10391607840388493</v>
      </c>
      <c r="V723">
        <v>0.59769625838179996</v>
      </c>
      <c r="W723">
        <v>731.75</v>
      </c>
      <c r="X723">
        <v>738</v>
      </c>
      <c r="Y723">
        <v>731.75</v>
      </c>
      <c r="Z723">
        <v>738</v>
      </c>
      <c r="AA723">
        <v>715.75</v>
      </c>
      <c r="AB723">
        <v>784.1</v>
      </c>
      <c r="AC723" s="1">
        <f>(Table2[[#This Row],[Close Price]]/Table2[[#This Row],[Day Low]])-1</f>
        <v>2.2548684660061991E-3</v>
      </c>
      <c r="AD723" s="1">
        <f>(Table2[[#This Row],[Day High]]/Table2[[#This Row],[Close Price]])-1</f>
        <v>6.2721570766295365E-3</v>
      </c>
      <c r="AE723" s="1">
        <f>(Table2[[#This Row],[Close Price]]/Table2[[#This Row],[Current Week Low]])-1</f>
        <v>2.2548684660061991E-3</v>
      </c>
      <c r="AF723" s="1">
        <f>(Table2[[#This Row],[Current Week High]]/Table2[[#This Row],[Close Price]])-1</f>
        <v>6.2721570766295365E-3</v>
      </c>
      <c r="AG723" s="1">
        <f>(Table2[[#This Row],[Close Price]]/Table2[[#This Row],[Current Month Low]])-1</f>
        <v>2.4659448131330697E-2</v>
      </c>
      <c r="AH723" s="1">
        <f>(Table2[[#This Row],[Current Month High]]/Table2[[#This Row],[Close Price]])-1</f>
        <v>6.9130079083719709E-2</v>
      </c>
      <c r="AI723">
        <v>50.845377692936999</v>
      </c>
      <c r="AJ723">
        <v>2.4659448131330599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-7.0000000000000007E-2</v>
      </c>
      <c r="AM723" t="s">
        <v>3181</v>
      </c>
      <c r="AN723">
        <v>-1.1499999999999999</v>
      </c>
      <c r="AO723" t="s">
        <v>3181</v>
      </c>
      <c r="AP723">
        <v>-4.0416700493868002E-2</v>
      </c>
      <c r="AQ723">
        <f>(Table2[[#This Row],[Sharpe Ratio]]-AVERAGE(Table2[Sharpe Ratio]))/_xlfn.STDEV.P(Table2[Sharpe Ratio])</f>
        <v>-1.2456382905123418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692</v>
      </c>
      <c r="AT723">
        <f>_xlfn.RANK.AVG(Table2[[#This Row],[6M Return vs Nifty Z-Score]],Table2[6M Return vs Nifty Z-Score])</f>
        <v>688</v>
      </c>
      <c r="AU723">
        <f>_xlfn.RANK.AVG(Table2[[#This Row],[Sharpe Ratio Z-Score]],Table2[Sharpe Ratio Z-Score])</f>
        <v>653</v>
      </c>
      <c r="AV723">
        <f>(Table2[[#This Row],[Rank 1Y]]+Table2[[#This Row],[Rank 6M]]+Table2[[#This Row],[Rank Sharpe]])/3</f>
        <v>677.66666666666663</v>
      </c>
    </row>
    <row r="724" spans="1:48" x14ac:dyDescent="0.3">
      <c r="A724" t="s">
        <v>1925</v>
      </c>
      <c r="B724" t="s">
        <v>1926</v>
      </c>
      <c r="C724" t="s">
        <v>3136</v>
      </c>
      <c r="D724" t="s">
        <v>54</v>
      </c>
      <c r="E724">
        <v>3750.6505744000001</v>
      </c>
      <c r="F724">
        <v>526</v>
      </c>
      <c r="G724">
        <v>-60.922234680999203</v>
      </c>
      <c r="H724">
        <f>(Table2[[#This Row],[1Y Return vs Nifty]]-AVERAGE(Table2[1Y Return vs Nifty]))/_xlfn.STDEV.P(Table2[1Y Return vs Nifty])</f>
        <v>-1.4485041218872428</v>
      </c>
      <c r="I724">
        <v>-9.9862173715452194</v>
      </c>
      <c r="J724">
        <f>(Table2[[#This Row],[1M Return vs Nifty]]-AVERAGE(Table2[1M Return vs Nifty]))/_xlfn.STDEV.P(Table2[1M Return vs Nifty])</f>
        <v>-1.0019956905987304</v>
      </c>
      <c r="K724">
        <v>-50.381636478060798</v>
      </c>
      <c r="L724">
        <f>(Table2[[#This Row],[6M Return vs Nifty]]-AVERAGE(Table2[6M Return vs Nifty]))/_xlfn.STDEV.P(Table2[6M Return vs Nifty])</f>
        <v>-1.913006867756325</v>
      </c>
      <c r="M724">
        <v>-7.3889775661286698</v>
      </c>
      <c r="N724">
        <f>(Table2[[#This Row],[1W Return vs Nifty]]-AVERAGE(Table2[1W Return vs Nifty]))/_xlfn.STDEV.P(Table2[1W Return vs Nifty])</f>
        <v>-1.4283632625237408</v>
      </c>
      <c r="O724">
        <v>571.38</v>
      </c>
      <c r="P724">
        <v>607.35646482265201</v>
      </c>
      <c r="Q724">
        <v>731.34608211796797</v>
      </c>
      <c r="R724">
        <v>18.990048270598901</v>
      </c>
      <c r="S724" s="1">
        <f>(Table2[[#This Row],[Close Price]]-Table2[[#This Row],[20D EMA]])/Table2[[#This Row],[20D EMA]]</f>
        <v>-7.9421750848822137E-2</v>
      </c>
      <c r="T724" s="1">
        <f>(Table2[[#This Row],[Close Price]]-Table2[[#This Row],[50D EMA]])/Table2[[#This Row],[50D EMA]]</f>
        <v>-0.13395175573937143</v>
      </c>
      <c r="U724" s="1">
        <f>(Table2[[#This Row],[Close Price]]-Table2[[#This Row],[200D EMA]])/Table2[[#This Row],[200D EMA]]</f>
        <v>-0.28077826235602249</v>
      </c>
      <c r="V724">
        <v>0.83754918854571003</v>
      </c>
      <c r="W724">
        <v>522.35</v>
      </c>
      <c r="X724">
        <v>547.79999999999995</v>
      </c>
      <c r="Y724">
        <v>522.35</v>
      </c>
      <c r="Z724">
        <v>547.79999999999995</v>
      </c>
      <c r="AA724">
        <v>522.35</v>
      </c>
      <c r="AB724">
        <v>590.70000000000005</v>
      </c>
      <c r="AC724" s="1">
        <f>(Table2[[#This Row],[Close Price]]/Table2[[#This Row],[Day Low]])-1</f>
        <v>6.9876519574996188E-3</v>
      </c>
      <c r="AD724" s="1">
        <f>(Table2[[#This Row],[Day High]]/Table2[[#This Row],[Close Price]])-1</f>
        <v>4.1444866920151924E-2</v>
      </c>
      <c r="AE724" s="1">
        <f>(Table2[[#This Row],[Close Price]]/Table2[[#This Row],[Current Week Low]])-1</f>
        <v>6.9876519574996188E-3</v>
      </c>
      <c r="AF724" s="1">
        <f>(Table2[[#This Row],[Current Week High]]/Table2[[#This Row],[Close Price]])-1</f>
        <v>4.1444866920151924E-2</v>
      </c>
      <c r="AG724" s="1">
        <f>(Table2[[#This Row],[Close Price]]/Table2[[#This Row],[Current Month Low]])-1</f>
        <v>6.9876519574996188E-3</v>
      </c>
      <c r="AH724" s="1">
        <f>(Table2[[#This Row],[Current Month High]]/Table2[[#This Row],[Close Price]])-1</f>
        <v>0.12300380228136887</v>
      </c>
      <c r="AI724">
        <v>136.34980988593099</v>
      </c>
      <c r="AJ724">
        <v>0.69876519574996099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-0.27</v>
      </c>
      <c r="AM724" t="s">
        <v>3181</v>
      </c>
      <c r="AN724">
        <v>-11.45</v>
      </c>
      <c r="AO724" t="s">
        <v>3181</v>
      </c>
      <c r="AP724">
        <v>-2.337214501912E-3</v>
      </c>
      <c r="AQ724">
        <f>(Table2[[#This Row],[Sharpe Ratio]]-AVERAGE(Table2[Sharpe Ratio]))/_xlfn.STDEV.P(Table2[Sharpe Ratio])</f>
        <v>-0.7999450252360959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725</v>
      </c>
      <c r="AT724">
        <f>_xlfn.RANK.AVG(Table2[[#This Row],[6M Return vs Nifty Z-Score]],Table2[6M Return vs Nifty Z-Score])</f>
        <v>729</v>
      </c>
      <c r="AU724">
        <f>_xlfn.RANK.AVG(Table2[[#This Row],[Sharpe Ratio Z-Score]],Table2[Sharpe Ratio Z-Score])</f>
        <v>579</v>
      </c>
      <c r="AV724">
        <f>(Table2[[#This Row],[Rank 1Y]]+Table2[[#This Row],[Rank 6M]]+Table2[[#This Row],[Rank Sharpe]])/3</f>
        <v>677.66666666666663</v>
      </c>
    </row>
    <row r="725" spans="1:48" x14ac:dyDescent="0.3">
      <c r="A725" t="s">
        <v>2243</v>
      </c>
      <c r="B725" t="s">
        <v>2244</v>
      </c>
      <c r="C725" t="s">
        <v>3153</v>
      </c>
      <c r="D725" t="s">
        <v>1950</v>
      </c>
      <c r="E725">
        <v>2592.4886648319998</v>
      </c>
      <c r="F725">
        <v>14.08</v>
      </c>
      <c r="G725">
        <v>-51.115254700451402</v>
      </c>
      <c r="H725">
        <f>(Table2[[#This Row],[1Y Return vs Nifty]]-AVERAGE(Table2[1Y Return vs Nifty]))/_xlfn.STDEV.P(Table2[1Y Return vs Nifty])</f>
        <v>-1.2811577126517186</v>
      </c>
      <c r="I725">
        <v>2.4694152195114598</v>
      </c>
      <c r="J725">
        <f>(Table2[[#This Row],[1M Return vs Nifty]]-AVERAGE(Table2[1M Return vs Nifty]))/_xlfn.STDEV.P(Table2[1M Return vs Nifty])</f>
        <v>0.40786083104440518</v>
      </c>
      <c r="K725">
        <v>-32.259624283888101</v>
      </c>
      <c r="L725">
        <f>(Table2[[#This Row],[6M Return vs Nifty]]-AVERAGE(Table2[6M Return vs Nifty]))/_xlfn.STDEV.P(Table2[6M Return vs Nifty])</f>
        <v>-1.3491482862725885</v>
      </c>
      <c r="M725">
        <v>-5.3801497629573003</v>
      </c>
      <c r="N725">
        <f>(Table2[[#This Row],[1W Return vs Nifty]]-AVERAGE(Table2[1W Return vs Nifty]))/_xlfn.STDEV.P(Table2[1W Return vs Nifty])</f>
        <v>-0.98043137250261059</v>
      </c>
      <c r="O725">
        <v>14.23</v>
      </c>
      <c r="P725">
        <v>14.506885962534501</v>
      </c>
      <c r="Q725">
        <v>16.179409334422498</v>
      </c>
      <c r="R725">
        <v>45.1961580536178</v>
      </c>
      <c r="S725" s="1">
        <f>(Table2[[#This Row],[Close Price]]-Table2[[#This Row],[20D EMA]])/Table2[[#This Row],[20D EMA]]</f>
        <v>-1.0541110330288149E-2</v>
      </c>
      <c r="T725" s="1">
        <f>(Table2[[#This Row],[Close Price]]-Table2[[#This Row],[50D EMA]])/Table2[[#This Row],[50D EMA]]</f>
        <v>-2.9426436771956204E-2</v>
      </c>
      <c r="U725" s="1">
        <f>(Table2[[#This Row],[Close Price]]-Table2[[#This Row],[200D EMA]])/Table2[[#This Row],[200D EMA]]</f>
        <v>-0.12975809505949643</v>
      </c>
      <c r="V725">
        <v>1.4796249697136901</v>
      </c>
      <c r="W725">
        <v>14.03</v>
      </c>
      <c r="X725">
        <v>14.33</v>
      </c>
      <c r="Y725">
        <v>14.03</v>
      </c>
      <c r="Z725">
        <v>14.33</v>
      </c>
      <c r="AA725">
        <v>13.55</v>
      </c>
      <c r="AB725">
        <v>15.6</v>
      </c>
      <c r="AC725" s="1">
        <f>(Table2[[#This Row],[Close Price]]/Table2[[#This Row],[Day Low]])-1</f>
        <v>3.5637918745545782E-3</v>
      </c>
      <c r="AD725" s="1">
        <f>(Table2[[#This Row],[Day High]]/Table2[[#This Row],[Close Price]])-1</f>
        <v>1.7755681818181879E-2</v>
      </c>
      <c r="AE725" s="1">
        <f>(Table2[[#This Row],[Close Price]]/Table2[[#This Row],[Current Week Low]])-1</f>
        <v>3.5637918745545782E-3</v>
      </c>
      <c r="AF725" s="1">
        <f>(Table2[[#This Row],[Current Week High]]/Table2[[#This Row],[Close Price]])-1</f>
        <v>1.7755681818181879E-2</v>
      </c>
      <c r="AG725" s="1">
        <f>(Table2[[#This Row],[Close Price]]/Table2[[#This Row],[Current Month Low]])-1</f>
        <v>3.9114391143911353E-2</v>
      </c>
      <c r="AH725" s="1">
        <f>(Table2[[#This Row],[Current Month High]]/Table2[[#This Row],[Close Price]])-1</f>
        <v>0.10795454545454541</v>
      </c>
      <c r="AI725">
        <v>85.014204545454504</v>
      </c>
      <c r="AJ725">
        <v>9.5719844357976704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-0.11</v>
      </c>
      <c r="AM725" t="s">
        <v>3181</v>
      </c>
      <c r="AN725">
        <v>1.96</v>
      </c>
      <c r="AO725" t="s">
        <v>3182</v>
      </c>
      <c r="AP725">
        <v>-2.0115174327128001E-2</v>
      </c>
      <c r="AQ725">
        <f>(Table2[[#This Row],[Sharpe Ratio]]-AVERAGE(Table2[Sharpe Ratio]))/_xlfn.STDEV.P(Table2[Sharpe Ratio])</f>
        <v>-1.0080233844377988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713</v>
      </c>
      <c r="AT725">
        <f>_xlfn.RANK.AVG(Table2[[#This Row],[6M Return vs Nifty Z-Score]],Table2[6M Return vs Nifty Z-Score])</f>
        <v>707</v>
      </c>
      <c r="AU725">
        <f>_xlfn.RANK.AVG(Table2[[#This Row],[Sharpe Ratio Z-Score]],Table2[Sharpe Ratio Z-Score])</f>
        <v>620</v>
      </c>
      <c r="AV725">
        <f>(Table2[[#This Row],[Rank 1Y]]+Table2[[#This Row],[Rank 6M]]+Table2[[#This Row],[Rank Sharpe]])/3</f>
        <v>680</v>
      </c>
    </row>
    <row r="726" spans="1:48" x14ac:dyDescent="0.3">
      <c r="A726" t="s">
        <v>1687</v>
      </c>
      <c r="B726" t="s">
        <v>1688</v>
      </c>
      <c r="C726" t="s">
        <v>3136</v>
      </c>
      <c r="D726" t="s">
        <v>24</v>
      </c>
      <c r="E726">
        <v>5160.4633653999999</v>
      </c>
      <c r="F726">
        <v>305.2</v>
      </c>
      <c r="G726">
        <v>-43.469246452906397</v>
      </c>
      <c r="H726">
        <f>(Table2[[#This Row],[1Y Return vs Nifty]]-AVERAGE(Table2[1Y Return vs Nifty]))/_xlfn.STDEV.P(Table2[1Y Return vs Nifty])</f>
        <v>-1.1506861477306303</v>
      </c>
      <c r="I726">
        <v>-4.5738915934807798</v>
      </c>
      <c r="J726">
        <f>(Table2[[#This Row],[1M Return vs Nifty]]-AVERAGE(Table2[1M Return vs Nifty]))/_xlfn.STDEV.P(Table2[1M Return vs Nifty])</f>
        <v>-0.38937302854780498</v>
      </c>
      <c r="K726">
        <v>-37.3527519419684</v>
      </c>
      <c r="L726">
        <f>(Table2[[#This Row],[6M Return vs Nifty]]-AVERAGE(Table2[6M Return vs Nifty]))/_xlfn.STDEV.P(Table2[6M Return vs Nifty])</f>
        <v>-1.5076187533393859</v>
      </c>
      <c r="M726">
        <v>-5.35348928026057</v>
      </c>
      <c r="N726">
        <f>(Table2[[#This Row],[1W Return vs Nifty]]-AVERAGE(Table2[1W Return vs Nifty]))/_xlfn.STDEV.P(Table2[1W Return vs Nifty])</f>
        <v>-0.97448657206507738</v>
      </c>
      <c r="O726">
        <v>315.33</v>
      </c>
      <c r="P726">
        <v>323.38764699496301</v>
      </c>
      <c r="Q726">
        <v>340.06695537709697</v>
      </c>
      <c r="R726">
        <v>34.7643633666952</v>
      </c>
      <c r="S726" s="1">
        <f>(Table2[[#This Row],[Close Price]]-Table2[[#This Row],[20D EMA]])/Table2[[#This Row],[20D EMA]]</f>
        <v>-3.2125075317920894E-2</v>
      </c>
      <c r="T726" s="1">
        <f>(Table2[[#This Row],[Close Price]]-Table2[[#This Row],[50D EMA]])/Table2[[#This Row],[50D EMA]]</f>
        <v>-5.6241007236885285E-2</v>
      </c>
      <c r="U726" s="1">
        <f>(Table2[[#This Row],[Close Price]]-Table2[[#This Row],[200D EMA]])/Table2[[#This Row],[200D EMA]]</f>
        <v>-0.10252967783486447</v>
      </c>
      <c r="V726">
        <v>0.77535087087977805</v>
      </c>
      <c r="W726">
        <v>304.5</v>
      </c>
      <c r="X726">
        <v>310.95</v>
      </c>
      <c r="Y726">
        <v>304.5</v>
      </c>
      <c r="Z726">
        <v>310.95</v>
      </c>
      <c r="AA726">
        <v>304.5</v>
      </c>
      <c r="AB726">
        <v>321.5</v>
      </c>
      <c r="AC726" s="1">
        <f>(Table2[[#This Row],[Close Price]]/Table2[[#This Row],[Day Low]])-1</f>
        <v>2.2988505747125743E-3</v>
      </c>
      <c r="AD726" s="1">
        <f>(Table2[[#This Row],[Day High]]/Table2[[#This Row],[Close Price]])-1</f>
        <v>1.8840104849279227E-2</v>
      </c>
      <c r="AE726" s="1">
        <f>(Table2[[#This Row],[Close Price]]/Table2[[#This Row],[Current Week Low]])-1</f>
        <v>2.2988505747125743E-3</v>
      </c>
      <c r="AF726" s="1">
        <f>(Table2[[#This Row],[Current Week High]]/Table2[[#This Row],[Close Price]])-1</f>
        <v>1.8840104849279227E-2</v>
      </c>
      <c r="AG726" s="1">
        <f>(Table2[[#This Row],[Close Price]]/Table2[[#This Row],[Current Month Low]])-1</f>
        <v>2.2988505747125743E-3</v>
      </c>
      <c r="AH726" s="1">
        <f>(Table2[[#This Row],[Current Month High]]/Table2[[#This Row],[Close Price]])-1</f>
        <v>5.3407601572739161E-2</v>
      </c>
      <c r="AI726">
        <v>38.351900393184799</v>
      </c>
      <c r="AJ726">
        <v>0.22988505747125701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-0.16</v>
      </c>
      <c r="AM726" t="s">
        <v>3181</v>
      </c>
      <c r="AN726">
        <v>-4.95</v>
      </c>
      <c r="AO726" t="s">
        <v>3181</v>
      </c>
      <c r="AP726">
        <v>-3.0426499884218E-2</v>
      </c>
      <c r="AQ726">
        <f>(Table2[[#This Row],[Sharpe Ratio]]-AVERAGE(Table2[Sharpe Ratio]))/_xlfn.STDEV.P(Table2[Sharpe Ratio])</f>
        <v>-1.1287101068855927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689</v>
      </c>
      <c r="AT726">
        <f>_xlfn.RANK.AVG(Table2[[#This Row],[6M Return vs Nifty Z-Score]],Table2[6M Return vs Nifty Z-Score])</f>
        <v>721</v>
      </c>
      <c r="AU726">
        <f>_xlfn.RANK.AVG(Table2[[#This Row],[Sharpe Ratio Z-Score]],Table2[Sharpe Ratio Z-Score])</f>
        <v>634</v>
      </c>
      <c r="AV726">
        <f>(Table2[[#This Row],[Rank 1Y]]+Table2[[#This Row],[Rank 6M]]+Table2[[#This Row],[Rank Sharpe]])/3</f>
        <v>681.33333333333337</v>
      </c>
    </row>
    <row r="727" spans="1:48" x14ac:dyDescent="0.3">
      <c r="A727" t="s">
        <v>2327</v>
      </c>
      <c r="B727" t="s">
        <v>2328</v>
      </c>
      <c r="C727" t="s">
        <v>3150</v>
      </c>
      <c r="D727" t="s">
        <v>398</v>
      </c>
      <c r="E727">
        <v>2334.0188166359999</v>
      </c>
      <c r="F727">
        <v>202.67</v>
      </c>
      <c r="G727">
        <v>-56.458698004090202</v>
      </c>
      <c r="H727">
        <f>(Table2[[#This Row],[1Y Return vs Nifty]]-AVERAGE(Table2[1Y Return vs Nifty]))/_xlfn.STDEV.P(Table2[1Y Return vs Nifty])</f>
        <v>-1.372338285222604</v>
      </c>
      <c r="I727">
        <v>-5.5116265767105697</v>
      </c>
      <c r="J727">
        <f>(Table2[[#This Row],[1M Return vs Nifty]]-AVERAGE(Table2[1M Return vs Nifty]))/_xlfn.STDEV.P(Table2[1M Return vs Nifty])</f>
        <v>-0.49551551244129277</v>
      </c>
      <c r="K727">
        <v>-23.408671274117498</v>
      </c>
      <c r="L727">
        <f>(Table2[[#This Row],[6M Return vs Nifty]]-AVERAGE(Table2[6M Return vs Nifty]))/_xlfn.STDEV.P(Table2[6M Return vs Nifty])</f>
        <v>-1.0737547066085564</v>
      </c>
      <c r="M727">
        <v>-2.1260705088780498</v>
      </c>
      <c r="N727">
        <f>(Table2[[#This Row],[1W Return vs Nifty]]-AVERAGE(Table2[1W Return vs Nifty]))/_xlfn.STDEV.P(Table2[1W Return vs Nifty])</f>
        <v>-0.25483116512937415</v>
      </c>
      <c r="O727">
        <v>206.58</v>
      </c>
      <c r="P727">
        <v>211.97487498333601</v>
      </c>
      <c r="Q727">
        <v>241.77229836049401</v>
      </c>
      <c r="R727">
        <v>42.7314890901065</v>
      </c>
      <c r="S727" s="1">
        <f>(Table2[[#This Row],[Close Price]]-Table2[[#This Row],[20D EMA]])/Table2[[#This Row],[20D EMA]]</f>
        <v>-1.8927292090231508E-2</v>
      </c>
      <c r="T727" s="1">
        <f>(Table2[[#This Row],[Close Price]]-Table2[[#This Row],[50D EMA]])/Table2[[#This Row],[50D EMA]]</f>
        <v>-4.3896122047801682E-2</v>
      </c>
      <c r="U727" s="1">
        <f>(Table2[[#This Row],[Close Price]]-Table2[[#This Row],[200D EMA]])/Table2[[#This Row],[200D EMA]]</f>
        <v>-0.16173192142215825</v>
      </c>
      <c r="V727">
        <v>0.52136374885006598</v>
      </c>
      <c r="W727">
        <v>201.95</v>
      </c>
      <c r="X727">
        <v>204.95</v>
      </c>
      <c r="Y727">
        <v>201.95</v>
      </c>
      <c r="Z727">
        <v>204.95</v>
      </c>
      <c r="AA727">
        <v>195.91</v>
      </c>
      <c r="AB727">
        <v>210.51</v>
      </c>
      <c r="AC727" s="1">
        <f>(Table2[[#This Row],[Close Price]]/Table2[[#This Row],[Day Low]])-1</f>
        <v>3.5652389205249602E-3</v>
      </c>
      <c r="AD727" s="1">
        <f>(Table2[[#This Row],[Day High]]/Table2[[#This Row],[Close Price]])-1</f>
        <v>1.1249814970148542E-2</v>
      </c>
      <c r="AE727" s="1">
        <f>(Table2[[#This Row],[Close Price]]/Table2[[#This Row],[Current Week Low]])-1</f>
        <v>3.5652389205249602E-3</v>
      </c>
      <c r="AF727" s="1">
        <f>(Table2[[#This Row],[Current Week High]]/Table2[[#This Row],[Close Price]])-1</f>
        <v>1.1249814970148542E-2</v>
      </c>
      <c r="AG727" s="1">
        <f>(Table2[[#This Row],[Close Price]]/Table2[[#This Row],[Current Month Low]])-1</f>
        <v>3.4505640345056321E-2</v>
      </c>
      <c r="AH727" s="1">
        <f>(Table2[[#This Row],[Current Month High]]/Table2[[#This Row],[Close Price]])-1</f>
        <v>3.8683574283317812E-2</v>
      </c>
      <c r="AI727">
        <v>113.031035673755</v>
      </c>
      <c r="AJ727">
        <v>5.8328981723237501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-0.05</v>
      </c>
      <c r="AM727" t="s">
        <v>3181</v>
      </c>
      <c r="AN727">
        <v>-2.6</v>
      </c>
      <c r="AO727" t="s">
        <v>3181</v>
      </c>
      <c r="AP727">
        <v>-4.9153968928768998E-2</v>
      </c>
      <c r="AQ727">
        <f>(Table2[[#This Row],[Sharpe Ratio]]-AVERAGE(Table2[Sharpe Ratio]))/_xlfn.STDEV.P(Table2[Sharpe Ratio])</f>
        <v>-1.3479017953077768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719</v>
      </c>
      <c r="AT727">
        <f>_xlfn.RANK.AVG(Table2[[#This Row],[6M Return vs Nifty Z-Score]],Table2[6M Return vs Nifty Z-Score])</f>
        <v>670</v>
      </c>
      <c r="AU727">
        <f>_xlfn.RANK.AVG(Table2[[#This Row],[Sharpe Ratio Z-Score]],Table2[Sharpe Ratio Z-Score])</f>
        <v>667</v>
      </c>
      <c r="AV727">
        <f>(Table2[[#This Row],[Rank 1Y]]+Table2[[#This Row],[Rank 6M]]+Table2[[#This Row],[Rank Sharpe]])/3</f>
        <v>685.33333333333337</v>
      </c>
    </row>
    <row r="728" spans="1:48" x14ac:dyDescent="0.3">
      <c r="A728" t="s">
        <v>1596</v>
      </c>
      <c r="B728" t="s">
        <v>1597</v>
      </c>
      <c r="C728" t="s">
        <v>3147</v>
      </c>
      <c r="D728" t="s">
        <v>450</v>
      </c>
      <c r="E728">
        <v>6017.2867245750003</v>
      </c>
      <c r="F728">
        <v>544.25</v>
      </c>
      <c r="G728">
        <v>-47.186598102677202</v>
      </c>
      <c r="H728">
        <f>(Table2[[#This Row],[1Y Return vs Nifty]]-AVERAGE(Table2[1Y Return vs Nifty]))/_xlfn.STDEV.P(Table2[1Y Return vs Nifty])</f>
        <v>-1.2141190752668141</v>
      </c>
      <c r="I728">
        <v>-5.6029267095660202</v>
      </c>
      <c r="J728">
        <f>(Table2[[#This Row],[1M Return vs Nifty]]-AVERAGE(Table2[1M Return vs Nifty]))/_xlfn.STDEV.P(Table2[1M Return vs Nifty])</f>
        <v>-0.5058497999045859</v>
      </c>
      <c r="K728">
        <v>-20.996018012437901</v>
      </c>
      <c r="L728">
        <f>(Table2[[#This Row],[6M Return vs Nifty]]-AVERAGE(Table2[6M Return vs Nifty]))/_xlfn.STDEV.P(Table2[6M Return vs Nifty])</f>
        <v>-0.99868604253491566</v>
      </c>
      <c r="M728">
        <v>-3.48662827018721</v>
      </c>
      <c r="N728">
        <f>(Table2[[#This Row],[1W Return vs Nifty]]-AVERAGE(Table2[1W Return vs Nifty]))/_xlfn.STDEV.P(Table2[1W Return vs Nifty])</f>
        <v>-0.55821068254943451</v>
      </c>
      <c r="O728">
        <v>559.54999999999995</v>
      </c>
      <c r="P728">
        <v>581.49412881548301</v>
      </c>
      <c r="Q728">
        <v>620.76553535984499</v>
      </c>
      <c r="R728">
        <v>26.025054269376799</v>
      </c>
      <c r="S728" s="1">
        <f>(Table2[[#This Row],[Close Price]]-Table2[[#This Row],[20D EMA]])/Table2[[#This Row],[20D EMA]]</f>
        <v>-2.7343400947189626E-2</v>
      </c>
      <c r="T728" s="1">
        <f>(Table2[[#This Row],[Close Price]]-Table2[[#This Row],[50D EMA]])/Table2[[#This Row],[50D EMA]]</f>
        <v>-6.4049019534126964E-2</v>
      </c>
      <c r="U728" s="1">
        <f>(Table2[[#This Row],[Close Price]]-Table2[[#This Row],[200D EMA]])/Table2[[#This Row],[200D EMA]]</f>
        <v>-0.12325996048651526</v>
      </c>
      <c r="V728">
        <v>0.64951948390083003</v>
      </c>
      <c r="W728">
        <v>543</v>
      </c>
      <c r="X728">
        <v>554</v>
      </c>
      <c r="Y728">
        <v>543</v>
      </c>
      <c r="Z728">
        <v>554</v>
      </c>
      <c r="AA728">
        <v>541.75</v>
      </c>
      <c r="AB728">
        <v>566.95000000000005</v>
      </c>
      <c r="AC728" s="1">
        <f>(Table2[[#This Row],[Close Price]]/Table2[[#This Row],[Day Low]])-1</f>
        <v>2.302025782688677E-3</v>
      </c>
      <c r="AD728" s="1">
        <f>(Table2[[#This Row],[Day High]]/Table2[[#This Row],[Close Price]])-1</f>
        <v>1.7914561322921463E-2</v>
      </c>
      <c r="AE728" s="1">
        <f>(Table2[[#This Row],[Close Price]]/Table2[[#This Row],[Current Week Low]])-1</f>
        <v>2.302025782688677E-3</v>
      </c>
      <c r="AF728" s="1">
        <f>(Table2[[#This Row],[Current Week High]]/Table2[[#This Row],[Close Price]])-1</f>
        <v>1.7914561322921463E-2</v>
      </c>
      <c r="AG728" s="1">
        <f>(Table2[[#This Row],[Close Price]]/Table2[[#This Row],[Current Month Low]])-1</f>
        <v>4.6146746654360804E-3</v>
      </c>
      <c r="AH728" s="1">
        <f>(Table2[[#This Row],[Current Month High]]/Table2[[#This Row],[Close Price]])-1</f>
        <v>4.1708773541571098E-2</v>
      </c>
      <c r="AI728">
        <v>42.581534221405597</v>
      </c>
      <c r="AJ728">
        <v>4.3924426968447303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-0.25</v>
      </c>
      <c r="AM728" t="s">
        <v>3181</v>
      </c>
      <c r="AN728">
        <v>-5.22</v>
      </c>
      <c r="AO728" t="s">
        <v>3181</v>
      </c>
      <c r="AP728">
        <v>-8.0551763741386007E-2</v>
      </c>
      <c r="AQ728">
        <f>(Table2[[#This Row],[Sharpe Ratio]]-AVERAGE(Table2[Sharpe Ratio]))/_xlfn.STDEV.P(Table2[Sharpe Ratio])</f>
        <v>-1.7153906236881002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703</v>
      </c>
      <c r="AT728">
        <f>_xlfn.RANK.AVG(Table2[[#This Row],[6M Return vs Nifty Z-Score]],Table2[6M Return vs Nifty Z-Score])</f>
        <v>654</v>
      </c>
      <c r="AU728">
        <f>_xlfn.RANK.AVG(Table2[[#This Row],[Sharpe Ratio Z-Score]],Table2[Sharpe Ratio Z-Score])</f>
        <v>701</v>
      </c>
      <c r="AV728">
        <f>(Table2[[#This Row],[Rank 1Y]]+Table2[[#This Row],[Rank 6M]]+Table2[[#This Row],[Rank Sharpe]])/3</f>
        <v>686</v>
      </c>
    </row>
    <row r="729" spans="1:48" x14ac:dyDescent="0.3">
      <c r="A729" t="s">
        <v>1062</v>
      </c>
      <c r="B729" t="s">
        <v>1063</v>
      </c>
      <c r="C729" t="s">
        <v>3153</v>
      </c>
      <c r="D729" t="s">
        <v>629</v>
      </c>
      <c r="E729">
        <v>12607.777906920001</v>
      </c>
      <c r="F729">
        <v>131.26</v>
      </c>
      <c r="G729">
        <v>-75.8797289341218</v>
      </c>
      <c r="H729">
        <f>(Table2[[#This Row],[1Y Return vs Nifty]]-AVERAGE(Table2[1Y Return vs Nifty]))/_xlfn.STDEV.P(Table2[1Y Return vs Nifty])</f>
        <v>-1.7037389606842965</v>
      </c>
      <c r="I729">
        <v>-3.8762358801535202</v>
      </c>
      <c r="J729">
        <f>(Table2[[#This Row],[1M Return vs Nifty]]-AVERAGE(Table2[1M Return vs Nifty]))/_xlfn.STDEV.P(Table2[1M Return vs Nifty])</f>
        <v>-0.31040518407218476</v>
      </c>
      <c r="K729">
        <v>-19.0492006564698</v>
      </c>
      <c r="L729">
        <f>(Table2[[#This Row],[6M Return vs Nifty]]-AVERAGE(Table2[6M Return vs Nifty]))/_xlfn.STDEV.P(Table2[6M Return vs Nifty])</f>
        <v>-0.93811166144620439</v>
      </c>
      <c r="M729">
        <v>-3.4752446322457198</v>
      </c>
      <c r="N729">
        <f>(Table2[[#This Row],[1W Return vs Nifty]]-AVERAGE(Table2[1W Return vs Nifty]))/_xlfn.STDEV.P(Table2[1W Return vs Nifty])</f>
        <v>-0.55567233931742721</v>
      </c>
      <c r="O729">
        <v>132.12</v>
      </c>
      <c r="P729">
        <v>135.66918192301301</v>
      </c>
      <c r="Q729">
        <v>160.85582951821499</v>
      </c>
      <c r="R729">
        <v>49.521766900348901</v>
      </c>
      <c r="S729" s="1">
        <f>(Table2[[#This Row],[Close Price]]-Table2[[#This Row],[20D EMA]])/Table2[[#This Row],[20D EMA]]</f>
        <v>-6.5092340296700997E-3</v>
      </c>
      <c r="T729" s="1">
        <f>(Table2[[#This Row],[Close Price]]-Table2[[#This Row],[50D EMA]])/Table2[[#This Row],[50D EMA]]</f>
        <v>-3.2499509914602875E-2</v>
      </c>
      <c r="U729" s="1">
        <f>(Table2[[#This Row],[Close Price]]-Table2[[#This Row],[200D EMA]])/Table2[[#This Row],[200D EMA]]</f>
        <v>-0.18398978518129258</v>
      </c>
      <c r="V729">
        <v>0.95421010533213502</v>
      </c>
      <c r="W729">
        <v>129.15</v>
      </c>
      <c r="X729">
        <v>131.97999999999999</v>
      </c>
      <c r="Y729">
        <v>129.15</v>
      </c>
      <c r="Z729">
        <v>131.97999999999999</v>
      </c>
      <c r="AA729">
        <v>125.23</v>
      </c>
      <c r="AB729">
        <v>143.55000000000001</v>
      </c>
      <c r="AC729" s="1">
        <f>(Table2[[#This Row],[Close Price]]/Table2[[#This Row],[Day Low]])-1</f>
        <v>1.6337591947347851E-2</v>
      </c>
      <c r="AD729" s="1">
        <f>(Table2[[#This Row],[Day High]]/Table2[[#This Row],[Close Price]])-1</f>
        <v>5.4852963583726932E-3</v>
      </c>
      <c r="AE729" s="1">
        <f>(Table2[[#This Row],[Close Price]]/Table2[[#This Row],[Current Week Low]])-1</f>
        <v>1.6337591947347851E-2</v>
      </c>
      <c r="AF729" s="1">
        <f>(Table2[[#This Row],[Current Week High]]/Table2[[#This Row],[Close Price]])-1</f>
        <v>5.4852963583726932E-3</v>
      </c>
      <c r="AG729" s="1">
        <f>(Table2[[#This Row],[Close Price]]/Table2[[#This Row],[Current Month Low]])-1</f>
        <v>4.8151401421384632E-2</v>
      </c>
      <c r="AH729" s="1">
        <f>(Table2[[#This Row],[Current Month High]]/Table2[[#This Row],[Close Price]])-1</f>
        <v>9.3630961450556383E-2</v>
      </c>
      <c r="AI729">
        <v>128.325460917263</v>
      </c>
      <c r="AJ729">
        <v>4.8151401421384596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-7.0000000000000007E-2</v>
      </c>
      <c r="AM729" t="s">
        <v>3181</v>
      </c>
      <c r="AN729">
        <v>-2.48</v>
      </c>
      <c r="AO729" t="s">
        <v>3181</v>
      </c>
      <c r="AP729">
        <v>-0.105444920462251</v>
      </c>
      <c r="AQ729">
        <f>(Table2[[#This Row],[Sharpe Ratio]]-AVERAGE(Table2[Sharpe Ratio]))/_xlfn.STDEV.P(Table2[Sharpe Ratio])</f>
        <v>-2.0067472954745655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730</v>
      </c>
      <c r="AT729">
        <f>_xlfn.RANK.AVG(Table2[[#This Row],[6M Return vs Nifty Z-Score]],Table2[6M Return vs Nifty Z-Score])</f>
        <v>637</v>
      </c>
      <c r="AU729">
        <f>_xlfn.RANK.AVG(Table2[[#This Row],[Sharpe Ratio Z-Score]],Table2[Sharpe Ratio Z-Score])</f>
        <v>720</v>
      </c>
      <c r="AV729">
        <f>(Table2[[#This Row],[Rank 1Y]]+Table2[[#This Row],[Rank 6M]]+Table2[[#This Row],[Rank Sharpe]])/3</f>
        <v>695.66666666666663</v>
      </c>
    </row>
    <row r="730" spans="1:48" x14ac:dyDescent="0.3">
      <c r="A730" t="s">
        <v>1610</v>
      </c>
      <c r="B730" t="s">
        <v>1611</v>
      </c>
      <c r="C730" t="s">
        <v>3137</v>
      </c>
      <c r="D730" t="s">
        <v>732</v>
      </c>
      <c r="E730">
        <v>5921.7614588699998</v>
      </c>
      <c r="F730">
        <v>121.41</v>
      </c>
      <c r="G730">
        <v>-50.912866265504803</v>
      </c>
      <c r="H730">
        <f>(Table2[[#This Row],[1Y Return vs Nifty]]-AVERAGE(Table2[1Y Return vs Nifty]))/_xlfn.STDEV.P(Table2[1Y Return vs Nifty])</f>
        <v>-1.2777041542753083</v>
      </c>
      <c r="I730">
        <v>-8.3017535138183707</v>
      </c>
      <c r="J730">
        <f>(Table2[[#This Row],[1M Return vs Nifty]]-AVERAGE(Table2[1M Return vs Nifty]))/_xlfn.STDEV.P(Table2[1M Return vs Nifty])</f>
        <v>-0.81133075745085237</v>
      </c>
      <c r="K730">
        <v>-20.503297878343101</v>
      </c>
      <c r="L730">
        <f>(Table2[[#This Row],[6M Return vs Nifty]]-AVERAGE(Table2[6M Return vs Nifty]))/_xlfn.STDEV.P(Table2[6M Return vs Nifty])</f>
        <v>-0.98335526839668264</v>
      </c>
      <c r="M730">
        <v>-4.6647998047582098</v>
      </c>
      <c r="N730">
        <f>(Table2[[#This Row],[1W Return vs Nifty]]-AVERAGE(Table2[1W Return vs Nifty]))/_xlfn.STDEV.P(Table2[1W Return vs Nifty])</f>
        <v>-0.8209214044024129</v>
      </c>
      <c r="O730">
        <v>124.59</v>
      </c>
      <c r="P730">
        <v>129.10042797657201</v>
      </c>
      <c r="Q730">
        <v>135.89211520715</v>
      </c>
      <c r="R730">
        <v>43.325524389005999</v>
      </c>
      <c r="S730" s="1">
        <f>(Table2[[#This Row],[Close Price]]-Table2[[#This Row],[20D EMA]])/Table2[[#This Row],[20D EMA]]</f>
        <v>-2.5523717794365575E-2</v>
      </c>
      <c r="T730" s="1">
        <f>(Table2[[#This Row],[Close Price]]-Table2[[#This Row],[50D EMA]])/Table2[[#This Row],[50D EMA]]</f>
        <v>-5.9569345331431441E-2</v>
      </c>
      <c r="U730" s="1">
        <f>(Table2[[#This Row],[Close Price]]-Table2[[#This Row],[200D EMA]])/Table2[[#This Row],[200D EMA]]</f>
        <v>-0.10657068060993742</v>
      </c>
      <c r="V730">
        <v>1.12185512190661</v>
      </c>
      <c r="W730">
        <v>119</v>
      </c>
      <c r="X730">
        <v>121.99</v>
      </c>
      <c r="Y730">
        <v>119</v>
      </c>
      <c r="Z730">
        <v>121.99</v>
      </c>
      <c r="AA730">
        <v>117.54</v>
      </c>
      <c r="AB730">
        <v>128.1</v>
      </c>
      <c r="AC730" s="1">
        <f>(Table2[[#This Row],[Close Price]]/Table2[[#This Row],[Day Low]])-1</f>
        <v>2.0252100840336018E-2</v>
      </c>
      <c r="AD730" s="1">
        <f>(Table2[[#This Row],[Day High]]/Table2[[#This Row],[Close Price]])-1</f>
        <v>4.77720121900993E-3</v>
      </c>
      <c r="AE730" s="1">
        <f>(Table2[[#This Row],[Close Price]]/Table2[[#This Row],[Current Week Low]])-1</f>
        <v>2.0252100840336018E-2</v>
      </c>
      <c r="AF730" s="1">
        <f>(Table2[[#This Row],[Current Week High]]/Table2[[#This Row],[Close Price]])-1</f>
        <v>4.77720121900993E-3</v>
      </c>
      <c r="AG730" s="1">
        <f>(Table2[[#This Row],[Close Price]]/Table2[[#This Row],[Current Month Low]])-1</f>
        <v>3.2924961715160794E-2</v>
      </c>
      <c r="AH730" s="1">
        <f>(Table2[[#This Row],[Current Month High]]/Table2[[#This Row],[Close Price]])-1</f>
        <v>5.5102545095132127E-2</v>
      </c>
      <c r="AI730">
        <v>39.980232270817801</v>
      </c>
      <c r="AJ730">
        <v>10.8767123287671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-0.22</v>
      </c>
      <c r="AM730" t="s">
        <v>3181</v>
      </c>
      <c r="AN730">
        <v>-4.57</v>
      </c>
      <c r="AO730" t="s">
        <v>3181</v>
      </c>
      <c r="AP730">
        <v>-0.113657230136796</v>
      </c>
      <c r="AQ730">
        <f>(Table2[[#This Row],[Sharpe Ratio]]-AVERAGE(Table2[Sharpe Ratio]))/_xlfn.STDEV.P(Table2[Sharpe Ratio])</f>
        <v>-2.1028665318287763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712</v>
      </c>
      <c r="AT730">
        <f>_xlfn.RANK.AVG(Table2[[#This Row],[6M Return vs Nifty Z-Score]],Table2[6M Return vs Nifty Z-Score])</f>
        <v>652</v>
      </c>
      <c r="AU730">
        <f>_xlfn.RANK.AVG(Table2[[#This Row],[Sharpe Ratio Z-Score]],Table2[Sharpe Ratio Z-Score])</f>
        <v>726</v>
      </c>
      <c r="AV730">
        <f>(Table2[[#This Row],[Rank 1Y]]+Table2[[#This Row],[Rank 6M]]+Table2[[#This Row],[Rank Sharpe]])/3</f>
        <v>696.66666666666663</v>
      </c>
    </row>
    <row r="731" spans="1:48" x14ac:dyDescent="0.3">
      <c r="A731" t="s">
        <v>2363</v>
      </c>
      <c r="B731" t="s">
        <v>2364</v>
      </c>
      <c r="C731" t="s">
        <v>3145</v>
      </c>
      <c r="D731" t="s">
        <v>1225</v>
      </c>
      <c r="E731">
        <v>2269.0223570749999</v>
      </c>
      <c r="F731">
        <v>313.85000000000002</v>
      </c>
      <c r="G731">
        <v>-65.942488064832105</v>
      </c>
      <c r="H731">
        <f>(Table2[[#This Row],[1Y Return vs Nifty]]-AVERAGE(Table2[1Y Return vs Nifty]))/_xlfn.STDEV.P(Table2[1Y Return vs Nifty])</f>
        <v>-1.5341697782772128</v>
      </c>
      <c r="I731">
        <v>-9.1819865386258606</v>
      </c>
      <c r="J731">
        <f>(Table2[[#This Row],[1M Return vs Nifty]]-AVERAGE(Table2[1M Return vs Nifty]))/_xlfn.STDEV.P(Table2[1M Return vs Nifty])</f>
        <v>-0.91096457865729685</v>
      </c>
      <c r="K731">
        <v>-32.3685250382375</v>
      </c>
      <c r="L731">
        <f>(Table2[[#This Row],[6M Return vs Nifty]]-AVERAGE(Table2[6M Return vs Nifty]))/_xlfn.STDEV.P(Table2[6M Return vs Nifty])</f>
        <v>-1.3525366862036794</v>
      </c>
      <c r="M731">
        <v>5.4919374457635604</v>
      </c>
      <c r="N731">
        <f>(Table2[[#This Row],[1W Return vs Nifty]]-AVERAGE(Table2[1W Return vs Nifty]))/_xlfn.STDEV.P(Table2[1W Return vs Nifty])</f>
        <v>1.4438453943703951</v>
      </c>
      <c r="O731">
        <v>321.77999999999997</v>
      </c>
      <c r="P731">
        <v>351.08314532052901</v>
      </c>
      <c r="Q731">
        <v>401.49179751727002</v>
      </c>
      <c r="R731">
        <v>49.205664978733502</v>
      </c>
      <c r="S731" s="1">
        <f>(Table2[[#This Row],[Close Price]]-Table2[[#This Row],[20D EMA]])/Table2[[#This Row],[20D EMA]]</f>
        <v>-2.4644166822052182E-2</v>
      </c>
      <c r="T731" s="1">
        <f>(Table2[[#This Row],[Close Price]]-Table2[[#This Row],[50D EMA]])/Table2[[#This Row],[50D EMA]]</f>
        <v>-0.10605221531365791</v>
      </c>
      <c r="U731" s="1">
        <f>(Table2[[#This Row],[Close Price]]-Table2[[#This Row],[200D EMA]])/Table2[[#This Row],[200D EMA]]</f>
        <v>-0.21829038117148611</v>
      </c>
      <c r="V731">
        <v>1.1917545626560599</v>
      </c>
      <c r="W731">
        <v>310.85000000000002</v>
      </c>
      <c r="X731">
        <v>327.95</v>
      </c>
      <c r="Y731">
        <v>310.85000000000002</v>
      </c>
      <c r="Z731">
        <v>327.95</v>
      </c>
      <c r="AA731">
        <v>281.05</v>
      </c>
      <c r="AB731">
        <v>329.8</v>
      </c>
      <c r="AC731" s="1">
        <f>(Table2[[#This Row],[Close Price]]/Table2[[#This Row],[Day Low]])-1</f>
        <v>9.6509570532410383E-3</v>
      </c>
      <c r="AD731" s="1">
        <f>(Table2[[#This Row],[Day High]]/Table2[[#This Row],[Close Price]])-1</f>
        <v>4.4925920025489674E-2</v>
      </c>
      <c r="AE731" s="1">
        <f>(Table2[[#This Row],[Close Price]]/Table2[[#This Row],[Current Week Low]])-1</f>
        <v>9.6509570532410383E-3</v>
      </c>
      <c r="AF731" s="1">
        <f>(Table2[[#This Row],[Current Week High]]/Table2[[#This Row],[Close Price]])-1</f>
        <v>4.4925920025489674E-2</v>
      </c>
      <c r="AG731" s="1">
        <f>(Table2[[#This Row],[Close Price]]/Table2[[#This Row],[Current Month Low]])-1</f>
        <v>0.11670521259562361</v>
      </c>
      <c r="AH731" s="1">
        <f>(Table2[[#This Row],[Current Month High]]/Table2[[#This Row],[Close Price]])-1</f>
        <v>5.0820455631671146E-2</v>
      </c>
      <c r="AI731">
        <v>76.644894057670797</v>
      </c>
      <c r="AJ731">
        <v>11.6705212595623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-0.36</v>
      </c>
      <c r="AM731" t="s">
        <v>3181</v>
      </c>
      <c r="AN731">
        <v>-4.0199999999999996</v>
      </c>
      <c r="AO731" t="s">
        <v>3181</v>
      </c>
      <c r="AP731">
        <v>-5.0354194279959998E-2</v>
      </c>
      <c r="AQ731">
        <f>(Table2[[#This Row],[Sharpe Ratio]]-AVERAGE(Table2[Sharpe Ratio]))/_xlfn.STDEV.P(Table2[Sharpe Ratio])</f>
        <v>-1.3619495783044444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729</v>
      </c>
      <c r="AT731">
        <f>_xlfn.RANK.AVG(Table2[[#This Row],[6M Return vs Nifty Z-Score]],Table2[6M Return vs Nifty Z-Score])</f>
        <v>708</v>
      </c>
      <c r="AU731">
        <f>_xlfn.RANK.AVG(Table2[[#This Row],[Sharpe Ratio Z-Score]],Table2[Sharpe Ratio Z-Score])</f>
        <v>671</v>
      </c>
      <c r="AV731">
        <f>(Table2[[#This Row],[Rank 1Y]]+Table2[[#This Row],[Rank 6M]]+Table2[[#This Row],[Rank Sharpe]])/3</f>
        <v>702.66666666666663</v>
      </c>
    </row>
    <row r="732" spans="1:48" x14ac:dyDescent="0.3">
      <c r="A732" t="s">
        <v>1719</v>
      </c>
      <c r="B732" t="s">
        <v>1720</v>
      </c>
      <c r="C732" t="s">
        <v>3145</v>
      </c>
      <c r="D732" t="s">
        <v>455</v>
      </c>
      <c r="E732">
        <v>4957.9043059699998</v>
      </c>
      <c r="F732">
        <v>298.89999999999998</v>
      </c>
      <c r="G732">
        <v>-56.761316603939001</v>
      </c>
      <c r="H732">
        <f>(Table2[[#This Row],[1Y Return vs Nifty]]-AVERAGE(Table2[1Y Return vs Nifty]))/_xlfn.STDEV.P(Table2[1Y Return vs Nifty])</f>
        <v>-1.3775021721840364</v>
      </c>
      <c r="I732">
        <v>-4.3460531422607103</v>
      </c>
      <c r="J732">
        <f>(Table2[[#This Row],[1M Return vs Nifty]]-AVERAGE(Table2[1M Return vs Nifty]))/_xlfn.STDEV.P(Table2[1M Return vs Nifty])</f>
        <v>-0.36358393080544493</v>
      </c>
      <c r="K732">
        <v>-28.220020323492101</v>
      </c>
      <c r="L732">
        <f>(Table2[[#This Row],[6M Return vs Nifty]]-AVERAGE(Table2[6M Return vs Nifty]))/_xlfn.STDEV.P(Table2[6M Return vs Nifty])</f>
        <v>-1.2234577539818416</v>
      </c>
      <c r="M732">
        <v>-1.6051296999956199</v>
      </c>
      <c r="N732">
        <f>(Table2[[#This Row],[1W Return vs Nifty]]-AVERAGE(Table2[1W Return vs Nifty]))/_xlfn.STDEV.P(Table2[1W Return vs Nifty])</f>
        <v>-0.13867088461978738</v>
      </c>
      <c r="O732">
        <v>304.12</v>
      </c>
      <c r="P732">
        <v>311.649306636407</v>
      </c>
      <c r="Q732">
        <v>347.94580110103999</v>
      </c>
      <c r="R732">
        <v>41.212893689858497</v>
      </c>
      <c r="S732" s="1">
        <f>(Table2[[#This Row],[Close Price]]-Table2[[#This Row],[20D EMA]])/Table2[[#This Row],[20D EMA]]</f>
        <v>-1.7164277258976811E-2</v>
      </c>
      <c r="T732" s="1">
        <f>(Table2[[#This Row],[Close Price]]-Table2[[#This Row],[50D EMA]])/Table2[[#This Row],[50D EMA]]</f>
        <v>-4.0909144878288804E-2</v>
      </c>
      <c r="U732" s="1">
        <f>(Table2[[#This Row],[Close Price]]-Table2[[#This Row],[200D EMA]])/Table2[[#This Row],[200D EMA]]</f>
        <v>-0.14095816344338527</v>
      </c>
      <c r="V732">
        <v>0.42250098097574901</v>
      </c>
      <c r="W732">
        <v>298.3</v>
      </c>
      <c r="X732">
        <v>305</v>
      </c>
      <c r="Y732">
        <v>298.3</v>
      </c>
      <c r="Z732">
        <v>305</v>
      </c>
      <c r="AA732">
        <v>290.3</v>
      </c>
      <c r="AB732">
        <v>311.7</v>
      </c>
      <c r="AC732" s="1">
        <f>(Table2[[#This Row],[Close Price]]/Table2[[#This Row],[Day Low]])-1</f>
        <v>2.0113979215554689E-3</v>
      </c>
      <c r="AD732" s="1">
        <f>(Table2[[#This Row],[Day High]]/Table2[[#This Row],[Close Price]])-1</f>
        <v>2.0408163265306145E-2</v>
      </c>
      <c r="AE732" s="1">
        <f>(Table2[[#This Row],[Close Price]]/Table2[[#This Row],[Current Week Low]])-1</f>
        <v>2.0113979215554689E-3</v>
      </c>
      <c r="AF732" s="1">
        <f>(Table2[[#This Row],[Current Week High]]/Table2[[#This Row],[Close Price]])-1</f>
        <v>2.0408163265306145E-2</v>
      </c>
      <c r="AG732" s="1">
        <f>(Table2[[#This Row],[Close Price]]/Table2[[#This Row],[Current Month Low]])-1</f>
        <v>2.9624526352049596E-2</v>
      </c>
      <c r="AH732" s="1">
        <f>(Table2[[#This Row],[Current Month High]]/Table2[[#This Row],[Close Price]])-1</f>
        <v>4.2823686851789944E-2</v>
      </c>
      <c r="AI732">
        <v>81.465373034459603</v>
      </c>
      <c r="AJ732">
        <v>13.801637159718201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-0.17</v>
      </c>
      <c r="AM732" t="s">
        <v>3181</v>
      </c>
      <c r="AN732">
        <v>-3.66</v>
      </c>
      <c r="AO732" t="s">
        <v>3181</v>
      </c>
      <c r="AP732">
        <v>-0.105922415711817</v>
      </c>
      <c r="AQ732">
        <f>(Table2[[#This Row],[Sharpe Ratio]]-AVERAGE(Table2[Sharpe Ratio]))/_xlfn.STDEV.P(Table2[Sharpe Ratio])</f>
        <v>-2.0123360373230752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721</v>
      </c>
      <c r="AT732">
        <f>_xlfn.RANK.AVG(Table2[[#This Row],[6M Return vs Nifty Z-Score]],Table2[6M Return vs Nifty Z-Score])</f>
        <v>694</v>
      </c>
      <c r="AU732">
        <f>_xlfn.RANK.AVG(Table2[[#This Row],[Sharpe Ratio Z-Score]],Table2[Sharpe Ratio Z-Score])</f>
        <v>721</v>
      </c>
      <c r="AV732">
        <f>(Table2[[#This Row],[Rank 1Y]]+Table2[[#This Row],[Rank 6M]]+Table2[[#This Row],[Rank Sharpe]])/3</f>
        <v>712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3432-E130-40CD-8A52-4BE0EBDD102F}">
  <dimension ref="A1:Q1480"/>
  <sheetViews>
    <sheetView topLeftCell="D886" workbookViewId="0">
      <selection sqref="A1:Q114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3134</v>
      </c>
      <c r="D2" t="s">
        <v>18</v>
      </c>
      <c r="E2">
        <v>1857391.1459880699</v>
      </c>
      <c r="F2">
        <v>2745.05</v>
      </c>
      <c r="G2">
        <v>-10.116219189609399</v>
      </c>
      <c r="H2">
        <v>-6.2008874639249001</v>
      </c>
      <c r="I2">
        <v>-17.884661933196298</v>
      </c>
      <c r="J2">
        <v>-2.9266488407730602</v>
      </c>
      <c r="K2">
        <v>2918.8583218674598</v>
      </c>
      <c r="L2">
        <v>2858.79844625142</v>
      </c>
      <c r="M2">
        <v>28.479520521190601</v>
      </c>
      <c r="N2">
        <v>1.5318069104238199</v>
      </c>
      <c r="O2">
        <v>17.214622684468399</v>
      </c>
      <c r="P2">
        <v>23.6341935774444</v>
      </c>
      <c r="Q2">
        <v>-3.265923985521E-2</v>
      </c>
    </row>
    <row r="3" spans="1:17" x14ac:dyDescent="0.3">
      <c r="A3" t="s">
        <v>19</v>
      </c>
      <c r="B3" t="s">
        <v>20</v>
      </c>
      <c r="C3" t="s">
        <v>3135</v>
      </c>
      <c r="D3" t="s">
        <v>21</v>
      </c>
      <c r="E3">
        <v>1496676.1731334699</v>
      </c>
      <c r="F3">
        <v>4136.6499999999996</v>
      </c>
      <c r="G3">
        <v>-9.8399545141255995</v>
      </c>
      <c r="H3">
        <v>-7.46640126739364</v>
      </c>
      <c r="I3">
        <v>-6.6244184482450699</v>
      </c>
      <c r="J3">
        <v>-4.3278214765864602</v>
      </c>
      <c r="K3">
        <v>4297.7692743507696</v>
      </c>
      <c r="L3">
        <v>4053.7109341711698</v>
      </c>
      <c r="M3">
        <v>19.0319035298335</v>
      </c>
      <c r="N3">
        <v>0.98973098137959203</v>
      </c>
      <c r="O3">
        <v>11.0137430046051</v>
      </c>
      <c r="P3">
        <v>24.936575052854099</v>
      </c>
      <c r="Q3">
        <v>-1.8444321182667998E-2</v>
      </c>
    </row>
    <row r="4" spans="1:17" x14ac:dyDescent="0.3">
      <c r="A4" t="s">
        <v>22</v>
      </c>
      <c r="B4" t="s">
        <v>23</v>
      </c>
      <c r="C4" t="s">
        <v>3136</v>
      </c>
      <c r="D4" t="s">
        <v>24</v>
      </c>
      <c r="E4">
        <v>1288149.6530258399</v>
      </c>
      <c r="F4">
        <v>1688.1</v>
      </c>
      <c r="G4">
        <v>-16.861176616090901</v>
      </c>
      <c r="H4">
        <v>-5.84612436848529E-2</v>
      </c>
      <c r="I4">
        <v>1.35548336878505</v>
      </c>
      <c r="J4">
        <v>-1.4607378580644499</v>
      </c>
      <c r="K4">
        <v>1665.9770618253899</v>
      </c>
      <c r="L4">
        <v>1601.38634990013</v>
      </c>
      <c r="M4">
        <v>53.077817221897099</v>
      </c>
      <c r="N4">
        <v>0.90486970665387301</v>
      </c>
      <c r="O4">
        <v>6.2733250399857798</v>
      </c>
      <c r="P4">
        <v>23.801840783249599</v>
      </c>
      <c r="Q4">
        <v>-8.3513178263069004E-2</v>
      </c>
    </row>
    <row r="5" spans="1:17" x14ac:dyDescent="0.3">
      <c r="A5" t="s">
        <v>25</v>
      </c>
      <c r="B5" t="s">
        <v>26</v>
      </c>
      <c r="C5" t="s">
        <v>3137</v>
      </c>
      <c r="D5" t="s">
        <v>27</v>
      </c>
      <c r="E5">
        <v>1015217.13634376</v>
      </c>
      <c r="F5">
        <v>1695.6</v>
      </c>
      <c r="G5">
        <v>51.911389713758297</v>
      </c>
      <c r="H5">
        <v>4.2104967013410803</v>
      </c>
      <c r="I5">
        <v>26.883624083865101</v>
      </c>
      <c r="J5">
        <v>0.69810878551954603</v>
      </c>
      <c r="K5">
        <v>1606.3700865655401</v>
      </c>
      <c r="L5">
        <v>1372.3306551109599</v>
      </c>
      <c r="M5">
        <v>57.454024679546201</v>
      </c>
      <c r="N5">
        <v>0.79670664531306001</v>
      </c>
      <c r="O5">
        <v>4.9186128803963198</v>
      </c>
      <c r="P5">
        <v>89.357306382265804</v>
      </c>
      <c r="Q5">
        <v>0.17562757098742701</v>
      </c>
    </row>
    <row r="6" spans="1:17" x14ac:dyDescent="0.3">
      <c r="A6" t="s">
        <v>28</v>
      </c>
      <c r="B6" t="s">
        <v>29</v>
      </c>
      <c r="C6" t="s">
        <v>3136</v>
      </c>
      <c r="D6" t="s">
        <v>24</v>
      </c>
      <c r="E6">
        <v>868026.94318827498</v>
      </c>
      <c r="F6">
        <v>1231.75</v>
      </c>
      <c r="G6">
        <v>2.2437383055880198</v>
      </c>
      <c r="H6">
        <v>-1.27039259656558</v>
      </c>
      <c r="I6">
        <v>2.6418690643871301</v>
      </c>
      <c r="J6">
        <v>-3.0515515571590601</v>
      </c>
      <c r="K6">
        <v>1240.7628255838799</v>
      </c>
      <c r="L6">
        <v>1146.1773171225</v>
      </c>
      <c r="M6">
        <v>35.232772676465899</v>
      </c>
      <c r="N6">
        <v>0.92278024152009996</v>
      </c>
      <c r="O6">
        <v>10.6028008930383</v>
      </c>
      <c r="P6">
        <v>37.013348164627303</v>
      </c>
      <c r="Q6">
        <v>7.3345048947737995E-2</v>
      </c>
    </row>
    <row r="7" spans="1:17" x14ac:dyDescent="0.3">
      <c r="A7" t="s">
        <v>30</v>
      </c>
      <c r="B7" t="s">
        <v>31</v>
      </c>
      <c r="C7" t="s">
        <v>3135</v>
      </c>
      <c r="D7" t="s">
        <v>21</v>
      </c>
      <c r="E7">
        <v>811356.85074645001</v>
      </c>
      <c r="F7">
        <v>1958.9</v>
      </c>
      <c r="G7">
        <v>9.3662547349331007</v>
      </c>
      <c r="H7">
        <v>0.30801979704480797</v>
      </c>
      <c r="I7">
        <v>21.842853060167901</v>
      </c>
      <c r="J7">
        <v>-0.971488461142479</v>
      </c>
      <c r="K7">
        <v>1874.37095563912</v>
      </c>
      <c r="L7">
        <v>1685.3578375248301</v>
      </c>
      <c r="M7">
        <v>64.162087939497795</v>
      </c>
      <c r="N7">
        <v>0.86172388892793905</v>
      </c>
      <c r="O7">
        <v>0.92398795242227805</v>
      </c>
      <c r="P7">
        <v>44.9265712277586</v>
      </c>
      <c r="Q7">
        <v>-2.1504586768653002E-2</v>
      </c>
    </row>
    <row r="8" spans="1:17" x14ac:dyDescent="0.3">
      <c r="A8" t="s">
        <v>32</v>
      </c>
      <c r="B8" t="s">
        <v>33</v>
      </c>
      <c r="C8" t="s">
        <v>3136</v>
      </c>
      <c r="D8" t="s">
        <v>34</v>
      </c>
      <c r="E8">
        <v>718565.17012350995</v>
      </c>
      <c r="F8">
        <v>805.15</v>
      </c>
      <c r="G8">
        <v>12.6446125236735</v>
      </c>
      <c r="H8">
        <v>2.00754148497295</v>
      </c>
      <c r="I8">
        <v>-5.2931389029557199</v>
      </c>
      <c r="J8">
        <v>-1.5518612631359601</v>
      </c>
      <c r="K8">
        <v>804.19822124214704</v>
      </c>
      <c r="L8">
        <v>769.60364012940602</v>
      </c>
      <c r="M8">
        <v>60.111319689937801</v>
      </c>
      <c r="N8">
        <v>0.99228683052147004</v>
      </c>
      <c r="O8">
        <v>13.2708191020306</v>
      </c>
      <c r="P8">
        <v>48.223490427098596</v>
      </c>
      <c r="Q8">
        <v>5.6841094648203E-2</v>
      </c>
    </row>
    <row r="9" spans="1:17" x14ac:dyDescent="0.3">
      <c r="A9" t="s">
        <v>35</v>
      </c>
      <c r="B9" t="s">
        <v>36</v>
      </c>
      <c r="C9" t="s">
        <v>3138</v>
      </c>
      <c r="D9" t="s">
        <v>37</v>
      </c>
      <c r="E9">
        <v>655324.49888442003</v>
      </c>
      <c r="F9">
        <v>2789.1</v>
      </c>
      <c r="G9">
        <v>-18.201746891739798</v>
      </c>
      <c r="H9">
        <v>-1.4510784311499101</v>
      </c>
      <c r="I9">
        <v>15.5375095136326</v>
      </c>
      <c r="J9">
        <v>-3.67332469577851</v>
      </c>
      <c r="K9">
        <v>2814.8330958034198</v>
      </c>
      <c r="L9">
        <v>2619.4214045728299</v>
      </c>
      <c r="M9">
        <v>33.868215510531201</v>
      </c>
      <c r="N9">
        <v>0.78602063805813205</v>
      </c>
      <c r="O9">
        <v>8.8164640923595403</v>
      </c>
      <c r="P9">
        <v>28.408646209801699</v>
      </c>
      <c r="Q9">
        <v>-3.2445467327774001E-2</v>
      </c>
    </row>
    <row r="10" spans="1:17" x14ac:dyDescent="0.3">
      <c r="A10" t="s">
        <v>38</v>
      </c>
      <c r="B10" t="s">
        <v>39</v>
      </c>
      <c r="C10" t="s">
        <v>3138</v>
      </c>
      <c r="D10" t="s">
        <v>40</v>
      </c>
      <c r="E10">
        <v>621565.11744619498</v>
      </c>
      <c r="F10">
        <v>496.95</v>
      </c>
      <c r="G10">
        <v>-16.531749043106799</v>
      </c>
      <c r="H10">
        <v>-4.0996261572287001</v>
      </c>
      <c r="I10">
        <v>5.0987518475187201</v>
      </c>
      <c r="J10">
        <v>-5.4920967581869196</v>
      </c>
      <c r="K10">
        <v>499.55467886738302</v>
      </c>
      <c r="L10">
        <v>464.09069585502198</v>
      </c>
      <c r="M10">
        <v>40.254840897772802</v>
      </c>
      <c r="N10">
        <v>0.93711281258088797</v>
      </c>
      <c r="O10">
        <v>6.3487272361404603</v>
      </c>
      <c r="P10">
        <v>24.439714536121102</v>
      </c>
      <c r="Q10">
        <v>0.121483008798684</v>
      </c>
    </row>
    <row r="11" spans="1:17" x14ac:dyDescent="0.3">
      <c r="A11" t="s">
        <v>41</v>
      </c>
      <c r="B11" t="s">
        <v>42</v>
      </c>
      <c r="C11" t="s">
        <v>3136</v>
      </c>
      <c r="D11" t="s">
        <v>43</v>
      </c>
      <c r="E11">
        <v>606883.52941095002</v>
      </c>
      <c r="F11">
        <v>959.5</v>
      </c>
      <c r="G11">
        <v>23.369119338501498</v>
      </c>
      <c r="H11">
        <v>-7.7752653323377601</v>
      </c>
      <c r="I11">
        <v>-11.7967653874907</v>
      </c>
      <c r="J11">
        <v>-3.6359924403620401</v>
      </c>
      <c r="K11">
        <v>1021.27590775585</v>
      </c>
      <c r="L11">
        <v>969.26380019825797</v>
      </c>
      <c r="M11">
        <v>39.614061739406203</v>
      </c>
      <c r="N11">
        <v>0.57241542062907502</v>
      </c>
      <c r="O11">
        <v>27.3579989577905</v>
      </c>
      <c r="P11">
        <v>60.626098602159502</v>
      </c>
      <c r="Q11">
        <v>-3.3553871697094E-2</v>
      </c>
    </row>
    <row r="12" spans="1:17" x14ac:dyDescent="0.3">
      <c r="A12" t="s">
        <v>44</v>
      </c>
      <c r="B12" t="s">
        <v>45</v>
      </c>
      <c r="C12" t="s">
        <v>3135</v>
      </c>
      <c r="D12" t="s">
        <v>21</v>
      </c>
      <c r="E12">
        <v>502231.26968190901</v>
      </c>
      <c r="F12">
        <v>1855.9</v>
      </c>
      <c r="G12">
        <v>18.8357407998298</v>
      </c>
      <c r="H12">
        <v>2.3824809518125001</v>
      </c>
      <c r="I12">
        <v>11.727949943911099</v>
      </c>
      <c r="J12">
        <v>1.36227800389475</v>
      </c>
      <c r="K12">
        <v>1734.2618313196799</v>
      </c>
      <c r="L12">
        <v>1558.116784996</v>
      </c>
      <c r="M12">
        <v>75.390101837850693</v>
      </c>
      <c r="N12">
        <v>0.93802352229532704</v>
      </c>
      <c r="O12">
        <v>0.51726924942077002</v>
      </c>
      <c r="P12">
        <v>53.120745843818298</v>
      </c>
      <c r="Q12">
        <v>4.5628230105442001E-2</v>
      </c>
    </row>
    <row r="13" spans="1:17" x14ac:dyDescent="0.3">
      <c r="A13" t="s">
        <v>46</v>
      </c>
      <c r="B13" t="s">
        <v>47</v>
      </c>
      <c r="C13" t="s">
        <v>3139</v>
      </c>
      <c r="D13" t="s">
        <v>48</v>
      </c>
      <c r="E13">
        <v>488817.56192449998</v>
      </c>
      <c r="F13">
        <v>3555.05</v>
      </c>
      <c r="G13">
        <v>-12.6145746464653</v>
      </c>
      <c r="H13">
        <v>-2.8942857416535199</v>
      </c>
      <c r="I13">
        <v>-12.854118934529099</v>
      </c>
      <c r="J13">
        <v>-1.97742440097489</v>
      </c>
      <c r="K13">
        <v>3615.1113181916699</v>
      </c>
      <c r="L13">
        <v>3481.6153709864502</v>
      </c>
      <c r="M13">
        <v>48.255801835883901</v>
      </c>
      <c r="N13">
        <v>1.02734947990137</v>
      </c>
      <c r="O13">
        <v>10.262865501188401</v>
      </c>
      <c r="P13">
        <v>24.470003326155801</v>
      </c>
      <c r="Q13">
        <v>0.11368692331588</v>
      </c>
    </row>
    <row r="14" spans="1:17" x14ac:dyDescent="0.3">
      <c r="A14" t="s">
        <v>49</v>
      </c>
      <c r="B14" t="s">
        <v>50</v>
      </c>
      <c r="C14" t="s">
        <v>3140</v>
      </c>
      <c r="D14" t="s">
        <v>51</v>
      </c>
      <c r="E14">
        <v>458212.99589575001</v>
      </c>
      <c r="F14">
        <v>1909.75</v>
      </c>
      <c r="G14">
        <v>40.992086852322998</v>
      </c>
      <c r="H14">
        <v>3.4876466868325999</v>
      </c>
      <c r="I14">
        <v>12.4221461543315</v>
      </c>
      <c r="J14">
        <v>-1.8393533605339001</v>
      </c>
      <c r="K14">
        <v>1822.1016952013499</v>
      </c>
      <c r="L14">
        <v>1592.9860874170299</v>
      </c>
      <c r="M14">
        <v>54.988851624706598</v>
      </c>
      <c r="N14">
        <v>0.91025060654721002</v>
      </c>
      <c r="O14">
        <v>2.6495614609242102</v>
      </c>
      <c r="P14">
        <v>78.756961669864694</v>
      </c>
      <c r="Q14">
        <v>0.14633982569764301</v>
      </c>
    </row>
    <row r="15" spans="1:17" x14ac:dyDescent="0.3">
      <c r="A15" t="s">
        <v>52</v>
      </c>
      <c r="B15" t="s">
        <v>53</v>
      </c>
      <c r="C15" t="s">
        <v>3136</v>
      </c>
      <c r="D15" t="s">
        <v>54</v>
      </c>
      <c r="E15">
        <v>445856.74319960002</v>
      </c>
      <c r="F15">
        <v>7208.8</v>
      </c>
      <c r="G15">
        <v>-37.517041255548101</v>
      </c>
      <c r="H15">
        <v>-3.82452152814423</v>
      </c>
      <c r="I15">
        <v>-9.7104006609280091</v>
      </c>
      <c r="J15">
        <v>-0.62250434324291803</v>
      </c>
      <c r="K15">
        <v>7251.3977785438501</v>
      </c>
      <c r="L15">
        <v>7073.1492085952596</v>
      </c>
      <c r="M15">
        <v>35.060633045186101</v>
      </c>
      <c r="N15">
        <v>0.75741263698209804</v>
      </c>
      <c r="O15">
        <v>13.1811119742536</v>
      </c>
      <c r="P15">
        <v>16.500210090823799</v>
      </c>
      <c r="Q15">
        <v>-6.3110862403779999E-2</v>
      </c>
    </row>
    <row r="16" spans="1:17" x14ac:dyDescent="0.3">
      <c r="A16" t="s">
        <v>55</v>
      </c>
      <c r="B16" t="s">
        <v>56</v>
      </c>
      <c r="C16" t="s">
        <v>3141</v>
      </c>
      <c r="D16" t="s">
        <v>57</v>
      </c>
      <c r="E16">
        <v>411623.4773883</v>
      </c>
      <c r="F16">
        <v>424.5</v>
      </c>
      <c r="G16">
        <v>47.145090672648003</v>
      </c>
      <c r="H16">
        <v>5.7010491387481501</v>
      </c>
      <c r="I16">
        <v>5.9576199262153002</v>
      </c>
      <c r="J16">
        <v>-3.2550097968422902</v>
      </c>
      <c r="K16">
        <v>412.687004041303</v>
      </c>
      <c r="L16">
        <v>362.09902588810701</v>
      </c>
      <c r="M16">
        <v>50.271058575624203</v>
      </c>
      <c r="N16">
        <v>0.82734878471088003</v>
      </c>
      <c r="O16">
        <v>5.6419316843345104</v>
      </c>
      <c r="P16">
        <v>86.388583973655301</v>
      </c>
      <c r="Q16">
        <v>0.18033319775450399</v>
      </c>
    </row>
    <row r="17" spans="1:17" x14ac:dyDescent="0.3">
      <c r="A17" t="s">
        <v>58</v>
      </c>
      <c r="B17" t="s">
        <v>59</v>
      </c>
      <c r="C17" t="s">
        <v>3142</v>
      </c>
      <c r="D17" t="s">
        <v>60</v>
      </c>
      <c r="E17">
        <v>394193.23124259</v>
      </c>
      <c r="F17">
        <v>12537.85</v>
      </c>
      <c r="G17">
        <v>-7.8656160665351704</v>
      </c>
      <c r="H17">
        <v>4.7740165669894399</v>
      </c>
      <c r="I17">
        <v>-10.6578544421148</v>
      </c>
      <c r="J17">
        <v>0.106520504768184</v>
      </c>
      <c r="K17">
        <v>12578.4082239203</v>
      </c>
      <c r="L17">
        <v>11975.709065610001</v>
      </c>
      <c r="M17">
        <v>41.382708360658398</v>
      </c>
      <c r="N17">
        <v>0.893867432945884</v>
      </c>
      <c r="O17">
        <v>9.1096160825021801</v>
      </c>
      <c r="P17">
        <v>28.756424804752601</v>
      </c>
      <c r="Q17">
        <v>6.0159033492363997E-2</v>
      </c>
    </row>
    <row r="18" spans="1:17" x14ac:dyDescent="0.3">
      <c r="A18" t="s">
        <v>61</v>
      </c>
      <c r="B18" t="s">
        <v>62</v>
      </c>
      <c r="C18" t="s">
        <v>3136</v>
      </c>
      <c r="D18" t="s">
        <v>24</v>
      </c>
      <c r="E18">
        <v>379898.40578199999</v>
      </c>
      <c r="F18">
        <v>1910.8</v>
      </c>
      <c r="G18">
        <v>-18.019190783984602</v>
      </c>
      <c r="H18">
        <v>3.7310201258557298</v>
      </c>
      <c r="I18">
        <v>-5.3187958189518003</v>
      </c>
      <c r="J18">
        <v>1.7687361879991399</v>
      </c>
      <c r="K18">
        <v>1826.9502048270899</v>
      </c>
      <c r="L18">
        <v>1789.62442416561</v>
      </c>
      <c r="M18">
        <v>67.940398822353501</v>
      </c>
      <c r="N18">
        <v>1.1114682029182299</v>
      </c>
      <c r="O18">
        <v>1.6328239480845701</v>
      </c>
      <c r="P18">
        <v>23.768500825857402</v>
      </c>
      <c r="Q18">
        <v>-0.110466868687115</v>
      </c>
    </row>
    <row r="19" spans="1:17" x14ac:dyDescent="0.3">
      <c r="A19" t="s">
        <v>63</v>
      </c>
      <c r="B19" t="s">
        <v>64</v>
      </c>
      <c r="C19" t="s">
        <v>3142</v>
      </c>
      <c r="D19" t="s">
        <v>60</v>
      </c>
      <c r="E19">
        <v>378029.06782032002</v>
      </c>
      <c r="F19">
        <v>3154.9</v>
      </c>
      <c r="G19">
        <v>73.144996405184003</v>
      </c>
      <c r="H19">
        <v>15.087397542444201</v>
      </c>
      <c r="I19">
        <v>42.055429838356801</v>
      </c>
      <c r="J19">
        <v>2.28198133378103</v>
      </c>
      <c r="K19">
        <v>2920.2262823347201</v>
      </c>
      <c r="L19">
        <v>2456.0848347553701</v>
      </c>
      <c r="M19">
        <v>59.420827927257001</v>
      </c>
      <c r="N19">
        <v>1.1166612091961301</v>
      </c>
      <c r="O19">
        <v>2.1300199689372001</v>
      </c>
      <c r="P19">
        <v>117.57931034482699</v>
      </c>
      <c r="Q19">
        <v>0.20406465665972101</v>
      </c>
    </row>
    <row r="20" spans="1:17" x14ac:dyDescent="0.3">
      <c r="A20" t="s">
        <v>65</v>
      </c>
      <c r="B20" t="s">
        <v>66</v>
      </c>
      <c r="C20" t="s">
        <v>3134</v>
      </c>
      <c r="D20" t="s">
        <v>67</v>
      </c>
      <c r="E20">
        <v>360424.99925190001</v>
      </c>
      <c r="F20">
        <v>286.5</v>
      </c>
      <c r="G20">
        <v>26.354766379325699</v>
      </c>
      <c r="H20">
        <v>0.27295005557704499</v>
      </c>
      <c r="I20">
        <v>-9.2072949424653405</v>
      </c>
      <c r="J20">
        <v>-2.4551758391664098</v>
      </c>
      <c r="K20">
        <v>300.58073243395899</v>
      </c>
      <c r="L20">
        <v>275.67833879051199</v>
      </c>
      <c r="M20">
        <v>37.938436111837198</v>
      </c>
      <c r="N20">
        <v>0.65619832383526699</v>
      </c>
      <c r="O20">
        <v>20.418848167539199</v>
      </c>
      <c r="P20">
        <v>59.2551417454141</v>
      </c>
      <c r="Q20">
        <v>6.7828025711645007E-2</v>
      </c>
    </row>
    <row r="21" spans="1:17" x14ac:dyDescent="0.3">
      <c r="A21" t="s">
        <v>68</v>
      </c>
      <c r="B21" t="s">
        <v>69</v>
      </c>
      <c r="C21" t="s">
        <v>3136</v>
      </c>
      <c r="D21" t="s">
        <v>24</v>
      </c>
      <c r="E21">
        <v>360188.25571492501</v>
      </c>
      <c r="F21">
        <v>1164.3499999999999</v>
      </c>
      <c r="G21">
        <v>-11.3445809614257</v>
      </c>
      <c r="H21">
        <v>-3.2632763865905501</v>
      </c>
      <c r="I21">
        <v>-1.5263818784655301</v>
      </c>
      <c r="J21">
        <v>-2.1183180578471301</v>
      </c>
      <c r="K21">
        <v>1198.2482807772401</v>
      </c>
      <c r="L21">
        <v>1146.6672648543099</v>
      </c>
      <c r="M21">
        <v>36.449170323338898</v>
      </c>
      <c r="N21">
        <v>1.1705546993520399</v>
      </c>
      <c r="O21">
        <v>15.055610426418101</v>
      </c>
      <c r="P21">
        <v>22.382804288416999</v>
      </c>
      <c r="Q21">
        <v>2.7767985533020002E-2</v>
      </c>
    </row>
    <row r="22" spans="1:17" x14ac:dyDescent="0.3">
      <c r="A22" t="s">
        <v>70</v>
      </c>
      <c r="B22" t="s">
        <v>71</v>
      </c>
      <c r="C22" t="s">
        <v>3143</v>
      </c>
      <c r="D22" t="s">
        <v>72</v>
      </c>
      <c r="E22">
        <v>353525.74763330998</v>
      </c>
      <c r="F22">
        <v>3101.1</v>
      </c>
      <c r="G22">
        <v>0.42806658613450199</v>
      </c>
      <c r="H22">
        <v>5.9966534846005999</v>
      </c>
      <c r="I22">
        <v>-13.056188638801901</v>
      </c>
      <c r="J22">
        <v>-0.78846367127121697</v>
      </c>
      <c r="K22">
        <v>3081.6681249359199</v>
      </c>
      <c r="L22">
        <v>3016.32671603163</v>
      </c>
      <c r="M22">
        <v>48.365089486000599</v>
      </c>
      <c r="N22">
        <v>0.88089445623601004</v>
      </c>
      <c r="O22">
        <v>20.728128728515699</v>
      </c>
      <c r="P22">
        <v>44.775910364145602</v>
      </c>
      <c r="Q22">
        <v>7.4891177195983996E-2</v>
      </c>
    </row>
    <row r="23" spans="1:17" x14ac:dyDescent="0.3">
      <c r="A23" t="s">
        <v>73</v>
      </c>
      <c r="B23" t="s">
        <v>74</v>
      </c>
      <c r="C23" t="s">
        <v>3142</v>
      </c>
      <c r="D23" t="s">
        <v>60</v>
      </c>
      <c r="E23">
        <v>341678.068439</v>
      </c>
      <c r="F23">
        <v>928.25</v>
      </c>
      <c r="G23">
        <v>12.111671715607301</v>
      </c>
      <c r="H23">
        <v>-5.7298731089843304</v>
      </c>
      <c r="I23">
        <v>-18.647044117265601</v>
      </c>
      <c r="J23">
        <v>-2.4973498007180801</v>
      </c>
      <c r="K23">
        <v>994.20507386697</v>
      </c>
      <c r="L23">
        <v>939.17254845726302</v>
      </c>
      <c r="M23">
        <v>35.217006442549099</v>
      </c>
      <c r="N23">
        <v>0.983852597756396</v>
      </c>
      <c r="O23">
        <v>27.013196875841601</v>
      </c>
      <c r="P23">
        <v>49.272332556082603</v>
      </c>
      <c r="Q23">
        <v>8.7248580020272998E-2</v>
      </c>
    </row>
    <row r="24" spans="1:17" x14ac:dyDescent="0.3">
      <c r="A24" t="s">
        <v>75</v>
      </c>
      <c r="B24" t="s">
        <v>76</v>
      </c>
      <c r="C24" t="s">
        <v>3142</v>
      </c>
      <c r="D24" t="s">
        <v>77</v>
      </c>
      <c r="E24">
        <v>332297.00548743998</v>
      </c>
      <c r="F24">
        <v>11899.3</v>
      </c>
      <c r="G24">
        <v>107.167087680931</v>
      </c>
      <c r="H24">
        <v>2.1196014393299301</v>
      </c>
      <c r="I24">
        <v>20.6742276649235</v>
      </c>
      <c r="J24">
        <v>-0.67568388470809104</v>
      </c>
      <c r="K24">
        <v>11219.0524702845</v>
      </c>
      <c r="L24">
        <v>9292.9772523219399</v>
      </c>
      <c r="M24">
        <v>49.807215177520298</v>
      </c>
      <c r="N24">
        <v>0.94197622981536999</v>
      </c>
      <c r="O24">
        <v>7.3508525711596597</v>
      </c>
      <c r="P24">
        <v>136.47257551669301</v>
      </c>
      <c r="Q24">
        <v>0.186185182853086</v>
      </c>
    </row>
    <row r="25" spans="1:17" x14ac:dyDescent="0.3">
      <c r="A25" t="s">
        <v>78</v>
      </c>
      <c r="B25" t="s">
        <v>79</v>
      </c>
      <c r="C25" t="s">
        <v>3144</v>
      </c>
      <c r="D25" t="s">
        <v>80</v>
      </c>
      <c r="E25">
        <v>325674.19172793999</v>
      </c>
      <c r="F25">
        <v>11300.3</v>
      </c>
      <c r="G25">
        <v>9.0528968089122692</v>
      </c>
      <c r="H25">
        <v>-1.4798701387705899</v>
      </c>
      <c r="I25">
        <v>7.2887528956915899</v>
      </c>
      <c r="J25">
        <v>-2.0059543345606698</v>
      </c>
      <c r="K25">
        <v>11487.6113323396</v>
      </c>
      <c r="L25">
        <v>10585.0553837357</v>
      </c>
      <c r="M25">
        <v>35.030959149340198</v>
      </c>
      <c r="N25">
        <v>0.91693962725446099</v>
      </c>
      <c r="O25">
        <v>7.4130775289151503</v>
      </c>
      <c r="P25">
        <v>38.5596311714108</v>
      </c>
      <c r="Q25">
        <v>5.4956919830612003E-2</v>
      </c>
    </row>
    <row r="26" spans="1:17" x14ac:dyDescent="0.3">
      <c r="A26" t="s">
        <v>81</v>
      </c>
      <c r="B26" t="s">
        <v>82</v>
      </c>
      <c r="C26" t="s">
        <v>3145</v>
      </c>
      <c r="D26" t="s">
        <v>83</v>
      </c>
      <c r="E26">
        <v>310276.39245679998</v>
      </c>
      <c r="F26">
        <v>3497.8</v>
      </c>
      <c r="G26">
        <v>-21.983161681764798</v>
      </c>
      <c r="H26">
        <v>-6.9040425460203902</v>
      </c>
      <c r="I26">
        <v>-14.4386476547974</v>
      </c>
      <c r="J26">
        <v>-7.8790866774960904</v>
      </c>
      <c r="K26">
        <v>3597.0842405727399</v>
      </c>
      <c r="L26">
        <v>3476.23794177335</v>
      </c>
      <c r="M26">
        <v>30.5358891323914</v>
      </c>
      <c r="N26">
        <v>0.94837525988459404</v>
      </c>
      <c r="O26">
        <v>11.1255646406312</v>
      </c>
      <c r="P26">
        <v>14.4699163844026</v>
      </c>
      <c r="Q26">
        <v>3.2786197238119999E-2</v>
      </c>
    </row>
    <row r="27" spans="1:17" x14ac:dyDescent="0.3">
      <c r="A27" t="s">
        <v>84</v>
      </c>
      <c r="B27" t="s">
        <v>85</v>
      </c>
      <c r="C27" t="s">
        <v>3141</v>
      </c>
      <c r="D27" t="s">
        <v>86</v>
      </c>
      <c r="E27">
        <v>307570.96829433</v>
      </c>
      <c r="F27">
        <v>330.7</v>
      </c>
      <c r="G27">
        <v>35.642926282797198</v>
      </c>
      <c r="H27">
        <v>-1.49403986801616</v>
      </c>
      <c r="I27">
        <v>9.0878423807227193</v>
      </c>
      <c r="J27">
        <v>-3.8216485146938899</v>
      </c>
      <c r="K27">
        <v>337.71311935869801</v>
      </c>
      <c r="L27">
        <v>303.76187013080897</v>
      </c>
      <c r="M27">
        <v>37.9219528211026</v>
      </c>
      <c r="N27">
        <v>0.97435916345850104</v>
      </c>
      <c r="O27">
        <v>10.7499244027819</v>
      </c>
      <c r="P27">
        <v>68.466632705043295</v>
      </c>
      <c r="Q27">
        <v>0.112471512417885</v>
      </c>
    </row>
    <row r="28" spans="1:17" x14ac:dyDescent="0.3">
      <c r="A28" t="s">
        <v>87</v>
      </c>
      <c r="B28" t="s">
        <v>88</v>
      </c>
      <c r="C28" t="s">
        <v>3134</v>
      </c>
      <c r="D28" t="s">
        <v>89</v>
      </c>
      <c r="E28">
        <v>307088.75253440998</v>
      </c>
      <c r="F28">
        <v>498.3</v>
      </c>
      <c r="G28">
        <v>32.488175652978903</v>
      </c>
      <c r="H28">
        <v>1.1351816869400699</v>
      </c>
      <c r="I28">
        <v>-1.09576306781122</v>
      </c>
      <c r="J28">
        <v>-2.6312955823850501</v>
      </c>
      <c r="K28">
        <v>500.01598876910998</v>
      </c>
      <c r="L28">
        <v>455.45933372904199</v>
      </c>
      <c r="M28">
        <v>53.305776104834003</v>
      </c>
      <c r="N28">
        <v>0.67806993295457896</v>
      </c>
      <c r="O28">
        <v>9.0808749749146997</v>
      </c>
      <c r="P28">
        <v>64.509739187850698</v>
      </c>
      <c r="Q28">
        <v>0.134910049467386</v>
      </c>
    </row>
    <row r="29" spans="1:17" x14ac:dyDescent="0.3">
      <c r="A29" t="s">
        <v>90</v>
      </c>
      <c r="B29" t="s">
        <v>91</v>
      </c>
      <c r="C29" t="s">
        <v>3146</v>
      </c>
      <c r="D29" t="s">
        <v>92</v>
      </c>
      <c r="E29">
        <v>304644.39541335002</v>
      </c>
      <c r="F29">
        <v>1410.3</v>
      </c>
      <c r="G29">
        <v>47.827838085128697</v>
      </c>
      <c r="H29">
        <v>-2.5042365786377601</v>
      </c>
      <c r="I29">
        <v>-4.3812571252906602</v>
      </c>
      <c r="J29">
        <v>-2.10081827108925</v>
      </c>
      <c r="K29">
        <v>1447.9280354948601</v>
      </c>
      <c r="L29">
        <v>1331.99278932161</v>
      </c>
      <c r="M29">
        <v>45.093570930294597</v>
      </c>
      <c r="N29">
        <v>0.93652686818131803</v>
      </c>
      <c r="O29">
        <v>14.9684464298376</v>
      </c>
      <c r="P29">
        <v>86.918489065606295</v>
      </c>
      <c r="Q29">
        <v>6.8676015860787004E-2</v>
      </c>
    </row>
    <row r="30" spans="1:17" x14ac:dyDescent="0.3">
      <c r="A30" t="s">
        <v>93</v>
      </c>
      <c r="B30" t="s">
        <v>94</v>
      </c>
      <c r="C30" t="s">
        <v>3147</v>
      </c>
      <c r="D30" t="s">
        <v>95</v>
      </c>
      <c r="E30">
        <v>301453.67512500001</v>
      </c>
      <c r="F30">
        <v>4507.55</v>
      </c>
      <c r="G30">
        <v>102.36712259866199</v>
      </c>
      <c r="H30">
        <v>-3.32186633699733</v>
      </c>
      <c r="I30">
        <v>12.6170244630399</v>
      </c>
      <c r="J30">
        <v>2.3387823998233799</v>
      </c>
      <c r="K30">
        <v>4564.9593845833297</v>
      </c>
      <c r="L30">
        <v>4079.0169347316801</v>
      </c>
      <c r="M30">
        <v>59.9830359903114</v>
      </c>
      <c r="N30">
        <v>0.69255055707095603</v>
      </c>
      <c r="O30">
        <v>25.894332841565799</v>
      </c>
      <c r="P30">
        <v>154.98076705509601</v>
      </c>
      <c r="Q30">
        <v>0.25629931513819398</v>
      </c>
    </row>
    <row r="31" spans="1:17" x14ac:dyDescent="0.3">
      <c r="A31" t="s">
        <v>96</v>
      </c>
      <c r="B31" t="s">
        <v>97</v>
      </c>
      <c r="C31" t="s">
        <v>3136</v>
      </c>
      <c r="D31" t="s">
        <v>43</v>
      </c>
      <c r="E31">
        <v>297568.89110543998</v>
      </c>
      <c r="F31">
        <v>1867.2</v>
      </c>
      <c r="G31">
        <v>-13.532614795042299</v>
      </c>
      <c r="H31">
        <v>-0.50162730019031998</v>
      </c>
      <c r="I31">
        <v>1.11221018734457</v>
      </c>
      <c r="J31">
        <v>-2.14329827066067</v>
      </c>
      <c r="K31">
        <v>1809.78183963627</v>
      </c>
      <c r="L31">
        <v>1672.77059332266</v>
      </c>
      <c r="M31">
        <v>41.9401085603225</v>
      </c>
      <c r="N31">
        <v>0.67083684492053697</v>
      </c>
      <c r="O31">
        <v>8.7135818337617792</v>
      </c>
      <c r="P31">
        <v>31.580987280222601</v>
      </c>
      <c r="Q31">
        <v>-4.6060240406155001E-2</v>
      </c>
    </row>
    <row r="32" spans="1:17" x14ac:dyDescent="0.3">
      <c r="A32" t="s">
        <v>98</v>
      </c>
      <c r="B32" t="s">
        <v>99</v>
      </c>
      <c r="C32" t="s">
        <v>3145</v>
      </c>
      <c r="D32" t="s">
        <v>100</v>
      </c>
      <c r="E32">
        <v>291353.76726508501</v>
      </c>
      <c r="F32">
        <v>3039.15</v>
      </c>
      <c r="G32">
        <v>-29.565870159019799</v>
      </c>
      <c r="H32">
        <v>-8.5332906098726795</v>
      </c>
      <c r="I32">
        <v>-4.7367812773183102</v>
      </c>
      <c r="J32">
        <v>-2.9322417129626399</v>
      </c>
      <c r="K32">
        <v>3150.1622468763999</v>
      </c>
      <c r="L32">
        <v>3059.8997951817701</v>
      </c>
      <c r="M32">
        <v>23.524064711327799</v>
      </c>
      <c r="N32">
        <v>0.82871094490997999</v>
      </c>
      <c r="O32">
        <v>12.6285310037345</v>
      </c>
      <c r="P32">
        <v>13.821579716115499</v>
      </c>
      <c r="Q32">
        <v>-5.0162807434790999E-2</v>
      </c>
    </row>
    <row r="33" spans="1:17" x14ac:dyDescent="0.3">
      <c r="A33" t="s">
        <v>101</v>
      </c>
      <c r="B33" t="s">
        <v>102</v>
      </c>
      <c r="C33" t="s">
        <v>3148</v>
      </c>
      <c r="D33" t="s">
        <v>103</v>
      </c>
      <c r="E33">
        <v>291209.99573928502</v>
      </c>
      <c r="F33">
        <v>8191.85</v>
      </c>
      <c r="G33">
        <v>263.493786623272</v>
      </c>
      <c r="H33">
        <v>14.253124852367799</v>
      </c>
      <c r="I33">
        <v>94.801849770556402</v>
      </c>
      <c r="J33">
        <v>10.700390331868499</v>
      </c>
      <c r="K33">
        <v>7113.65758382478</v>
      </c>
      <c r="L33">
        <v>5260.4657661861202</v>
      </c>
      <c r="M33">
        <v>67.923150794763899</v>
      </c>
      <c r="N33">
        <v>0.88797216987725602</v>
      </c>
      <c r="O33">
        <v>1.8695410682568501</v>
      </c>
      <c r="P33">
        <v>321.17480719794298</v>
      </c>
      <c r="Q33">
        <v>0.29926019968815099</v>
      </c>
    </row>
    <row r="34" spans="1:17" x14ac:dyDescent="0.3">
      <c r="A34" t="s">
        <v>104</v>
      </c>
      <c r="B34" t="s">
        <v>105</v>
      </c>
      <c r="C34" t="s">
        <v>3135</v>
      </c>
      <c r="D34" t="s">
        <v>21</v>
      </c>
      <c r="E34">
        <v>287167.44674782502</v>
      </c>
      <c r="F34">
        <v>549.54999999999995</v>
      </c>
      <c r="G34">
        <v>1.56747093107964</v>
      </c>
      <c r="H34">
        <v>-3.5392790531717102</v>
      </c>
      <c r="I34">
        <v>8.0528748537481096</v>
      </c>
      <c r="J34">
        <v>-3.4338895327830699</v>
      </c>
      <c r="K34">
        <v>527.66261167466996</v>
      </c>
      <c r="L34">
        <v>494.20958005821302</v>
      </c>
      <c r="M34">
        <v>65.596445345365694</v>
      </c>
      <c r="N34">
        <v>0.78278044668298497</v>
      </c>
      <c r="O34">
        <v>5.5227003912291899</v>
      </c>
      <c r="P34">
        <v>46.527129716037798</v>
      </c>
      <c r="Q34">
        <v>-0.101643798811728</v>
      </c>
    </row>
    <row r="35" spans="1:17" x14ac:dyDescent="0.3">
      <c r="A35" t="s">
        <v>106</v>
      </c>
      <c r="B35" t="s">
        <v>107</v>
      </c>
      <c r="C35" t="s">
        <v>3141</v>
      </c>
      <c r="D35" t="s">
        <v>108</v>
      </c>
      <c r="E35">
        <v>281221.20598172903</v>
      </c>
      <c r="F35">
        <v>1775.35</v>
      </c>
      <c r="G35">
        <v>61.885073493102098</v>
      </c>
      <c r="H35">
        <v>-2.0918873054278402</v>
      </c>
      <c r="I35">
        <v>-13.7735299314255</v>
      </c>
      <c r="J35">
        <v>-1.88634542844377</v>
      </c>
      <c r="K35">
        <v>1863.7433311514101</v>
      </c>
      <c r="L35">
        <v>1742.5961188937799</v>
      </c>
      <c r="M35">
        <v>33.417556206467502</v>
      </c>
      <c r="N35">
        <v>0.42410472913955799</v>
      </c>
      <c r="O35">
        <v>22.460359929028002</v>
      </c>
      <c r="P35">
        <v>117.68745018699001</v>
      </c>
      <c r="Q35">
        <v>4.9854536235031E-2</v>
      </c>
    </row>
    <row r="36" spans="1:17" x14ac:dyDescent="0.3">
      <c r="A36" t="s">
        <v>109</v>
      </c>
      <c r="B36" t="s">
        <v>110</v>
      </c>
      <c r="C36" t="s">
        <v>3147</v>
      </c>
      <c r="D36" t="s">
        <v>111</v>
      </c>
      <c r="E36">
        <v>275117.14179770002</v>
      </c>
      <c r="F36">
        <v>7725.4</v>
      </c>
      <c r="G36">
        <v>87.248951567975993</v>
      </c>
      <c r="H36">
        <v>15.848359246225099</v>
      </c>
      <c r="I36">
        <v>30.405275709083501</v>
      </c>
      <c r="J36">
        <v>4.5751659227706902</v>
      </c>
      <c r="K36">
        <v>7103.2019584392001</v>
      </c>
      <c r="L36">
        <v>6190.7264101259698</v>
      </c>
      <c r="M36">
        <v>69.800400037775603</v>
      </c>
      <c r="N36">
        <v>0.87236711657930999</v>
      </c>
      <c r="O36">
        <v>3.14935148989048</v>
      </c>
      <c r="P36">
        <v>137.99753542821901</v>
      </c>
      <c r="Q36">
        <v>0.188785358727207</v>
      </c>
    </row>
    <row r="37" spans="1:17" x14ac:dyDescent="0.3">
      <c r="A37" t="s">
        <v>112</v>
      </c>
      <c r="B37" t="s">
        <v>113</v>
      </c>
      <c r="C37" t="s">
        <v>3148</v>
      </c>
      <c r="D37" t="s">
        <v>114</v>
      </c>
      <c r="E37">
        <v>272240.68632847897</v>
      </c>
      <c r="F37">
        <v>4183.6000000000004</v>
      </c>
      <c r="G37">
        <v>-18.750017029675501</v>
      </c>
      <c r="H37">
        <v>-10.9306737978094</v>
      </c>
      <c r="I37">
        <v>-22.320104602000601</v>
      </c>
      <c r="J37">
        <v>-4.8794567235025301</v>
      </c>
      <c r="K37">
        <v>4950.0892239283103</v>
      </c>
      <c r="L37">
        <v>4626.2848612223797</v>
      </c>
      <c r="M37">
        <v>16.5197550876774</v>
      </c>
      <c r="N37">
        <v>2.2639597791936401</v>
      </c>
      <c r="O37">
        <v>31.103594989960801</v>
      </c>
      <c r="P37">
        <v>15.569060773480601</v>
      </c>
      <c r="Q37">
        <v>-4.8870534769121003E-2</v>
      </c>
    </row>
    <row r="38" spans="1:17" x14ac:dyDescent="0.3">
      <c r="A38" t="s">
        <v>115</v>
      </c>
      <c r="B38" t="s">
        <v>116</v>
      </c>
      <c r="C38" t="s">
        <v>3143</v>
      </c>
      <c r="D38" t="s">
        <v>117</v>
      </c>
      <c r="E38">
        <v>246762.33416999999</v>
      </c>
      <c r="F38">
        <v>1012.5</v>
      </c>
      <c r="G38">
        <v>0.82773115881112602</v>
      </c>
      <c r="H38">
        <v>6.32322179470746</v>
      </c>
      <c r="I38">
        <v>6.0874181660581597</v>
      </c>
      <c r="J38">
        <v>-3.91483236098221</v>
      </c>
      <c r="K38">
        <v>966.49223645232303</v>
      </c>
      <c r="L38">
        <v>896.27867125662794</v>
      </c>
      <c r="M38">
        <v>56.953317255240002</v>
      </c>
      <c r="N38">
        <v>1.3484900964826301</v>
      </c>
      <c r="O38">
        <v>4.9876543209876401</v>
      </c>
      <c r="P38">
        <v>40.041493775933603</v>
      </c>
      <c r="Q38">
        <v>4.0545079838652999E-2</v>
      </c>
    </row>
    <row r="39" spans="1:17" x14ac:dyDescent="0.3">
      <c r="A39" t="s">
        <v>118</v>
      </c>
      <c r="B39" t="s">
        <v>119</v>
      </c>
      <c r="C39" t="s">
        <v>3141</v>
      </c>
      <c r="D39" t="s">
        <v>57</v>
      </c>
      <c r="E39">
        <v>244703.49111174501</v>
      </c>
      <c r="F39">
        <v>634.45000000000005</v>
      </c>
      <c r="G39">
        <v>65.238338996385096</v>
      </c>
      <c r="H39">
        <v>-2.2354349878291102</v>
      </c>
      <c r="I39">
        <v>-4.2588618644931699</v>
      </c>
      <c r="J39">
        <v>-1.3397457225532601</v>
      </c>
      <c r="K39">
        <v>660.53894657828801</v>
      </c>
      <c r="L39">
        <v>612.34838720833397</v>
      </c>
      <c r="M39">
        <v>40.259612006060003</v>
      </c>
      <c r="N39">
        <v>0.31293741811508902</v>
      </c>
      <c r="O39">
        <v>41.201040271100901</v>
      </c>
      <c r="P39">
        <v>119.267323310869</v>
      </c>
      <c r="Q39">
        <v>0.15832686257067</v>
      </c>
    </row>
    <row r="40" spans="1:17" x14ac:dyDescent="0.3">
      <c r="A40" t="s">
        <v>120</v>
      </c>
      <c r="B40" t="s">
        <v>121</v>
      </c>
      <c r="C40" t="s">
        <v>3148</v>
      </c>
      <c r="D40" t="s">
        <v>122</v>
      </c>
      <c r="E40">
        <v>243817.7431893</v>
      </c>
      <c r="F40">
        <v>280.05</v>
      </c>
      <c r="G40">
        <v>121.700404007583</v>
      </c>
      <c r="H40">
        <v>1.99404393548328</v>
      </c>
      <c r="I40">
        <v>37.141870184782498</v>
      </c>
      <c r="J40">
        <v>-1.01442492009527</v>
      </c>
      <c r="K40">
        <v>263.12969200135399</v>
      </c>
      <c r="L40">
        <v>206.09966698563599</v>
      </c>
      <c r="M40">
        <v>55.274284583649298</v>
      </c>
      <c r="N40">
        <v>0.72808895659028305</v>
      </c>
      <c r="O40">
        <v>6.49883949294769</v>
      </c>
      <c r="P40">
        <v>176.59259259259201</v>
      </c>
      <c r="Q40">
        <v>7.5936264758176997E-2</v>
      </c>
    </row>
    <row r="41" spans="1:17" x14ac:dyDescent="0.3">
      <c r="A41" t="s">
        <v>123</v>
      </c>
      <c r="B41" t="s">
        <v>124</v>
      </c>
      <c r="C41" t="s">
        <v>3138</v>
      </c>
      <c r="D41" t="s">
        <v>125</v>
      </c>
      <c r="E41">
        <v>241236.94221780001</v>
      </c>
      <c r="F41">
        <v>2502.0500000000002</v>
      </c>
      <c r="G41">
        <v>-18.949585353894498</v>
      </c>
      <c r="H41">
        <v>0.473217087262779</v>
      </c>
      <c r="I41">
        <v>-13.604205073109201</v>
      </c>
      <c r="J41">
        <v>-4.9045240996864603</v>
      </c>
      <c r="K41">
        <v>2573.3322060442902</v>
      </c>
      <c r="L41">
        <v>2506.1437850259599</v>
      </c>
      <c r="M41">
        <v>24.918548728419299</v>
      </c>
      <c r="N41">
        <v>1.03113595672504</v>
      </c>
      <c r="O41">
        <v>11.028956255870099</v>
      </c>
      <c r="P41">
        <v>8.9029186008300307</v>
      </c>
      <c r="Q41">
        <v>-6.3990855456499995E-4</v>
      </c>
    </row>
    <row r="42" spans="1:17" x14ac:dyDescent="0.3">
      <c r="A42" t="s">
        <v>126</v>
      </c>
      <c r="B42" t="s">
        <v>127</v>
      </c>
      <c r="C42" t="s">
        <v>3134</v>
      </c>
      <c r="D42" t="s">
        <v>18</v>
      </c>
      <c r="E42">
        <v>233664.13152349999</v>
      </c>
      <c r="F42">
        <v>165.47</v>
      </c>
      <c r="G42">
        <v>54.811840711792399</v>
      </c>
      <c r="H42">
        <v>-5.2263862317597303</v>
      </c>
      <c r="I42">
        <v>-12.1424621766292</v>
      </c>
      <c r="J42">
        <v>-5.6505961624359502</v>
      </c>
      <c r="K42">
        <v>170.54410061468801</v>
      </c>
      <c r="L42">
        <v>158.783551422698</v>
      </c>
      <c r="M42">
        <v>41.588458611641798</v>
      </c>
      <c r="N42">
        <v>0.87031352767141101</v>
      </c>
      <c r="O42">
        <v>18.933945730343801</v>
      </c>
      <c r="P42">
        <v>93.532163742690003</v>
      </c>
      <c r="Q42">
        <v>8.0876805596413998E-2</v>
      </c>
    </row>
    <row r="43" spans="1:17" x14ac:dyDescent="0.3">
      <c r="A43" t="s">
        <v>128</v>
      </c>
      <c r="B43" t="s">
        <v>129</v>
      </c>
      <c r="C43" t="s">
        <v>3143</v>
      </c>
      <c r="D43" t="s">
        <v>130</v>
      </c>
      <c r="E43">
        <v>219801.09437999999</v>
      </c>
      <c r="F43">
        <v>520.20000000000005</v>
      </c>
      <c r="G43">
        <v>34.379619484077899</v>
      </c>
      <c r="H43">
        <v>0.73302996302429502</v>
      </c>
      <c r="I43">
        <v>16.151238683974199</v>
      </c>
      <c r="J43">
        <v>-4.4995613199409004</v>
      </c>
      <c r="K43">
        <v>527.64495610302004</v>
      </c>
      <c r="L43">
        <v>492.58806701319298</v>
      </c>
      <c r="M43">
        <v>59.648766225119502</v>
      </c>
      <c r="N43">
        <v>0.70444368806444602</v>
      </c>
      <c r="O43">
        <v>55.267204921184103</v>
      </c>
      <c r="P43">
        <v>82.782853127196006</v>
      </c>
      <c r="Q43">
        <v>4.5012090236079001E-2</v>
      </c>
    </row>
    <row r="44" spans="1:17" x14ac:dyDescent="0.3">
      <c r="A44" t="s">
        <v>131</v>
      </c>
      <c r="B44" t="s">
        <v>132</v>
      </c>
      <c r="C44" t="s">
        <v>3136</v>
      </c>
      <c r="D44" t="s">
        <v>54</v>
      </c>
      <c r="E44">
        <v>216043.42881293999</v>
      </c>
      <c r="F44">
        <v>340.05</v>
      </c>
      <c r="G44">
        <v>24.0444307857464</v>
      </c>
      <c r="H44">
        <v>-2.2741564658539102</v>
      </c>
      <c r="I44">
        <v>-15.605583187180899</v>
      </c>
      <c r="J44">
        <v>-3.0239259442316899</v>
      </c>
      <c r="K44">
        <v>343.007914999778</v>
      </c>
      <c r="L44">
        <v>315.43155799986499</v>
      </c>
      <c r="M44">
        <v>40.491776178201697</v>
      </c>
      <c r="N44">
        <v>0.93230012875505797</v>
      </c>
      <c r="O44">
        <v>16.071166004999199</v>
      </c>
      <c r="P44">
        <v>66.487148102815098</v>
      </c>
    </row>
    <row r="45" spans="1:17" x14ac:dyDescent="0.3">
      <c r="A45" t="s">
        <v>133</v>
      </c>
      <c r="B45" t="s">
        <v>134</v>
      </c>
      <c r="C45" t="s">
        <v>3149</v>
      </c>
      <c r="D45" t="s">
        <v>135</v>
      </c>
      <c r="E45">
        <v>213594.647110739</v>
      </c>
      <c r="F45">
        <v>862.9</v>
      </c>
      <c r="G45">
        <v>24.936750046316099</v>
      </c>
      <c r="H45">
        <v>-1.81067343052811</v>
      </c>
      <c r="I45">
        <v>-14.080743087102899</v>
      </c>
      <c r="J45">
        <v>-1.9385481177628401</v>
      </c>
      <c r="K45">
        <v>858.57953778608703</v>
      </c>
      <c r="L45">
        <v>806.43981611159597</v>
      </c>
      <c r="M45">
        <v>49.7252527174495</v>
      </c>
      <c r="N45">
        <v>1.0715504509639799</v>
      </c>
      <c r="O45">
        <v>12.133503302816001</v>
      </c>
      <c r="P45">
        <v>68.042843232716606</v>
      </c>
      <c r="Q45">
        <v>0.107966760203291</v>
      </c>
    </row>
    <row r="46" spans="1:17" x14ac:dyDescent="0.3">
      <c r="A46" t="s">
        <v>136</v>
      </c>
      <c r="B46" t="s">
        <v>137</v>
      </c>
      <c r="C46" t="s">
        <v>3147</v>
      </c>
      <c r="D46" t="s">
        <v>138</v>
      </c>
      <c r="E46">
        <v>208840.38114452999</v>
      </c>
      <c r="F46">
        <v>285.7</v>
      </c>
      <c r="G46">
        <v>80.709679403958603</v>
      </c>
      <c r="H46">
        <v>-0.81745691790855002</v>
      </c>
      <c r="I46">
        <v>10.2761036259036</v>
      </c>
      <c r="J46">
        <v>1.35421979468811</v>
      </c>
      <c r="K46">
        <v>289.39869331747701</v>
      </c>
      <c r="L46">
        <v>254.329236959702</v>
      </c>
      <c r="M46">
        <v>53.809442230722198</v>
      </c>
      <c r="N46">
        <v>0.74770321304751997</v>
      </c>
      <c r="O46">
        <v>19.180959047952399</v>
      </c>
      <c r="P46">
        <v>124.960629921259</v>
      </c>
      <c r="Q46">
        <v>0.20788268787852399</v>
      </c>
    </row>
    <row r="47" spans="1:17" x14ac:dyDescent="0.3">
      <c r="A47" t="s">
        <v>139</v>
      </c>
      <c r="B47" t="s">
        <v>140</v>
      </c>
      <c r="C47" t="s">
        <v>3136</v>
      </c>
      <c r="D47" t="s">
        <v>141</v>
      </c>
      <c r="E47">
        <v>197791.83830999999</v>
      </c>
      <c r="F47">
        <v>151.35</v>
      </c>
      <c r="G47">
        <v>71.138367204546597</v>
      </c>
      <c r="H47">
        <v>-7.7317467304723797</v>
      </c>
      <c r="I47">
        <v>-3.6691294431862098</v>
      </c>
      <c r="J47">
        <v>-1.4904369366002901</v>
      </c>
      <c r="K47">
        <v>165.465100823699</v>
      </c>
      <c r="L47">
        <v>152.101600694648</v>
      </c>
      <c r="M47">
        <v>41.256999500978303</v>
      </c>
      <c r="N47">
        <v>0.53792117168216602</v>
      </c>
      <c r="O47">
        <v>51.304922365378197</v>
      </c>
      <c r="P47">
        <v>130.19011406844101</v>
      </c>
      <c r="Q47">
        <v>0.15692123063407501</v>
      </c>
    </row>
    <row r="48" spans="1:17" x14ac:dyDescent="0.3">
      <c r="A48" t="s">
        <v>142</v>
      </c>
      <c r="B48" t="s">
        <v>143</v>
      </c>
      <c r="C48" t="s">
        <v>3143</v>
      </c>
      <c r="D48" t="s">
        <v>117</v>
      </c>
      <c r="E48">
        <v>197639.27135711201</v>
      </c>
      <c r="F48">
        <v>158.32</v>
      </c>
      <c r="G48">
        <v>-2.5619454857249102</v>
      </c>
      <c r="H48">
        <v>4.5930984405058402</v>
      </c>
      <c r="I48">
        <v>-13.1564619464817</v>
      </c>
      <c r="J48">
        <v>-5.3660300714182601</v>
      </c>
      <c r="K48">
        <v>158.80143129988301</v>
      </c>
      <c r="L48">
        <v>153.885492156456</v>
      </c>
      <c r="M48">
        <v>39.5145801343808</v>
      </c>
      <c r="N48">
        <v>1.18928475559351</v>
      </c>
      <c r="O48">
        <v>16.599292572006</v>
      </c>
      <c r="P48">
        <v>38.150087260034901</v>
      </c>
      <c r="Q48">
        <v>3.3180899524250002E-3</v>
      </c>
    </row>
    <row r="49" spans="1:17" x14ac:dyDescent="0.3">
      <c r="A49" t="s">
        <v>144</v>
      </c>
      <c r="B49" t="s">
        <v>145</v>
      </c>
      <c r="C49" t="s">
        <v>3143</v>
      </c>
      <c r="D49" t="s">
        <v>146</v>
      </c>
      <c r="E49">
        <v>194858.37446373899</v>
      </c>
      <c r="F49">
        <v>499.15</v>
      </c>
      <c r="G49">
        <v>89.222145131401206</v>
      </c>
      <c r="H49">
        <v>9.6564019919967894</v>
      </c>
      <c r="I49">
        <v>23.121600047663101</v>
      </c>
      <c r="J49">
        <v>-4.4556171928551098</v>
      </c>
      <c r="K49">
        <v>469.446235759118</v>
      </c>
      <c r="L49">
        <v>399.52226973311502</v>
      </c>
      <c r="M49">
        <v>59.307667870807698</v>
      </c>
      <c r="N49">
        <v>0.77648452491931197</v>
      </c>
      <c r="O49">
        <v>4.9083441851146903</v>
      </c>
      <c r="P49">
        <v>136.33996212121201</v>
      </c>
      <c r="Q49">
        <v>4.1808897159981998E-2</v>
      </c>
    </row>
    <row r="50" spans="1:17" x14ac:dyDescent="0.3">
      <c r="A50" t="s">
        <v>147</v>
      </c>
      <c r="B50" t="s">
        <v>148</v>
      </c>
      <c r="C50" t="s">
        <v>3138</v>
      </c>
      <c r="D50" t="s">
        <v>149</v>
      </c>
      <c r="E50">
        <v>192207.99866682501</v>
      </c>
      <c r="F50">
        <v>591.65</v>
      </c>
      <c r="G50">
        <v>33.089323475513403</v>
      </c>
      <c r="H50">
        <v>-7.38231040123586</v>
      </c>
      <c r="I50">
        <v>-4.4859645862191302</v>
      </c>
      <c r="J50">
        <v>1.73142184313317</v>
      </c>
      <c r="K50">
        <v>611.889381954996</v>
      </c>
      <c r="L50">
        <v>567.68797561453505</v>
      </c>
      <c r="M50">
        <v>45.601032512006398</v>
      </c>
      <c r="N50">
        <v>1.3439258816712001</v>
      </c>
      <c r="O50">
        <v>15.1221161159469</v>
      </c>
      <c r="P50">
        <v>78.605928877618794</v>
      </c>
      <c r="Q50">
        <v>0.21757800831041599</v>
      </c>
    </row>
    <row r="51" spans="1:17" x14ac:dyDescent="0.3">
      <c r="A51" t="s">
        <v>150</v>
      </c>
      <c r="B51" t="s">
        <v>151</v>
      </c>
      <c r="C51" t="s">
        <v>3135</v>
      </c>
      <c r="D51" t="s">
        <v>21</v>
      </c>
      <c r="E51">
        <v>190930.44239610501</v>
      </c>
      <c r="F51">
        <v>6448.55</v>
      </c>
      <c r="G51">
        <v>-2.3107728561144798</v>
      </c>
      <c r="H51">
        <v>0.60352872033847604</v>
      </c>
      <c r="I51">
        <v>22.338532092560399</v>
      </c>
      <c r="J51">
        <v>2.0876964005410299</v>
      </c>
      <c r="K51">
        <v>6065.9234179211098</v>
      </c>
      <c r="L51">
        <v>5548.0969625966</v>
      </c>
      <c r="M51">
        <v>63.4795955473164</v>
      </c>
      <c r="N51">
        <v>0.67239856976186496</v>
      </c>
      <c r="O51">
        <v>1.9601305719890401</v>
      </c>
      <c r="P51">
        <v>42.870910923773899</v>
      </c>
      <c r="Q51">
        <v>-3.5928015991929997E-2</v>
      </c>
    </row>
    <row r="52" spans="1:17" x14ac:dyDescent="0.3">
      <c r="A52" t="s">
        <v>152</v>
      </c>
      <c r="B52" t="s">
        <v>153</v>
      </c>
      <c r="C52" t="s">
        <v>3144</v>
      </c>
      <c r="D52" t="s">
        <v>80</v>
      </c>
      <c r="E52">
        <v>182963.75266897</v>
      </c>
      <c r="F52">
        <v>2726.9</v>
      </c>
      <c r="G52">
        <v>11.4878258235468</v>
      </c>
      <c r="H52">
        <v>-1.82011797793868</v>
      </c>
      <c r="I52">
        <v>10.2945048171685</v>
      </c>
      <c r="J52">
        <v>-2.5915119629068601</v>
      </c>
      <c r="K52">
        <v>2704.4059217932599</v>
      </c>
      <c r="L52">
        <v>2460.2121389952399</v>
      </c>
      <c r="M52">
        <v>48.229806274223101</v>
      </c>
      <c r="N52">
        <v>0.64983847224201496</v>
      </c>
      <c r="O52">
        <v>5.5319226961017796</v>
      </c>
      <c r="P52">
        <v>49.763011407340201</v>
      </c>
      <c r="Q52">
        <v>6.0245401716991998E-2</v>
      </c>
    </row>
    <row r="53" spans="1:17" x14ac:dyDescent="0.3">
      <c r="A53" t="s">
        <v>154</v>
      </c>
      <c r="B53" t="s">
        <v>155</v>
      </c>
      <c r="C53" t="s">
        <v>3147</v>
      </c>
      <c r="D53" t="s">
        <v>156</v>
      </c>
      <c r="E53">
        <v>181616.07279375001</v>
      </c>
      <c r="F53">
        <v>8570.5</v>
      </c>
      <c r="G53">
        <v>72.954147147179697</v>
      </c>
      <c r="H53">
        <v>11.8025642356181</v>
      </c>
      <c r="I53">
        <v>19.043389629528001</v>
      </c>
      <c r="J53">
        <v>6.5933773058379099</v>
      </c>
      <c r="K53">
        <v>7976.7859998436397</v>
      </c>
      <c r="L53">
        <v>7016.0554365602702</v>
      </c>
      <c r="M53">
        <v>69.556069884431196</v>
      </c>
      <c r="N53">
        <v>0.93717449180375101</v>
      </c>
      <c r="O53">
        <v>6.7609824397642999</v>
      </c>
      <c r="P53">
        <v>122.61038961038901</v>
      </c>
      <c r="Q53">
        <v>0.190619969943081</v>
      </c>
    </row>
    <row r="54" spans="1:17" x14ac:dyDescent="0.3">
      <c r="A54" t="s">
        <v>157</v>
      </c>
      <c r="B54" t="s">
        <v>158</v>
      </c>
      <c r="C54" t="s">
        <v>3146</v>
      </c>
      <c r="D54" t="s">
        <v>159</v>
      </c>
      <c r="E54">
        <v>180734.835230055</v>
      </c>
      <c r="F54">
        <v>4678.95</v>
      </c>
      <c r="G54">
        <v>53.183801117333502</v>
      </c>
      <c r="H54">
        <v>-4.6620894571662896</v>
      </c>
      <c r="I54">
        <v>18.544503473772</v>
      </c>
      <c r="J54">
        <v>4.9278180323078999E-2</v>
      </c>
      <c r="K54">
        <v>4662.6292707120701</v>
      </c>
      <c r="L54">
        <v>4010.7830458939902</v>
      </c>
      <c r="M54">
        <v>45.788676429879096</v>
      </c>
      <c r="N54">
        <v>0.87353326266046505</v>
      </c>
      <c r="O54">
        <v>7.6096132679340496</v>
      </c>
      <c r="P54">
        <v>95.866211775540506</v>
      </c>
      <c r="Q54">
        <v>0.11125474840485899</v>
      </c>
    </row>
    <row r="55" spans="1:17" x14ac:dyDescent="0.3">
      <c r="A55" t="s">
        <v>160</v>
      </c>
      <c r="B55" t="s">
        <v>161</v>
      </c>
      <c r="C55" t="s">
        <v>3136</v>
      </c>
      <c r="D55" t="s">
        <v>43</v>
      </c>
      <c r="E55">
        <v>174164.44092381999</v>
      </c>
      <c r="F55">
        <v>1738.3</v>
      </c>
      <c r="G55">
        <v>4.2469140028154202</v>
      </c>
      <c r="H55">
        <v>-4.8562371926910197</v>
      </c>
      <c r="I55">
        <v>6.9180340720007703</v>
      </c>
      <c r="J55">
        <v>-5.98899145662301</v>
      </c>
      <c r="K55">
        <v>1778.30519887284</v>
      </c>
      <c r="L55">
        <v>1594.13385158442</v>
      </c>
      <c r="M55">
        <v>27.476961391415202</v>
      </c>
      <c r="N55">
        <v>0.84735544040158794</v>
      </c>
      <c r="O55">
        <v>11.373180693781199</v>
      </c>
      <c r="P55">
        <v>34.673639356962902</v>
      </c>
      <c r="Q55">
        <v>3.5925269231485001E-2</v>
      </c>
    </row>
    <row r="56" spans="1:17" x14ac:dyDescent="0.3">
      <c r="A56" t="s">
        <v>162</v>
      </c>
      <c r="B56" t="s">
        <v>163</v>
      </c>
      <c r="C56" t="s">
        <v>3143</v>
      </c>
      <c r="D56" t="s">
        <v>164</v>
      </c>
      <c r="E56">
        <v>166236.24944290001</v>
      </c>
      <c r="F56">
        <v>743</v>
      </c>
      <c r="G56">
        <v>26.479574717298899</v>
      </c>
      <c r="H56">
        <v>10.805758559413301</v>
      </c>
      <c r="I56">
        <v>9.6829572703958995</v>
      </c>
      <c r="J56">
        <v>-1.8721207807817799</v>
      </c>
      <c r="K56">
        <v>700.07284765235204</v>
      </c>
      <c r="L56">
        <v>633.62178104722898</v>
      </c>
      <c r="M56">
        <v>60.831255758528798</v>
      </c>
      <c r="N56">
        <v>0.78851610006452599</v>
      </c>
      <c r="O56">
        <v>3.9905787348586799</v>
      </c>
      <c r="P56">
        <v>65.571030640668496</v>
      </c>
      <c r="Q56">
        <v>4.7043207857862999E-2</v>
      </c>
    </row>
    <row r="57" spans="1:17" x14ac:dyDescent="0.3">
      <c r="A57" t="s">
        <v>165</v>
      </c>
      <c r="B57" t="s">
        <v>166</v>
      </c>
      <c r="C57" t="s">
        <v>3135</v>
      </c>
      <c r="D57" t="s">
        <v>21</v>
      </c>
      <c r="E57">
        <v>165585.66099900001</v>
      </c>
      <c r="F57">
        <v>1692.5</v>
      </c>
      <c r="G57">
        <v>15.6518693373124</v>
      </c>
      <c r="H57">
        <v>0.44504315636587799</v>
      </c>
      <c r="I57">
        <v>27.288226925934801</v>
      </c>
      <c r="J57">
        <v>-0.119858800232717</v>
      </c>
      <c r="K57">
        <v>1592.3039845350099</v>
      </c>
      <c r="L57">
        <v>1428.10496240156</v>
      </c>
      <c r="M57">
        <v>67.580527224694293</v>
      </c>
      <c r="N57">
        <v>1.0483319306768299</v>
      </c>
      <c r="O57">
        <v>0.26587887740030502</v>
      </c>
      <c r="P57">
        <v>54.122842963165297</v>
      </c>
      <c r="Q57">
        <v>-1.0624839697156E-2</v>
      </c>
    </row>
    <row r="58" spans="1:17" x14ac:dyDescent="0.3">
      <c r="A58" t="s">
        <v>167</v>
      </c>
      <c r="B58" t="s">
        <v>168</v>
      </c>
      <c r="C58" t="s">
        <v>3140</v>
      </c>
      <c r="D58" t="s">
        <v>169</v>
      </c>
      <c r="E58">
        <v>164984.7404413</v>
      </c>
      <c r="F58">
        <v>6214.85</v>
      </c>
      <c r="G58">
        <v>42.804269058369698</v>
      </c>
      <c r="H58">
        <v>13.0568096317125</v>
      </c>
      <c r="I58">
        <v>55.637376209337603</v>
      </c>
      <c r="J58">
        <v>10.988006808010001</v>
      </c>
      <c r="K58">
        <v>5284.7351492520502</v>
      </c>
      <c r="L58">
        <v>4509.7577979851303</v>
      </c>
      <c r="M58">
        <v>88.997355917017899</v>
      </c>
      <c r="N58">
        <v>1.2384151354552999</v>
      </c>
      <c r="O58">
        <v>0.32422343258484698</v>
      </c>
      <c r="P58">
        <v>88.597396291688099</v>
      </c>
      <c r="Q58">
        <v>2.7908101643320002E-3</v>
      </c>
    </row>
    <row r="59" spans="1:17" x14ac:dyDescent="0.3">
      <c r="A59" t="s">
        <v>170</v>
      </c>
      <c r="B59" t="s">
        <v>171</v>
      </c>
      <c r="C59" t="s">
        <v>3136</v>
      </c>
      <c r="D59" t="s">
        <v>43</v>
      </c>
      <c r="E59">
        <v>159353.52248438</v>
      </c>
      <c r="F59">
        <v>740.6</v>
      </c>
      <c r="G59">
        <v>-9.6771363185984196</v>
      </c>
      <c r="H59">
        <v>3.42967540660548</v>
      </c>
      <c r="I59">
        <v>9.2419480016071507</v>
      </c>
      <c r="J59">
        <v>0.55355382699629296</v>
      </c>
      <c r="K59">
        <v>705.70123533597803</v>
      </c>
      <c r="L59">
        <v>651.90988414094204</v>
      </c>
      <c r="M59">
        <v>72.270308551159303</v>
      </c>
      <c r="N59">
        <v>0.61491443510801902</v>
      </c>
      <c r="O59">
        <v>2.7815284904131699</v>
      </c>
      <c r="P59">
        <v>44.818146265154397</v>
      </c>
      <c r="Q59">
        <v>-3.1374064764387997E-2</v>
      </c>
    </row>
    <row r="60" spans="1:17" x14ac:dyDescent="0.3">
      <c r="A60" t="s">
        <v>172</v>
      </c>
      <c r="B60" t="s">
        <v>173</v>
      </c>
      <c r="C60" t="s">
        <v>3150</v>
      </c>
      <c r="D60" t="s">
        <v>174</v>
      </c>
      <c r="E60">
        <v>159269.77602322499</v>
      </c>
      <c r="F60">
        <v>3131.45</v>
      </c>
      <c r="G60">
        <v>1.3994088993185301</v>
      </c>
      <c r="H60">
        <v>-5.41651943821772</v>
      </c>
      <c r="I60">
        <v>-2.9771100677342601</v>
      </c>
      <c r="J60">
        <v>-4.7631803357284399</v>
      </c>
      <c r="K60">
        <v>3191.4549822550298</v>
      </c>
      <c r="L60">
        <v>2998.6634915588602</v>
      </c>
      <c r="M60">
        <v>33.835337618690602</v>
      </c>
      <c r="N60">
        <v>1.03459795128839</v>
      </c>
      <c r="O60">
        <v>9.0549106643887001</v>
      </c>
      <c r="P60">
        <v>36.592440731936001</v>
      </c>
      <c r="Q60">
        <v>1.2471772165035E-2</v>
      </c>
    </row>
    <row r="61" spans="1:17" x14ac:dyDescent="0.3">
      <c r="A61" t="s">
        <v>175</v>
      </c>
      <c r="B61" t="s">
        <v>176</v>
      </c>
      <c r="C61" t="s">
        <v>3136</v>
      </c>
      <c r="D61" t="s">
        <v>141</v>
      </c>
      <c r="E61">
        <v>156292.8193536</v>
      </c>
      <c r="F61">
        <v>473.6</v>
      </c>
      <c r="G61">
        <v>60.787752713472997</v>
      </c>
      <c r="H61">
        <v>-5.4349895416288598</v>
      </c>
      <c r="I61">
        <v>9.1096022885946404</v>
      </c>
      <c r="J61">
        <v>-1.1684578518755999</v>
      </c>
      <c r="K61">
        <v>495.34243564345098</v>
      </c>
      <c r="L61">
        <v>448.167892979599</v>
      </c>
      <c r="M61">
        <v>48.486416458852503</v>
      </c>
      <c r="N61">
        <v>1.00886282225582</v>
      </c>
      <c r="O61">
        <v>22.4662162162162</v>
      </c>
      <c r="P61">
        <v>110.022172949002</v>
      </c>
      <c r="Q61">
        <v>0.18471988596167899</v>
      </c>
    </row>
    <row r="62" spans="1:17" x14ac:dyDescent="0.3">
      <c r="A62" t="s">
        <v>177</v>
      </c>
      <c r="B62" t="s">
        <v>178</v>
      </c>
      <c r="C62" t="s">
        <v>3134</v>
      </c>
      <c r="D62" t="s">
        <v>179</v>
      </c>
      <c r="E62">
        <v>151667.36212508101</v>
      </c>
      <c r="F62">
        <v>230.67</v>
      </c>
      <c r="G62">
        <v>50.2833705504246</v>
      </c>
      <c r="H62">
        <v>5.2642056273356497</v>
      </c>
      <c r="I62">
        <v>1.6564909643019901</v>
      </c>
      <c r="J62">
        <v>-2.3366815475068599</v>
      </c>
      <c r="K62">
        <v>226.464906476062</v>
      </c>
      <c r="L62">
        <v>201.47534004952701</v>
      </c>
      <c r="M62">
        <v>56.102043862635398</v>
      </c>
      <c r="N62">
        <v>0.94876409374623405</v>
      </c>
      <c r="O62">
        <v>6.7759136428664402</v>
      </c>
      <c r="P62">
        <v>98.596642272922907</v>
      </c>
      <c r="Q62">
        <v>0.107661519653974</v>
      </c>
    </row>
    <row r="63" spans="1:17" x14ac:dyDescent="0.3">
      <c r="A63" t="s">
        <v>180</v>
      </c>
      <c r="B63" t="s">
        <v>181</v>
      </c>
      <c r="C63" t="s">
        <v>3142</v>
      </c>
      <c r="D63" t="s">
        <v>182</v>
      </c>
      <c r="E63">
        <v>150752.62181047499</v>
      </c>
      <c r="F63">
        <v>214.25</v>
      </c>
      <c r="G63">
        <v>92.858814900736803</v>
      </c>
      <c r="H63">
        <v>12.676556878741</v>
      </c>
      <c r="I63">
        <v>65.775703577318794</v>
      </c>
      <c r="J63">
        <v>4.0062596234520704</v>
      </c>
      <c r="K63">
        <v>197.891067059075</v>
      </c>
      <c r="L63">
        <v>161.04591118831999</v>
      </c>
      <c r="M63">
        <v>68.629683889046305</v>
      </c>
      <c r="N63">
        <v>0.72089596459737304</v>
      </c>
      <c r="O63">
        <v>1.2788798133022099</v>
      </c>
      <c r="P63">
        <v>146.831797235023</v>
      </c>
      <c r="Q63">
        <v>5.8138323576758001E-2</v>
      </c>
    </row>
    <row r="64" spans="1:17" x14ac:dyDescent="0.3">
      <c r="A64" t="s">
        <v>183</v>
      </c>
      <c r="B64" t="s">
        <v>184</v>
      </c>
      <c r="C64" t="s">
        <v>3134</v>
      </c>
      <c r="D64" t="s">
        <v>18</v>
      </c>
      <c r="E64">
        <v>147834.57450359999</v>
      </c>
      <c r="F64">
        <v>340.75</v>
      </c>
      <c r="G64">
        <v>69.032936687480699</v>
      </c>
      <c r="H64">
        <v>-1.0870421748135799</v>
      </c>
      <c r="I64">
        <v>4.0130735603735603</v>
      </c>
      <c r="J64">
        <v>-2.61167554711467</v>
      </c>
      <c r="K64">
        <v>340.19972497801098</v>
      </c>
      <c r="L64">
        <v>303.470882955197</v>
      </c>
      <c r="M64">
        <v>47.136472733718499</v>
      </c>
      <c r="N64">
        <v>0.81706234008509204</v>
      </c>
      <c r="O64">
        <v>10.344827586206801</v>
      </c>
      <c r="P64">
        <v>105.61170613968901</v>
      </c>
      <c r="Q64">
        <v>3.8882911758627001E-2</v>
      </c>
    </row>
    <row r="65" spans="1:17" x14ac:dyDescent="0.3">
      <c r="A65" t="s">
        <v>185</v>
      </c>
      <c r="B65" t="s">
        <v>186</v>
      </c>
      <c r="C65" t="s">
        <v>3141</v>
      </c>
      <c r="D65" t="s">
        <v>86</v>
      </c>
      <c r="E65">
        <v>147720.54725780999</v>
      </c>
      <c r="F65">
        <v>462.3</v>
      </c>
      <c r="G65">
        <v>54.213057913575398</v>
      </c>
      <c r="H65">
        <v>4.8107654517601803</v>
      </c>
      <c r="I65">
        <v>-4.4705002906236802</v>
      </c>
      <c r="J65">
        <v>-2.91908624117454</v>
      </c>
      <c r="K65">
        <v>447.506347040685</v>
      </c>
      <c r="L65">
        <v>405.27119234303899</v>
      </c>
      <c r="M65">
        <v>51.292732878235398</v>
      </c>
      <c r="N65">
        <v>0.99770071354914203</v>
      </c>
      <c r="O65">
        <v>7.0408825438027201</v>
      </c>
      <c r="P65">
        <v>100.30329289428001</v>
      </c>
      <c r="Q65">
        <v>9.7818865531073995E-2</v>
      </c>
    </row>
    <row r="66" spans="1:17" x14ac:dyDescent="0.3">
      <c r="A66" t="s">
        <v>187</v>
      </c>
      <c r="B66" t="s">
        <v>188</v>
      </c>
      <c r="C66" t="s">
        <v>3144</v>
      </c>
      <c r="D66" t="s">
        <v>80</v>
      </c>
      <c r="E66">
        <v>145053.34161941899</v>
      </c>
      <c r="F66">
        <v>588.9</v>
      </c>
      <c r="G66">
        <v>5.6361972591223299</v>
      </c>
      <c r="H66">
        <v>-6.3569733320754001</v>
      </c>
      <c r="I66">
        <v>-14.541465284576301</v>
      </c>
      <c r="J66">
        <v>-5.9992439304385501</v>
      </c>
      <c r="K66">
        <v>623.023892062698</v>
      </c>
      <c r="L66">
        <v>600.304213138347</v>
      </c>
      <c r="M66">
        <v>34.149145599726701</v>
      </c>
      <c r="N66">
        <v>1.06418396498673</v>
      </c>
      <c r="O66">
        <v>20.045848191543499</v>
      </c>
      <c r="P66">
        <v>45.749288454399199</v>
      </c>
      <c r="Q66">
        <v>4.5081571693988E-2</v>
      </c>
    </row>
    <row r="67" spans="1:17" x14ac:dyDescent="0.3">
      <c r="A67" t="s">
        <v>189</v>
      </c>
      <c r="B67" t="s">
        <v>190</v>
      </c>
      <c r="C67" t="s">
        <v>3138</v>
      </c>
      <c r="D67" t="s">
        <v>125</v>
      </c>
      <c r="E67">
        <v>143992.27169028</v>
      </c>
      <c r="F67">
        <v>5978.05</v>
      </c>
      <c r="G67">
        <v>3.1295552799915898</v>
      </c>
      <c r="H67">
        <v>1.1066683953779</v>
      </c>
      <c r="I67">
        <v>13.9556075933155</v>
      </c>
      <c r="J67">
        <v>-5.4536190184634403</v>
      </c>
      <c r="K67">
        <v>5986.9446024363097</v>
      </c>
      <c r="L67">
        <v>5462.0660861898596</v>
      </c>
      <c r="M67">
        <v>32.532933039291002</v>
      </c>
      <c r="N67">
        <v>1.21241915781344</v>
      </c>
      <c r="O67">
        <v>8.2275993007753208</v>
      </c>
      <c r="P67">
        <v>37.499137474986703</v>
      </c>
      <c r="Q67">
        <v>5.3538255021428997E-2</v>
      </c>
    </row>
    <row r="68" spans="1:17" x14ac:dyDescent="0.3">
      <c r="A68" t="s">
        <v>191</v>
      </c>
      <c r="B68" t="s">
        <v>192</v>
      </c>
      <c r="C68" t="s">
        <v>3136</v>
      </c>
      <c r="D68" t="s">
        <v>141</v>
      </c>
      <c r="E68">
        <v>142286.25883999999</v>
      </c>
      <c r="F68">
        <v>540.35</v>
      </c>
      <c r="G68">
        <v>56.537902282411302</v>
      </c>
      <c r="H68">
        <v>-4.1136629174592203</v>
      </c>
      <c r="I68">
        <v>14.3427895465659</v>
      </c>
      <c r="J68">
        <v>0.68984456576235298</v>
      </c>
      <c r="K68">
        <v>561.42125652678203</v>
      </c>
      <c r="L68">
        <v>502.926737357506</v>
      </c>
      <c r="M68">
        <v>50.065706683662903</v>
      </c>
      <c r="N68">
        <v>0.92884216920963802</v>
      </c>
      <c r="O68">
        <v>21.032664014064899</v>
      </c>
      <c r="P68">
        <v>108.26748891886599</v>
      </c>
      <c r="Q68">
        <v>0.19238886695657001</v>
      </c>
    </row>
    <row r="69" spans="1:17" x14ac:dyDescent="0.3">
      <c r="A69" t="s">
        <v>193</v>
      </c>
      <c r="B69" t="s">
        <v>194</v>
      </c>
      <c r="C69" t="s">
        <v>3142</v>
      </c>
      <c r="D69" t="s">
        <v>77</v>
      </c>
      <c r="E69">
        <v>134468.65674656001</v>
      </c>
      <c r="F69">
        <v>2830.4</v>
      </c>
      <c r="G69">
        <v>47.238146837441498</v>
      </c>
      <c r="H69">
        <v>-0.732024674094787</v>
      </c>
      <c r="I69">
        <v>29.925818850130199</v>
      </c>
      <c r="J69">
        <v>2.73287997577075</v>
      </c>
      <c r="K69">
        <v>2717.3511476736298</v>
      </c>
      <c r="L69">
        <v>2331.4492124027402</v>
      </c>
      <c r="M69">
        <v>58.293801877119201</v>
      </c>
      <c r="N69">
        <v>0.90001366560296803</v>
      </c>
      <c r="O69">
        <v>4.5081967213114602</v>
      </c>
      <c r="P69">
        <v>82.783338714885303</v>
      </c>
      <c r="Q69">
        <v>0.25530093593146902</v>
      </c>
    </row>
    <row r="70" spans="1:17" x14ac:dyDescent="0.3">
      <c r="A70" t="s">
        <v>195</v>
      </c>
      <c r="B70" t="s">
        <v>196</v>
      </c>
      <c r="C70" t="s">
        <v>3138</v>
      </c>
      <c r="D70" t="s">
        <v>197</v>
      </c>
      <c r="E70">
        <v>134269.01684095999</v>
      </c>
      <c r="F70">
        <v>1312.6</v>
      </c>
      <c r="G70">
        <v>5.8261531815068297</v>
      </c>
      <c r="H70">
        <v>-9.9530471344205207</v>
      </c>
      <c r="I70">
        <v>-0.100639459364359</v>
      </c>
      <c r="J70">
        <v>-3.6053823292981702</v>
      </c>
      <c r="K70">
        <v>1405.6694659939899</v>
      </c>
      <c r="L70">
        <v>1314.2188890171701</v>
      </c>
      <c r="M70">
        <v>25.7432300886144</v>
      </c>
      <c r="N70">
        <v>1.4492695997787099</v>
      </c>
      <c r="O70">
        <v>17.465335974401899</v>
      </c>
      <c r="P70">
        <v>36.757657845384401</v>
      </c>
      <c r="Q70">
        <v>1.6108670582652002E-2</v>
      </c>
    </row>
    <row r="71" spans="1:17" x14ac:dyDescent="0.3">
      <c r="A71" t="s">
        <v>198</v>
      </c>
      <c r="B71" t="s">
        <v>199</v>
      </c>
      <c r="C71" t="s">
        <v>3142</v>
      </c>
      <c r="D71" t="s">
        <v>200</v>
      </c>
      <c r="E71">
        <v>130995.5381658</v>
      </c>
      <c r="F71">
        <v>4779.8</v>
      </c>
      <c r="G71">
        <v>9.8672125370493493</v>
      </c>
      <c r="H71">
        <v>-1.93662572977285</v>
      </c>
      <c r="I71">
        <v>1.6992836782053</v>
      </c>
      <c r="J71">
        <v>-1.5560680322423901</v>
      </c>
      <c r="K71">
        <v>4819.8194805018202</v>
      </c>
      <c r="L71">
        <v>4484.1200144378899</v>
      </c>
      <c r="M71">
        <v>48.375718548770003</v>
      </c>
      <c r="N71">
        <v>1.07507470515308</v>
      </c>
      <c r="O71">
        <v>6.8036319511276497</v>
      </c>
      <c r="P71">
        <v>45.948091603053399</v>
      </c>
      <c r="Q71">
        <v>7.7615016453062E-2</v>
      </c>
    </row>
    <row r="72" spans="1:17" x14ac:dyDescent="0.3">
      <c r="A72" t="s">
        <v>201</v>
      </c>
      <c r="B72" t="s">
        <v>202</v>
      </c>
      <c r="C72" t="s">
        <v>3147</v>
      </c>
      <c r="D72" t="s">
        <v>156</v>
      </c>
      <c r="E72">
        <v>130731.58667982</v>
      </c>
      <c r="F72">
        <v>855.3</v>
      </c>
      <c r="G72">
        <v>90.327190415400693</v>
      </c>
      <c r="H72">
        <v>20.420845401949801</v>
      </c>
      <c r="I72">
        <v>61.309094273666901</v>
      </c>
      <c r="J72">
        <v>18.263041733892699</v>
      </c>
      <c r="K72">
        <v>741.31832260089197</v>
      </c>
      <c r="L72">
        <v>625.48571276682003</v>
      </c>
      <c r="M72">
        <v>79.201299780302307</v>
      </c>
      <c r="N72">
        <v>1.4427988464343999</v>
      </c>
      <c r="O72">
        <v>2.2682099848006598</v>
      </c>
      <c r="P72">
        <v>138.11247216035599</v>
      </c>
      <c r="Q72">
        <v>0.219463825030698</v>
      </c>
    </row>
    <row r="73" spans="1:17" x14ac:dyDescent="0.3">
      <c r="A73" t="s">
        <v>203</v>
      </c>
      <c r="B73" t="s">
        <v>204</v>
      </c>
      <c r="C73" t="s">
        <v>3140</v>
      </c>
      <c r="D73" t="s">
        <v>51</v>
      </c>
      <c r="E73">
        <v>129090.09374618001</v>
      </c>
      <c r="F73">
        <v>1598.45</v>
      </c>
      <c r="G73">
        <v>10.0533462261364</v>
      </c>
      <c r="H73">
        <v>-3.1685080250947499</v>
      </c>
      <c r="I73">
        <v>4.12875288807657</v>
      </c>
      <c r="J73">
        <v>-3.0187352481231899</v>
      </c>
      <c r="K73">
        <v>1611.3521691615799</v>
      </c>
      <c r="L73">
        <v>1478.62217744037</v>
      </c>
      <c r="M73">
        <v>38.116054693969701</v>
      </c>
      <c r="N73">
        <v>1.03488598112302</v>
      </c>
      <c r="O73">
        <v>6.4812787387781903</v>
      </c>
      <c r="P73">
        <v>41.205830388692497</v>
      </c>
      <c r="Q73">
        <v>6.4688941368158004E-2</v>
      </c>
    </row>
    <row r="74" spans="1:17" x14ac:dyDescent="0.3">
      <c r="A74" t="s">
        <v>205</v>
      </c>
      <c r="B74" t="s">
        <v>206</v>
      </c>
      <c r="C74" t="s">
        <v>3136</v>
      </c>
      <c r="D74" t="s">
        <v>54</v>
      </c>
      <c r="E74">
        <v>127666.34867214</v>
      </c>
      <c r="F74">
        <v>3395.3</v>
      </c>
      <c r="G74">
        <v>54.581675878490302</v>
      </c>
      <c r="H74">
        <v>4.6747388179273201E-2</v>
      </c>
      <c r="I74">
        <v>29.028943184117399</v>
      </c>
      <c r="J74">
        <v>-1.93624999923605</v>
      </c>
      <c r="K74">
        <v>3267.4235135712001</v>
      </c>
      <c r="L74">
        <v>2736.13482131511</v>
      </c>
      <c r="M74">
        <v>48.591747806716597</v>
      </c>
      <c r="N74">
        <v>0.84086873103983795</v>
      </c>
      <c r="O74">
        <v>7.5678143315759998</v>
      </c>
      <c r="P74">
        <v>92.821648635602102</v>
      </c>
      <c r="Q74">
        <v>0.106602609920023</v>
      </c>
    </row>
    <row r="75" spans="1:17" x14ac:dyDescent="0.3">
      <c r="A75" t="s">
        <v>207</v>
      </c>
      <c r="B75" t="s">
        <v>208</v>
      </c>
      <c r="C75" t="s">
        <v>3136</v>
      </c>
      <c r="D75" t="s">
        <v>54</v>
      </c>
      <c r="E75">
        <v>127150.51632345001</v>
      </c>
      <c r="F75">
        <v>1512.9</v>
      </c>
      <c r="G75">
        <v>-5.77357554035693</v>
      </c>
      <c r="H75">
        <v>-4.1945973142926301</v>
      </c>
      <c r="I75">
        <v>18.647989254794201</v>
      </c>
      <c r="J75">
        <v>-1.47280849491612</v>
      </c>
      <c r="K75">
        <v>1500.5165810646399</v>
      </c>
      <c r="L75">
        <v>1336.50037042707</v>
      </c>
      <c r="M75">
        <v>42.395042748866302</v>
      </c>
      <c r="N75">
        <v>0.78047504051155403</v>
      </c>
      <c r="O75">
        <v>9.1942626743340501</v>
      </c>
      <c r="P75">
        <v>49.614319620253099</v>
      </c>
      <c r="Q75">
        <v>0.125132584699924</v>
      </c>
    </row>
    <row r="76" spans="1:17" x14ac:dyDescent="0.3">
      <c r="A76" t="s">
        <v>209</v>
      </c>
      <c r="B76" t="s">
        <v>210</v>
      </c>
      <c r="C76" t="s">
        <v>3136</v>
      </c>
      <c r="D76" t="s">
        <v>34</v>
      </c>
      <c r="E76">
        <v>126465.662087445</v>
      </c>
      <c r="F76">
        <v>244.55</v>
      </c>
      <c r="G76">
        <v>-8.3944026530687808</v>
      </c>
      <c r="H76">
        <v>1.78357733985935</v>
      </c>
      <c r="I76">
        <v>-18.029627624513399</v>
      </c>
      <c r="J76">
        <v>-5.0840379599961798</v>
      </c>
      <c r="K76">
        <v>246.70372011274199</v>
      </c>
      <c r="L76">
        <v>245.76814755151901</v>
      </c>
      <c r="M76">
        <v>49.126654084523899</v>
      </c>
      <c r="N76">
        <v>1.03874006891773</v>
      </c>
      <c r="O76">
        <v>22.551625434471401</v>
      </c>
      <c r="P76">
        <v>30.183657173276501</v>
      </c>
      <c r="Q76">
        <v>0.12628318685512099</v>
      </c>
    </row>
    <row r="77" spans="1:17" x14ac:dyDescent="0.3">
      <c r="A77" t="s">
        <v>211</v>
      </c>
      <c r="B77" t="s">
        <v>212</v>
      </c>
      <c r="C77" t="s">
        <v>3141</v>
      </c>
      <c r="D77" t="s">
        <v>57</v>
      </c>
      <c r="E77">
        <v>122668.35191616</v>
      </c>
      <c r="F77">
        <v>703.2</v>
      </c>
      <c r="G77">
        <v>48.050814659037599</v>
      </c>
      <c r="H77">
        <v>-8.2106074204555295</v>
      </c>
      <c r="I77">
        <v>3.7896888219824798</v>
      </c>
      <c r="J77">
        <v>-0.29599393530704199</v>
      </c>
      <c r="K77">
        <v>721.53426278972199</v>
      </c>
      <c r="L77">
        <v>621.636405724827</v>
      </c>
      <c r="M77">
        <v>39.141060168821099</v>
      </c>
      <c r="N77">
        <v>0.83140538819551701</v>
      </c>
      <c r="O77">
        <v>14.462457337883899</v>
      </c>
      <c r="P77">
        <v>102.359712230215</v>
      </c>
      <c r="Q77">
        <v>6.3682498486080999E-2</v>
      </c>
    </row>
    <row r="78" spans="1:17" x14ac:dyDescent="0.3">
      <c r="A78" t="s">
        <v>213</v>
      </c>
      <c r="B78" t="s">
        <v>214</v>
      </c>
      <c r="C78" t="s">
        <v>3145</v>
      </c>
      <c r="D78" t="s">
        <v>215</v>
      </c>
      <c r="E78">
        <v>121642.3695513</v>
      </c>
      <c r="F78">
        <v>1940.25</v>
      </c>
      <c r="G78">
        <v>9.9694955969557295</v>
      </c>
      <c r="H78">
        <v>-1.9234269978082501</v>
      </c>
      <c r="I78">
        <v>17.628605735546401</v>
      </c>
      <c r="J78">
        <v>-1.3345868286201199</v>
      </c>
      <c r="K78">
        <v>1931.9569465934801</v>
      </c>
      <c r="L78">
        <v>1730.0828175865799</v>
      </c>
      <c r="M78">
        <v>40.439604988002301</v>
      </c>
      <c r="N78">
        <v>0.93554393775787703</v>
      </c>
      <c r="O78">
        <v>8.5427135678392006</v>
      </c>
      <c r="P78">
        <v>57.379243216936302</v>
      </c>
      <c r="Q78">
        <v>3.6548092527482E-2</v>
      </c>
    </row>
    <row r="79" spans="1:17" x14ac:dyDescent="0.3">
      <c r="A79" t="s">
        <v>216</v>
      </c>
      <c r="B79" t="s">
        <v>217</v>
      </c>
      <c r="C79" t="s">
        <v>3136</v>
      </c>
      <c r="D79" t="s">
        <v>34</v>
      </c>
      <c r="E79">
        <v>120687.397257267</v>
      </c>
      <c r="F79">
        <v>105.01</v>
      </c>
      <c r="G79">
        <v>12.324809948915499</v>
      </c>
      <c r="H79">
        <v>-5.0005278128806498</v>
      </c>
      <c r="I79">
        <v>-32.5395333203425</v>
      </c>
      <c r="J79">
        <v>-3.33881157962939</v>
      </c>
      <c r="K79">
        <v>110.665647764379</v>
      </c>
      <c r="L79">
        <v>110.36772352888001</v>
      </c>
      <c r="M79">
        <v>46.963505741816903</v>
      </c>
      <c r="N79">
        <v>1.6477921363029899</v>
      </c>
      <c r="O79">
        <v>36.082277878297297</v>
      </c>
      <c r="P79">
        <v>55.916852264291002</v>
      </c>
      <c r="Q79">
        <v>0.106868432084346</v>
      </c>
    </row>
    <row r="80" spans="1:17" x14ac:dyDescent="0.3">
      <c r="A80" t="s">
        <v>218</v>
      </c>
      <c r="B80" t="s">
        <v>219</v>
      </c>
      <c r="C80" t="s">
        <v>3149</v>
      </c>
      <c r="D80" t="s">
        <v>135</v>
      </c>
      <c r="E80">
        <v>120478.833037914</v>
      </c>
      <c r="F80">
        <v>1210.55</v>
      </c>
      <c r="G80">
        <v>21.001199454205199</v>
      </c>
      <c r="H80">
        <v>-7.2736924517603496</v>
      </c>
      <c r="I80">
        <v>-10.2271816269417</v>
      </c>
      <c r="J80">
        <v>-4.8970416829819596</v>
      </c>
      <c r="K80">
        <v>1265.19378126373</v>
      </c>
      <c r="L80">
        <v>1197.9081519137101</v>
      </c>
      <c r="M80">
        <v>46.864207711537297</v>
      </c>
      <c r="N80">
        <v>1.1827094092828301</v>
      </c>
      <c r="O80">
        <v>36.297550700095002</v>
      </c>
      <c r="P80">
        <v>72.516745047741097</v>
      </c>
      <c r="Q80">
        <v>8.5933969325255002E-2</v>
      </c>
    </row>
    <row r="81" spans="1:17" x14ac:dyDescent="0.3">
      <c r="A81" t="s">
        <v>220</v>
      </c>
      <c r="B81" t="s">
        <v>221</v>
      </c>
      <c r="C81" t="s">
        <v>3136</v>
      </c>
      <c r="D81" t="s">
        <v>222</v>
      </c>
      <c r="E81">
        <v>118752.95750775</v>
      </c>
      <c r="F81">
        <v>10670.25</v>
      </c>
      <c r="G81">
        <v>28.541025352456401</v>
      </c>
      <c r="H81">
        <v>4.7396243066691897</v>
      </c>
      <c r="I81">
        <v>22.576036751502102</v>
      </c>
      <c r="J81">
        <v>2.0139070062780502</v>
      </c>
      <c r="K81">
        <v>10256.663379737</v>
      </c>
      <c r="L81">
        <v>9068.3210853421806</v>
      </c>
      <c r="M81">
        <v>53.9609563898129</v>
      </c>
      <c r="N81">
        <v>0.55736781173877004</v>
      </c>
      <c r="O81">
        <v>6.3705161547292697</v>
      </c>
      <c r="P81">
        <v>60.989906305164503</v>
      </c>
      <c r="Q81">
        <v>0.101328613306904</v>
      </c>
    </row>
    <row r="82" spans="1:17" hidden="1" x14ac:dyDescent="0.3">
      <c r="A82" t="s">
        <v>223</v>
      </c>
      <c r="B82" t="s">
        <v>224</v>
      </c>
      <c r="C82" t="s">
        <v>3151</v>
      </c>
      <c r="D82" t="s">
        <v>54</v>
      </c>
      <c r="E82">
        <v>118184.72983389</v>
      </c>
      <c r="F82">
        <v>141.91</v>
      </c>
      <c r="G82">
        <v>-41.2173022024989</v>
      </c>
      <c r="H82">
        <v>1.48801346137413</v>
      </c>
      <c r="I82">
        <v>-25.5775073397994</v>
      </c>
      <c r="J82">
        <v>-0.166272913594636</v>
      </c>
      <c r="M82">
        <v>35.358947402637298</v>
      </c>
      <c r="O82">
        <v>32.830667324360498</v>
      </c>
      <c r="P82">
        <v>8.8684311469121493</v>
      </c>
    </row>
    <row r="83" spans="1:17" x14ac:dyDescent="0.3">
      <c r="A83" t="s">
        <v>225</v>
      </c>
      <c r="B83" t="s">
        <v>226</v>
      </c>
      <c r="C83" t="s">
        <v>3140</v>
      </c>
      <c r="D83" t="s">
        <v>51</v>
      </c>
      <c r="E83">
        <v>118115.76633280001</v>
      </c>
      <c r="F83">
        <v>3489.95</v>
      </c>
      <c r="G83">
        <v>55.271996304573499</v>
      </c>
      <c r="H83">
        <v>1.85981786014044</v>
      </c>
      <c r="I83">
        <v>26.9147553670355</v>
      </c>
      <c r="J83">
        <v>-0.85846537315809501</v>
      </c>
      <c r="K83">
        <v>3359.4218777610899</v>
      </c>
      <c r="L83">
        <v>2888.26027830255</v>
      </c>
      <c r="M83">
        <v>54.211248026707601</v>
      </c>
      <c r="N83">
        <v>1.0605684600923899</v>
      </c>
      <c r="O83">
        <v>2.8868608432785599</v>
      </c>
      <c r="P83">
        <v>91.487201997201694</v>
      </c>
      <c r="Q83">
        <v>0.12228985032380001</v>
      </c>
    </row>
    <row r="84" spans="1:17" x14ac:dyDescent="0.3">
      <c r="A84" t="s">
        <v>227</v>
      </c>
      <c r="B84" t="s">
        <v>228</v>
      </c>
      <c r="C84" t="s">
        <v>3141</v>
      </c>
      <c r="D84" t="s">
        <v>229</v>
      </c>
      <c r="E84">
        <v>118014.00675008001</v>
      </c>
      <c r="F84">
        <v>982.4</v>
      </c>
      <c r="G84">
        <v>-0.42116855234787498</v>
      </c>
      <c r="H84">
        <v>-0.65572047664552102</v>
      </c>
      <c r="I84">
        <v>-17.072047430202598</v>
      </c>
      <c r="J84">
        <v>-1.6713614564443899</v>
      </c>
      <c r="K84">
        <v>1019.55039034752</v>
      </c>
      <c r="L84">
        <v>1044.7816484042801</v>
      </c>
      <c r="M84">
        <v>45.9544354952926</v>
      </c>
      <c r="N84">
        <v>0.82027699447573299</v>
      </c>
      <c r="O84">
        <v>37.214983713354997</v>
      </c>
      <c r="P84">
        <v>43.206997084548</v>
      </c>
      <c r="Q84">
        <v>-3.3716132687146003E-2</v>
      </c>
    </row>
    <row r="85" spans="1:17" x14ac:dyDescent="0.3">
      <c r="A85" t="s">
        <v>230</v>
      </c>
      <c r="B85" t="s">
        <v>231</v>
      </c>
      <c r="C85" t="s">
        <v>3142</v>
      </c>
      <c r="D85" t="s">
        <v>182</v>
      </c>
      <c r="E85">
        <v>114422.34599839999</v>
      </c>
      <c r="F85">
        <v>38795.599999999999</v>
      </c>
      <c r="G85">
        <v>60.430241589224103</v>
      </c>
      <c r="H85">
        <v>12.977060248405699</v>
      </c>
      <c r="I85">
        <v>18.601261787969001</v>
      </c>
      <c r="J85">
        <v>3.8151582257966101</v>
      </c>
      <c r="K85">
        <v>35216.623830735298</v>
      </c>
      <c r="L85">
        <v>30760.984508751499</v>
      </c>
      <c r="M85">
        <v>72.892214106458297</v>
      </c>
      <c r="N85">
        <v>0.94171758942154304</v>
      </c>
      <c r="O85">
        <v>0.75575580735960302</v>
      </c>
      <c r="P85">
        <v>101.01347150258999</v>
      </c>
      <c r="Q85">
        <v>0.146008886769981</v>
      </c>
    </row>
    <row r="86" spans="1:17" x14ac:dyDescent="0.3">
      <c r="A86" t="s">
        <v>232</v>
      </c>
      <c r="B86" t="s">
        <v>233</v>
      </c>
      <c r="C86" t="s">
        <v>3147</v>
      </c>
      <c r="D86" t="s">
        <v>215</v>
      </c>
      <c r="E86">
        <v>112544.9217601</v>
      </c>
      <c r="F86">
        <v>7483.4</v>
      </c>
      <c r="G86">
        <v>10.834011972364699</v>
      </c>
      <c r="H86">
        <v>10.9105057919449</v>
      </c>
      <c r="I86">
        <v>29.2446451199961</v>
      </c>
      <c r="J86">
        <v>1.99185312574868</v>
      </c>
      <c r="K86">
        <v>6877.4599029947003</v>
      </c>
      <c r="L86">
        <v>6107.6884187726</v>
      </c>
      <c r="M86">
        <v>73.595399170158103</v>
      </c>
      <c r="N86">
        <v>1.14394721867438</v>
      </c>
      <c r="O86">
        <v>1.3643531015314001</v>
      </c>
      <c r="P86">
        <v>96.879768481978402</v>
      </c>
      <c r="Q86">
        <v>0.162481136753548</v>
      </c>
    </row>
    <row r="87" spans="1:17" x14ac:dyDescent="0.3">
      <c r="A87" t="s">
        <v>234</v>
      </c>
      <c r="B87" t="s">
        <v>235</v>
      </c>
      <c r="C87" t="s">
        <v>3138</v>
      </c>
      <c r="D87" t="s">
        <v>236</v>
      </c>
      <c r="E87">
        <v>112044.762150385</v>
      </c>
      <c r="F87">
        <v>1540.45</v>
      </c>
      <c r="G87">
        <v>15.675524018898701</v>
      </c>
      <c r="H87">
        <v>-4.7092029358756199E-2</v>
      </c>
      <c r="I87">
        <v>22.49102189704</v>
      </c>
      <c r="J87">
        <v>-2.4042681523989602</v>
      </c>
      <c r="K87">
        <v>1494.15429839084</v>
      </c>
      <c r="L87">
        <v>1297.1044650910801</v>
      </c>
      <c r="M87">
        <v>49.050968364304502</v>
      </c>
      <c r="N87">
        <v>0.67962586205742503</v>
      </c>
      <c r="O87">
        <v>6.94926807101821</v>
      </c>
      <c r="P87">
        <v>54.998239170901002</v>
      </c>
      <c r="Q87">
        <v>7.8447597405124997E-2</v>
      </c>
    </row>
    <row r="88" spans="1:17" x14ac:dyDescent="0.3">
      <c r="A88" t="s">
        <v>237</v>
      </c>
      <c r="B88" t="s">
        <v>238</v>
      </c>
      <c r="C88" t="s">
        <v>3142</v>
      </c>
      <c r="D88" t="s">
        <v>77</v>
      </c>
      <c r="E88">
        <v>111095.95485313</v>
      </c>
      <c r="F88">
        <v>5555.35</v>
      </c>
      <c r="G88">
        <v>48.523236368915903</v>
      </c>
      <c r="H88">
        <v>-3.9124541004387399</v>
      </c>
      <c r="I88">
        <v>15.2161672864964</v>
      </c>
      <c r="J88">
        <v>-2.9707564821947301</v>
      </c>
      <c r="K88">
        <v>5614.0559521527503</v>
      </c>
      <c r="L88">
        <v>4990.1100899796302</v>
      </c>
      <c r="M88">
        <v>40.301522124355898</v>
      </c>
      <c r="N88">
        <v>1.0183793074171701</v>
      </c>
      <c r="O88">
        <v>12.436660156425701</v>
      </c>
      <c r="P88">
        <v>82.651652145322998</v>
      </c>
      <c r="Q88">
        <v>9.3627040147513996E-2</v>
      </c>
    </row>
    <row r="89" spans="1:17" x14ac:dyDescent="0.3">
      <c r="A89" t="s">
        <v>239</v>
      </c>
      <c r="B89" t="s">
        <v>240</v>
      </c>
      <c r="C89" t="s">
        <v>3140</v>
      </c>
      <c r="D89" t="s">
        <v>51</v>
      </c>
      <c r="E89">
        <v>110949.02698568</v>
      </c>
      <c r="F89">
        <v>6659.9</v>
      </c>
      <c r="G89">
        <v>-5.9821693112629601</v>
      </c>
      <c r="H89">
        <v>-0.42640440146478198</v>
      </c>
      <c r="I89">
        <v>-0.78559428156961497</v>
      </c>
      <c r="J89">
        <v>-2.10514774658298</v>
      </c>
      <c r="K89">
        <v>6679.5890111768804</v>
      </c>
      <c r="L89">
        <v>6303.4336274781999</v>
      </c>
      <c r="M89">
        <v>50.558658241463597</v>
      </c>
      <c r="N89">
        <v>0.870320971761258</v>
      </c>
      <c r="O89">
        <v>6.72007087193502</v>
      </c>
      <c r="P89">
        <v>27.938450307844398</v>
      </c>
      <c r="Q89">
        <v>2.3360190089464002E-2</v>
      </c>
    </row>
    <row r="90" spans="1:17" x14ac:dyDescent="0.3">
      <c r="A90" t="s">
        <v>241</v>
      </c>
      <c r="B90" t="s">
        <v>242</v>
      </c>
      <c r="C90" t="s">
        <v>3140</v>
      </c>
      <c r="D90" t="s">
        <v>51</v>
      </c>
      <c r="E90">
        <v>110561.75632248</v>
      </c>
      <c r="F90">
        <v>2759.6</v>
      </c>
      <c r="G90">
        <v>26.6997459140531</v>
      </c>
      <c r="H90">
        <v>12.005605880824101</v>
      </c>
      <c r="I90">
        <v>10.1267987818176</v>
      </c>
      <c r="J90">
        <v>6.3165313837903501</v>
      </c>
      <c r="K90">
        <v>2467.29378371557</v>
      </c>
      <c r="L90">
        <v>2210.0836642886502</v>
      </c>
      <c r="M90">
        <v>66.6010548147419</v>
      </c>
      <c r="N90">
        <v>0.57401571066065804</v>
      </c>
      <c r="O90">
        <v>2.73228004058558</v>
      </c>
      <c r="P90">
        <v>63.964231603339101</v>
      </c>
    </row>
    <row r="91" spans="1:17" x14ac:dyDescent="0.3">
      <c r="A91" t="s">
        <v>243</v>
      </c>
      <c r="B91" t="s">
        <v>244</v>
      </c>
      <c r="C91" t="s">
        <v>3138</v>
      </c>
      <c r="D91" t="s">
        <v>245</v>
      </c>
      <c r="E91">
        <v>110175.031976185</v>
      </c>
      <c r="F91">
        <v>1113.55</v>
      </c>
      <c r="G91">
        <v>-3.1433431782924002</v>
      </c>
      <c r="H91">
        <v>-7.8010810268148498</v>
      </c>
      <c r="I91">
        <v>-11.871804061315</v>
      </c>
      <c r="J91">
        <v>-3.28222028538638</v>
      </c>
      <c r="K91">
        <v>1170.7290296492299</v>
      </c>
      <c r="L91">
        <v>1110.2332645272099</v>
      </c>
      <c r="M91">
        <v>21.958852122667601</v>
      </c>
      <c r="N91">
        <v>0.76498759061813804</v>
      </c>
      <c r="O91">
        <v>12.560765014875299</v>
      </c>
      <c r="P91">
        <v>29.2879654083265</v>
      </c>
      <c r="Q91">
        <v>2.456445507432E-2</v>
      </c>
    </row>
    <row r="92" spans="1:17" x14ac:dyDescent="0.3">
      <c r="A92" t="s">
        <v>246</v>
      </c>
      <c r="B92" t="s">
        <v>247</v>
      </c>
      <c r="C92" t="s">
        <v>3148</v>
      </c>
      <c r="D92" t="s">
        <v>122</v>
      </c>
      <c r="E92">
        <v>107200.62880659</v>
      </c>
      <c r="F92">
        <v>8286.15</v>
      </c>
      <c r="G92">
        <v>73.640827240528296</v>
      </c>
      <c r="H92">
        <v>9.1109006711177596</v>
      </c>
      <c r="I92">
        <v>30.6227699554073</v>
      </c>
      <c r="J92">
        <v>-0.242744193399616</v>
      </c>
      <c r="K92">
        <v>7710.0583696684598</v>
      </c>
      <c r="L92">
        <v>6491.0516101808098</v>
      </c>
      <c r="M92">
        <v>57.952810270132098</v>
      </c>
      <c r="N92">
        <v>0.80988178838631697</v>
      </c>
      <c r="O92">
        <v>2.2428992958128902</v>
      </c>
      <c r="P92">
        <v>108.611422313414</v>
      </c>
      <c r="Q92">
        <v>1.9900148335373E-2</v>
      </c>
    </row>
    <row r="93" spans="1:17" x14ac:dyDescent="0.3">
      <c r="A93" t="s">
        <v>248</v>
      </c>
      <c r="B93" t="s">
        <v>249</v>
      </c>
      <c r="C93" t="s">
        <v>3140</v>
      </c>
      <c r="D93" t="s">
        <v>51</v>
      </c>
      <c r="E93">
        <v>106897.26792765</v>
      </c>
      <c r="F93">
        <v>1062.3499999999999</v>
      </c>
      <c r="G93">
        <v>52.8172325906285</v>
      </c>
      <c r="H93">
        <v>-5.1284934101128599</v>
      </c>
      <c r="I93">
        <v>2.0185279745805502</v>
      </c>
      <c r="J93">
        <v>-0.83457599496720503</v>
      </c>
      <c r="K93">
        <v>1100.5009609834101</v>
      </c>
      <c r="L93">
        <v>997.21457895298897</v>
      </c>
      <c r="M93">
        <v>45.497440535372803</v>
      </c>
      <c r="N93">
        <v>0.52690662776318498</v>
      </c>
      <c r="O93">
        <v>24.657598719819202</v>
      </c>
      <c r="P93">
        <v>87.115808014090604</v>
      </c>
      <c r="Q93">
        <v>9.3623464773193998E-2</v>
      </c>
    </row>
    <row r="94" spans="1:17" x14ac:dyDescent="0.3">
      <c r="A94" t="s">
        <v>250</v>
      </c>
      <c r="B94" t="s">
        <v>251</v>
      </c>
      <c r="C94" t="s">
        <v>3136</v>
      </c>
      <c r="D94" t="s">
        <v>43</v>
      </c>
      <c r="E94">
        <v>106764.67986211499</v>
      </c>
      <c r="F94">
        <v>739.15</v>
      </c>
      <c r="G94">
        <v>11.963154468533</v>
      </c>
      <c r="H94">
        <v>-0.75417270731226504</v>
      </c>
      <c r="I94">
        <v>8.3401766797585406</v>
      </c>
      <c r="J94">
        <v>-3.2421170812955902</v>
      </c>
      <c r="K94">
        <v>737.97591779291702</v>
      </c>
      <c r="L94">
        <v>646.89942709383604</v>
      </c>
      <c r="M94">
        <v>34.476905559699397</v>
      </c>
      <c r="N94">
        <v>0.60862436440816703</v>
      </c>
      <c r="O94">
        <v>7.7994994250152097</v>
      </c>
      <c r="P94">
        <v>59.488617973891401</v>
      </c>
      <c r="Q94">
        <v>-6.5684101783469997E-3</v>
      </c>
    </row>
    <row r="95" spans="1:17" x14ac:dyDescent="0.3">
      <c r="A95" t="s">
        <v>252</v>
      </c>
      <c r="B95" t="s">
        <v>253</v>
      </c>
      <c r="C95" t="s">
        <v>3136</v>
      </c>
      <c r="D95" t="s">
        <v>24</v>
      </c>
      <c r="E95">
        <v>106757.10774496</v>
      </c>
      <c r="F95">
        <v>1370.45</v>
      </c>
      <c r="G95">
        <v>-32.4743307289135</v>
      </c>
      <c r="H95">
        <v>-7.0777579886583002</v>
      </c>
      <c r="I95">
        <v>-22.587529242047999</v>
      </c>
      <c r="J95">
        <v>-4.0611779033083302</v>
      </c>
      <c r="K95">
        <v>1413.62679642803</v>
      </c>
      <c r="L95">
        <v>1436.1536882724399</v>
      </c>
      <c r="M95">
        <v>41.802663310062599</v>
      </c>
      <c r="N95">
        <v>0.78577891195886296</v>
      </c>
      <c r="O95">
        <v>23.645517895581701</v>
      </c>
      <c r="P95">
        <v>3.10337044839001</v>
      </c>
      <c r="Q95">
        <v>-1.2221143914557E-2</v>
      </c>
    </row>
    <row r="96" spans="1:17" x14ac:dyDescent="0.3">
      <c r="A96" t="s">
        <v>254</v>
      </c>
      <c r="B96" t="s">
        <v>255</v>
      </c>
      <c r="C96" t="s">
        <v>3136</v>
      </c>
      <c r="D96" t="s">
        <v>43</v>
      </c>
      <c r="E96">
        <v>103364.339287995</v>
      </c>
      <c r="F96">
        <v>2089.35</v>
      </c>
      <c r="G96">
        <v>28.983881780427701</v>
      </c>
      <c r="H96">
        <v>-1.16871312807978</v>
      </c>
      <c r="I96">
        <v>16.573826398739101</v>
      </c>
      <c r="J96">
        <v>-5.1861678987817301</v>
      </c>
      <c r="K96">
        <v>2093.4512688197801</v>
      </c>
      <c r="L96">
        <v>1820.8366541785499</v>
      </c>
      <c r="M96">
        <v>35.936234337763302</v>
      </c>
      <c r="N96">
        <v>0.68426668609968</v>
      </c>
      <c r="O96">
        <v>10.1730203173235</v>
      </c>
      <c r="P96">
        <v>59.127951256664097</v>
      </c>
      <c r="Q96">
        <v>1.7098079850660999E-2</v>
      </c>
    </row>
    <row r="97" spans="1:17" x14ac:dyDescent="0.3">
      <c r="A97" t="s">
        <v>256</v>
      </c>
      <c r="B97" t="s">
        <v>257</v>
      </c>
      <c r="C97" t="s">
        <v>3140</v>
      </c>
      <c r="D97" t="s">
        <v>51</v>
      </c>
      <c r="E97">
        <v>102353.99777967999</v>
      </c>
      <c r="F97">
        <v>2243.9</v>
      </c>
      <c r="G97">
        <v>60.033584533508296</v>
      </c>
      <c r="H97">
        <v>-0.79341865594104599</v>
      </c>
      <c r="I97">
        <v>27.867056626882501</v>
      </c>
      <c r="J97">
        <v>0.14754840582850201</v>
      </c>
      <c r="K97">
        <v>2131.6547607450698</v>
      </c>
      <c r="L97">
        <v>1770.0230862227099</v>
      </c>
      <c r="M97">
        <v>55.715799147926603</v>
      </c>
      <c r="N97">
        <v>0.78730939238449205</v>
      </c>
      <c r="O97">
        <v>3.0348946031462898</v>
      </c>
      <c r="P97">
        <v>99.813000890471898</v>
      </c>
      <c r="Q97">
        <v>0.1230124542054</v>
      </c>
    </row>
    <row r="98" spans="1:17" x14ac:dyDescent="0.3">
      <c r="A98" t="s">
        <v>258</v>
      </c>
      <c r="B98" t="s">
        <v>259</v>
      </c>
      <c r="C98" t="s">
        <v>3136</v>
      </c>
      <c r="D98" t="s">
        <v>34</v>
      </c>
      <c r="E98">
        <v>102243.147892704</v>
      </c>
      <c r="F98">
        <v>54.09</v>
      </c>
      <c r="G98">
        <v>-4.9860746729663203</v>
      </c>
      <c r="H98">
        <v>-8.3885446004470801</v>
      </c>
      <c r="I98">
        <v>-23.988426245455098</v>
      </c>
      <c r="J98">
        <v>-4.4970771531633202</v>
      </c>
      <c r="K98">
        <v>58.9196158808764</v>
      </c>
      <c r="L98">
        <v>57.6248331387688</v>
      </c>
      <c r="M98">
        <v>33.6780229124426</v>
      </c>
      <c r="N98">
        <v>0.42796764627814998</v>
      </c>
      <c r="O98">
        <v>54.834535034202197</v>
      </c>
      <c r="P98">
        <v>47.585266030013599</v>
      </c>
      <c r="Q98">
        <v>9.3431059713927997E-2</v>
      </c>
    </row>
    <row r="99" spans="1:17" x14ac:dyDescent="0.3">
      <c r="A99" t="s">
        <v>260</v>
      </c>
      <c r="B99" t="s">
        <v>261</v>
      </c>
      <c r="C99" t="s">
        <v>3150</v>
      </c>
      <c r="D99" t="s">
        <v>262</v>
      </c>
      <c r="E99">
        <v>102236.56903955</v>
      </c>
      <c r="F99">
        <v>11298.1</v>
      </c>
      <c r="G99">
        <v>87.966245404304402</v>
      </c>
      <c r="H99">
        <v>2.0054259025115</v>
      </c>
      <c r="I99">
        <v>19.749982376135598</v>
      </c>
      <c r="J99">
        <v>2.9643072107088102</v>
      </c>
      <c r="K99">
        <v>10956.047667369599</v>
      </c>
      <c r="L99">
        <v>9304.7915171660807</v>
      </c>
      <c r="M99">
        <v>52.955983615360097</v>
      </c>
      <c r="N99">
        <v>0.64009543167923599</v>
      </c>
      <c r="O99">
        <v>17.701206397535799</v>
      </c>
      <c r="P99">
        <v>126.149704254531</v>
      </c>
      <c r="Q99">
        <v>0.18179312400081701</v>
      </c>
    </row>
    <row r="100" spans="1:17" x14ac:dyDescent="0.3">
      <c r="A100" t="s">
        <v>263</v>
      </c>
      <c r="B100" t="s">
        <v>264</v>
      </c>
      <c r="C100" t="s">
        <v>3137</v>
      </c>
      <c r="D100" t="s">
        <v>265</v>
      </c>
      <c r="E100">
        <v>102059.85360136</v>
      </c>
      <c r="F100">
        <v>386.9</v>
      </c>
      <c r="G100">
        <v>77.6482284013954</v>
      </c>
      <c r="H100">
        <v>-9.8297852807642307</v>
      </c>
      <c r="I100">
        <v>4.0643172730907997</v>
      </c>
      <c r="J100">
        <v>-0.406412389219929</v>
      </c>
      <c r="K100">
        <v>400.29599328551899</v>
      </c>
      <c r="L100">
        <v>341.75262081639897</v>
      </c>
      <c r="M100">
        <v>52.714630281006201</v>
      </c>
      <c r="N100">
        <v>0.60262160438690704</v>
      </c>
      <c r="O100">
        <v>18.9842336521065</v>
      </c>
      <c r="P100">
        <v>132.09358128374299</v>
      </c>
      <c r="Q100">
        <v>1.8081879595623001E-2</v>
      </c>
    </row>
    <row r="101" spans="1:17" x14ac:dyDescent="0.3">
      <c r="A101" t="s">
        <v>266</v>
      </c>
      <c r="B101" t="s">
        <v>267</v>
      </c>
      <c r="C101" t="s">
        <v>3140</v>
      </c>
      <c r="D101" t="s">
        <v>268</v>
      </c>
      <c r="E101">
        <v>101980.70582382</v>
      </c>
      <c r="F101">
        <v>7092.6</v>
      </c>
      <c r="G101">
        <v>14.015659833175301</v>
      </c>
      <c r="H101">
        <v>0.164343845274252</v>
      </c>
      <c r="I101">
        <v>0.94112209007441505</v>
      </c>
      <c r="J101">
        <v>0.90697643500279201</v>
      </c>
      <c r="K101">
        <v>6866.3885332407899</v>
      </c>
      <c r="L101">
        <v>6315.4079884723396</v>
      </c>
      <c r="M101">
        <v>59.497899494107799</v>
      </c>
      <c r="N101">
        <v>0.85987668666717298</v>
      </c>
      <c r="O101">
        <v>3.1631559653723502</v>
      </c>
      <c r="P101">
        <v>50.076174354633899</v>
      </c>
      <c r="Q101">
        <v>6.0777046669403E-2</v>
      </c>
    </row>
    <row r="102" spans="1:17" x14ac:dyDescent="0.3">
      <c r="A102" t="s">
        <v>269</v>
      </c>
      <c r="B102" t="s">
        <v>270</v>
      </c>
      <c r="C102" t="s">
        <v>3135</v>
      </c>
      <c r="D102" t="s">
        <v>271</v>
      </c>
      <c r="E102">
        <v>101763.62305318</v>
      </c>
      <c r="F102">
        <v>11731.45</v>
      </c>
      <c r="G102">
        <v>158.45665667275</v>
      </c>
      <c r="H102">
        <v>-4.58091743030828</v>
      </c>
      <c r="I102">
        <v>34.012177659193597</v>
      </c>
      <c r="J102">
        <v>2.9881408893452601</v>
      </c>
      <c r="K102">
        <v>11088.7686885775</v>
      </c>
      <c r="L102">
        <v>8971.6809378755097</v>
      </c>
      <c r="M102">
        <v>62.374339649112599</v>
      </c>
      <c r="N102">
        <v>0.38548174897557802</v>
      </c>
      <c r="O102">
        <v>7.5655609494137401</v>
      </c>
      <c r="P102">
        <v>203.23226840363901</v>
      </c>
      <c r="Q102">
        <v>0.105400551934468</v>
      </c>
    </row>
    <row r="103" spans="1:17" x14ac:dyDescent="0.3">
      <c r="A103" t="s">
        <v>272</v>
      </c>
      <c r="B103" t="s">
        <v>273</v>
      </c>
      <c r="C103" t="s">
        <v>3147</v>
      </c>
      <c r="D103" t="s">
        <v>274</v>
      </c>
      <c r="E103">
        <v>101671.416</v>
      </c>
      <c r="F103">
        <v>3667.8</v>
      </c>
      <c r="G103">
        <v>86.374750344047897</v>
      </c>
      <c r="H103">
        <v>-3.9869397391486801</v>
      </c>
      <c r="I103">
        <v>8.9646473962815794</v>
      </c>
      <c r="J103">
        <v>-0.94669016699770403</v>
      </c>
      <c r="K103">
        <v>3750.8999816232099</v>
      </c>
      <c r="L103">
        <v>3285.5173487155198</v>
      </c>
      <c r="M103">
        <v>44.1308690810786</v>
      </c>
      <c r="N103">
        <v>0.78054612086641595</v>
      </c>
      <c r="O103">
        <v>13.743933693222001</v>
      </c>
      <c r="P103">
        <v>121.078327958771</v>
      </c>
      <c r="Q103">
        <v>0.22758026312166099</v>
      </c>
    </row>
    <row r="104" spans="1:17" x14ac:dyDescent="0.3">
      <c r="A104" t="s">
        <v>275</v>
      </c>
      <c r="B104" t="s">
        <v>276</v>
      </c>
      <c r="C104" t="s">
        <v>3147</v>
      </c>
      <c r="D104" t="s">
        <v>277</v>
      </c>
      <c r="E104">
        <v>100988.35330622</v>
      </c>
      <c r="F104">
        <v>74.010000000000005</v>
      </c>
      <c r="G104">
        <v>136.157420109589</v>
      </c>
      <c r="H104">
        <v>-10.5180387732849</v>
      </c>
      <c r="I104">
        <v>70.036063955980495</v>
      </c>
      <c r="J104">
        <v>-2.4431756613993101</v>
      </c>
      <c r="K104">
        <v>74.6257776219216</v>
      </c>
      <c r="L104">
        <v>56.4640533060089</v>
      </c>
      <c r="M104">
        <v>37.955005756015403</v>
      </c>
      <c r="N104">
        <v>0.82574214625410103</v>
      </c>
      <c r="O104">
        <v>16.254560194568299</v>
      </c>
      <c r="P104">
        <v>173.60443622920499</v>
      </c>
      <c r="Q104">
        <v>0.21365056245664599</v>
      </c>
    </row>
    <row r="105" spans="1:17" x14ac:dyDescent="0.3">
      <c r="A105" t="s">
        <v>278</v>
      </c>
      <c r="B105" t="s">
        <v>279</v>
      </c>
      <c r="C105" t="s">
        <v>3138</v>
      </c>
      <c r="D105" t="s">
        <v>197</v>
      </c>
      <c r="E105">
        <v>100543.22464412999</v>
      </c>
      <c r="F105">
        <v>567.29999999999995</v>
      </c>
      <c r="G105">
        <v>-21.571067436551001</v>
      </c>
      <c r="H105">
        <v>-12.6127809228896</v>
      </c>
      <c r="I105">
        <v>2.9762058828960298</v>
      </c>
      <c r="J105">
        <v>-2.7047565216893199</v>
      </c>
      <c r="K105">
        <v>618.61073491183402</v>
      </c>
      <c r="L105">
        <v>590.40589496323298</v>
      </c>
      <c r="M105">
        <v>19.717447613658202</v>
      </c>
      <c r="N105">
        <v>1.48672374646284</v>
      </c>
      <c r="O105">
        <v>18.4558434690639</v>
      </c>
      <c r="P105">
        <v>15.964840556009699</v>
      </c>
      <c r="Q105">
        <v>-7.6629250252999007E-2</v>
      </c>
    </row>
    <row r="106" spans="1:17" x14ac:dyDescent="0.3">
      <c r="A106" t="s">
        <v>280</v>
      </c>
      <c r="B106" t="s">
        <v>281</v>
      </c>
      <c r="C106" t="s">
        <v>3143</v>
      </c>
      <c r="D106" t="s">
        <v>117</v>
      </c>
      <c r="E106">
        <v>100484.87289867</v>
      </c>
      <c r="F106">
        <v>993.15</v>
      </c>
      <c r="G106">
        <v>16.3265396269394</v>
      </c>
      <c r="H106">
        <v>-2.00888486552418</v>
      </c>
      <c r="I106">
        <v>-0.46188962418169199</v>
      </c>
      <c r="J106">
        <v>-3.3227899634419802</v>
      </c>
      <c r="K106">
        <v>995.60535385117203</v>
      </c>
      <c r="L106">
        <v>913.15157793553306</v>
      </c>
      <c r="M106">
        <v>42.478033594547</v>
      </c>
      <c r="N106">
        <v>1.2198384650674901</v>
      </c>
      <c r="O106">
        <v>10.4566279011226</v>
      </c>
      <c r="P106">
        <v>70.761691884456596</v>
      </c>
      <c r="Q106">
        <v>0.105659428232223</v>
      </c>
    </row>
    <row r="107" spans="1:17" x14ac:dyDescent="0.3">
      <c r="A107" t="s">
        <v>282</v>
      </c>
      <c r="B107" t="s">
        <v>283</v>
      </c>
      <c r="C107" t="s">
        <v>3148</v>
      </c>
      <c r="D107" t="s">
        <v>284</v>
      </c>
      <c r="E107">
        <v>100380.44064804001</v>
      </c>
      <c r="F107">
        <v>705.2</v>
      </c>
      <c r="G107">
        <v>42.011098434540997</v>
      </c>
      <c r="H107">
        <v>3.3151648188456302</v>
      </c>
      <c r="I107">
        <v>6.4316609052821603</v>
      </c>
      <c r="J107">
        <v>4.6592070787033597</v>
      </c>
      <c r="K107">
        <v>668.64672553998605</v>
      </c>
      <c r="L107">
        <v>588.29705016068306</v>
      </c>
      <c r="M107">
        <v>60.986110905928399</v>
      </c>
      <c r="N107">
        <v>0.87507001930883999</v>
      </c>
      <c r="O107">
        <v>2.1625070901871699</v>
      </c>
      <c r="P107">
        <v>89.773950484391804</v>
      </c>
      <c r="Q107">
        <v>0.190998022788439</v>
      </c>
    </row>
    <row r="108" spans="1:17" x14ac:dyDescent="0.3">
      <c r="A108" t="s">
        <v>285</v>
      </c>
      <c r="B108" t="s">
        <v>286</v>
      </c>
      <c r="C108" t="s">
        <v>3139</v>
      </c>
      <c r="D108" t="s">
        <v>141</v>
      </c>
      <c r="E108">
        <v>98100.195705000006</v>
      </c>
      <c r="F108">
        <v>470.5</v>
      </c>
      <c r="G108">
        <v>159.24846605555601</v>
      </c>
      <c r="H108">
        <v>-12.9442494358108</v>
      </c>
      <c r="I108">
        <v>75.866631257327199</v>
      </c>
      <c r="J108">
        <v>-5.0659506638250296</v>
      </c>
      <c r="K108">
        <v>522.66626237339506</v>
      </c>
      <c r="L108">
        <v>406.246228478658</v>
      </c>
      <c r="M108">
        <v>32.190039342960802</v>
      </c>
      <c r="N108">
        <v>0.35950159902483603</v>
      </c>
      <c r="O108">
        <v>37.513283740701297</v>
      </c>
      <c r="P108">
        <v>230.988392543088</v>
      </c>
      <c r="Q108">
        <v>0.19479550578683899</v>
      </c>
    </row>
    <row r="109" spans="1:17" x14ac:dyDescent="0.3">
      <c r="A109" t="s">
        <v>287</v>
      </c>
      <c r="B109" t="s">
        <v>288</v>
      </c>
      <c r="C109" t="s">
        <v>3138</v>
      </c>
      <c r="D109" t="s">
        <v>197</v>
      </c>
      <c r="E109">
        <v>95805.579648329993</v>
      </c>
      <c r="F109">
        <v>3522.45</v>
      </c>
      <c r="G109">
        <v>42.598737278220803</v>
      </c>
      <c r="H109">
        <v>2.4047855842535499</v>
      </c>
      <c r="I109">
        <v>20.180543826107201</v>
      </c>
      <c r="J109">
        <v>-3.2198898580725501</v>
      </c>
      <c r="K109">
        <v>3567.2042766768</v>
      </c>
      <c r="L109">
        <v>3012.93595740209</v>
      </c>
      <c r="M109">
        <v>29.0147618859421</v>
      </c>
      <c r="N109">
        <v>0.82141105298652095</v>
      </c>
      <c r="O109">
        <v>10.4344987153827</v>
      </c>
      <c r="P109">
        <v>75.683291770573504</v>
      </c>
      <c r="Q109">
        <v>0.125080801281681</v>
      </c>
    </row>
    <row r="110" spans="1:17" x14ac:dyDescent="0.3">
      <c r="A110" t="s">
        <v>289</v>
      </c>
      <c r="B110" t="s">
        <v>290</v>
      </c>
      <c r="C110" t="s">
        <v>3136</v>
      </c>
      <c r="D110" t="s">
        <v>222</v>
      </c>
      <c r="E110">
        <v>95743.898223550001</v>
      </c>
      <c r="F110">
        <v>4482.05</v>
      </c>
      <c r="G110">
        <v>29.573908487574698</v>
      </c>
      <c r="H110">
        <v>1.0431396870573799</v>
      </c>
      <c r="I110">
        <v>11.3167035175746</v>
      </c>
      <c r="J110">
        <v>4.4333937860701802</v>
      </c>
      <c r="K110">
        <v>4316.31961708779</v>
      </c>
      <c r="L110">
        <v>3865.0510749198602</v>
      </c>
      <c r="M110">
        <v>64.095992799864504</v>
      </c>
      <c r="N110">
        <v>0.81663623289911502</v>
      </c>
      <c r="O110">
        <v>1.43126471146015</v>
      </c>
      <c r="P110">
        <v>66.581803315245594</v>
      </c>
      <c r="Q110">
        <v>5.3173650083920998E-2</v>
      </c>
    </row>
    <row r="111" spans="1:17" x14ac:dyDescent="0.3">
      <c r="A111" t="s">
        <v>291</v>
      </c>
      <c r="B111" t="s">
        <v>292</v>
      </c>
      <c r="C111" t="s">
        <v>3134</v>
      </c>
      <c r="D111" t="s">
        <v>67</v>
      </c>
      <c r="E111">
        <v>95368.014786329994</v>
      </c>
      <c r="F111">
        <v>586.29999999999995</v>
      </c>
      <c r="G111">
        <v>147.73364829039301</v>
      </c>
      <c r="H111">
        <v>0.62837912431592602</v>
      </c>
      <c r="I111">
        <v>29.841212949854299</v>
      </c>
      <c r="J111">
        <v>1.3029232853483901</v>
      </c>
      <c r="K111">
        <v>592.108335842153</v>
      </c>
      <c r="L111">
        <v>476.02805616579701</v>
      </c>
      <c r="M111">
        <v>54.813085527236801</v>
      </c>
      <c r="N111">
        <v>0.44462781887435598</v>
      </c>
      <c r="O111">
        <v>30.973904144635799</v>
      </c>
      <c r="P111">
        <v>199.948840381991</v>
      </c>
      <c r="Q111">
        <v>0.14573224964161</v>
      </c>
    </row>
    <row r="112" spans="1:17" x14ac:dyDescent="0.3">
      <c r="A112" t="s">
        <v>293</v>
      </c>
      <c r="B112" t="s">
        <v>294</v>
      </c>
      <c r="C112" t="s">
        <v>3136</v>
      </c>
      <c r="D112" t="s">
        <v>34</v>
      </c>
      <c r="E112">
        <v>94779.235015740007</v>
      </c>
      <c r="F112">
        <v>104.49</v>
      </c>
      <c r="G112">
        <v>13.4660137903363</v>
      </c>
      <c r="H112">
        <v>-1.7553416992120801</v>
      </c>
      <c r="I112">
        <v>-23.495555806254501</v>
      </c>
      <c r="J112">
        <v>-5.5466867149126404</v>
      </c>
      <c r="K112">
        <v>108.437375186989</v>
      </c>
      <c r="L112">
        <v>105.75212668008599</v>
      </c>
      <c r="M112">
        <v>38.979128422792797</v>
      </c>
      <c r="N112">
        <v>0.75808078885299301</v>
      </c>
      <c r="O112">
        <v>23.361087185376501</v>
      </c>
      <c r="P112">
        <v>52.718503361590102</v>
      </c>
      <c r="Q112">
        <v>0.125420318764115</v>
      </c>
    </row>
    <row r="113" spans="1:17" x14ac:dyDescent="0.3">
      <c r="A113" t="s">
        <v>295</v>
      </c>
      <c r="B113" t="s">
        <v>296</v>
      </c>
      <c r="C113" t="s">
        <v>3146</v>
      </c>
      <c r="D113" t="s">
        <v>48</v>
      </c>
      <c r="E113">
        <v>93922.091093039999</v>
      </c>
      <c r="F113">
        <v>88.95</v>
      </c>
      <c r="G113">
        <v>24.180892510589299</v>
      </c>
      <c r="H113">
        <v>-8.1128536580605903</v>
      </c>
      <c r="I113">
        <v>-1.2921854288110299</v>
      </c>
      <c r="J113">
        <v>-3.2913979736067098</v>
      </c>
      <c r="K113">
        <v>92.705419645250203</v>
      </c>
      <c r="L113">
        <v>85.845665455330803</v>
      </c>
      <c r="M113">
        <v>43.021222423602701</v>
      </c>
      <c r="N113">
        <v>0.88488000129918098</v>
      </c>
      <c r="O113">
        <v>16.638560989319799</v>
      </c>
      <c r="P113">
        <v>71.057692307692307</v>
      </c>
      <c r="Q113">
        <v>0.11364651481617501</v>
      </c>
    </row>
    <row r="114" spans="1:17" x14ac:dyDescent="0.3">
      <c r="A114" t="s">
        <v>297</v>
      </c>
      <c r="B114" t="s">
        <v>298</v>
      </c>
      <c r="C114" t="s">
        <v>3147</v>
      </c>
      <c r="D114" t="s">
        <v>156</v>
      </c>
      <c r="E114">
        <v>93580.452665624995</v>
      </c>
      <c r="F114">
        <v>268.75</v>
      </c>
      <c r="G114">
        <v>77.694669978325607</v>
      </c>
      <c r="H114">
        <v>2.82660160784451</v>
      </c>
      <c r="I114">
        <v>-6.8077394858210196</v>
      </c>
      <c r="J114">
        <v>-0.98665150214813802</v>
      </c>
      <c r="K114">
        <v>279.12823211019401</v>
      </c>
      <c r="L114">
        <v>256.10982684750797</v>
      </c>
      <c r="M114">
        <v>47.504400833495403</v>
      </c>
      <c r="N114">
        <v>0.82280341480666397</v>
      </c>
      <c r="O114">
        <v>24.781395348837201</v>
      </c>
      <c r="P114">
        <v>136.78414096916299</v>
      </c>
      <c r="Q114">
        <v>0.15261680926952401</v>
      </c>
    </row>
    <row r="115" spans="1:17" x14ac:dyDescent="0.3">
      <c r="A115" t="s">
        <v>299</v>
      </c>
      <c r="B115" t="s">
        <v>300</v>
      </c>
      <c r="C115" t="s">
        <v>3141</v>
      </c>
      <c r="D115" t="s">
        <v>86</v>
      </c>
      <c r="E115">
        <v>93251.671515599999</v>
      </c>
      <c r="F115">
        <v>1940.25</v>
      </c>
      <c r="G115">
        <v>129.63938228947899</v>
      </c>
      <c r="H115">
        <v>7.2882852939884</v>
      </c>
      <c r="I115">
        <v>15.625086373104001</v>
      </c>
      <c r="J115">
        <v>-0.81752468450572002</v>
      </c>
      <c r="K115">
        <v>1777.6780407997001</v>
      </c>
      <c r="L115">
        <v>1458.22720478268</v>
      </c>
      <c r="M115">
        <v>61.9960583666426</v>
      </c>
      <c r="N115">
        <v>0.85864858086390194</v>
      </c>
      <c r="O115">
        <v>2.2909418889318398</v>
      </c>
      <c r="P115">
        <v>180.40320832430001</v>
      </c>
      <c r="Q115">
        <v>0.17059338064219501</v>
      </c>
    </row>
    <row r="116" spans="1:17" x14ac:dyDescent="0.3">
      <c r="A116" t="s">
        <v>301</v>
      </c>
      <c r="B116" t="s">
        <v>302</v>
      </c>
      <c r="C116" t="s">
        <v>3140</v>
      </c>
      <c r="D116" t="s">
        <v>268</v>
      </c>
      <c r="E116">
        <v>92085.208720424998</v>
      </c>
      <c r="F116">
        <v>947.25</v>
      </c>
      <c r="G116">
        <v>35.808990387728002</v>
      </c>
      <c r="H116">
        <v>2.3642347839112401</v>
      </c>
      <c r="I116">
        <v>2.08415869960707</v>
      </c>
      <c r="J116">
        <v>-0.32942757981895698</v>
      </c>
      <c r="K116">
        <v>930.40777265907502</v>
      </c>
      <c r="L116">
        <v>835.38757201979695</v>
      </c>
      <c r="M116">
        <v>46.450385315539499</v>
      </c>
      <c r="N116">
        <v>1.3250082664110301</v>
      </c>
      <c r="O116">
        <v>18.025864344154101</v>
      </c>
      <c r="P116">
        <v>75.856307435254806</v>
      </c>
      <c r="Q116">
        <v>0.122014499560285</v>
      </c>
    </row>
    <row r="117" spans="1:17" x14ac:dyDescent="0.3">
      <c r="A117" t="s">
        <v>303</v>
      </c>
      <c r="B117" t="s">
        <v>304</v>
      </c>
      <c r="C117" t="s">
        <v>3141</v>
      </c>
      <c r="D117" t="s">
        <v>108</v>
      </c>
      <c r="E117">
        <v>91470.08693433</v>
      </c>
      <c r="F117">
        <v>91.06</v>
      </c>
      <c r="G117">
        <v>47.388334219244797</v>
      </c>
      <c r="H117">
        <v>-3.1408695641315698</v>
      </c>
      <c r="I117">
        <v>-9.2114487777880605</v>
      </c>
      <c r="J117">
        <v>-3.6288376086360001</v>
      </c>
      <c r="K117">
        <v>95.393198602077007</v>
      </c>
      <c r="L117">
        <v>89.709659170358094</v>
      </c>
      <c r="M117">
        <v>38.241532658408602</v>
      </c>
      <c r="N117">
        <v>0.58569319913927398</v>
      </c>
      <c r="O117">
        <v>30.024159894575</v>
      </c>
      <c r="P117">
        <v>88.140495867768493</v>
      </c>
      <c r="Q117">
        <v>0.12489653597146499</v>
      </c>
    </row>
    <row r="118" spans="1:17" x14ac:dyDescent="0.3">
      <c r="A118" t="s">
        <v>305</v>
      </c>
      <c r="B118" t="s">
        <v>306</v>
      </c>
      <c r="C118" t="s">
        <v>3145</v>
      </c>
      <c r="D118" t="s">
        <v>307</v>
      </c>
      <c r="E118">
        <v>91340.861450475</v>
      </c>
      <c r="F118">
        <v>15265.05</v>
      </c>
      <c r="G118">
        <v>156.047650487412</v>
      </c>
      <c r="H118">
        <v>16.373034837041899</v>
      </c>
      <c r="I118">
        <v>88.403986095801102</v>
      </c>
      <c r="J118">
        <v>9.0737310991216393</v>
      </c>
      <c r="K118">
        <v>13304.976798481899</v>
      </c>
      <c r="L118">
        <v>10258.7937278666</v>
      </c>
      <c r="M118">
        <v>76.126913938163796</v>
      </c>
      <c r="N118">
        <v>0.80894105644277403</v>
      </c>
      <c r="O118">
        <v>0.215852552071571</v>
      </c>
      <c r="P118">
        <v>200.72990543735199</v>
      </c>
      <c r="Q118">
        <v>0.13215912722353601</v>
      </c>
    </row>
    <row r="119" spans="1:17" x14ac:dyDescent="0.3">
      <c r="A119" t="s">
        <v>308</v>
      </c>
      <c r="B119" t="s">
        <v>309</v>
      </c>
      <c r="C119" t="s">
        <v>3138</v>
      </c>
      <c r="D119" t="s">
        <v>197</v>
      </c>
      <c r="E119">
        <v>89253.089610005001</v>
      </c>
      <c r="F119">
        <v>689.35</v>
      </c>
      <c r="G119">
        <v>-0.23616560859639699</v>
      </c>
      <c r="H119">
        <v>2.0149982439293801</v>
      </c>
      <c r="I119">
        <v>23.782165976574898</v>
      </c>
      <c r="J119">
        <v>-2.0063157848630699</v>
      </c>
      <c r="K119">
        <v>676.30152740092205</v>
      </c>
      <c r="L119">
        <v>614.24769776923199</v>
      </c>
      <c r="M119">
        <v>48.825982312982703</v>
      </c>
      <c r="N119">
        <v>0.69704996139351305</v>
      </c>
      <c r="O119">
        <v>4.4244578225864899</v>
      </c>
      <c r="P119">
        <v>41.7540612790458</v>
      </c>
      <c r="Q119">
        <v>-1.0454870612665999E-2</v>
      </c>
    </row>
    <row r="120" spans="1:17" x14ac:dyDescent="0.3">
      <c r="A120" t="s">
        <v>310</v>
      </c>
      <c r="B120" t="s">
        <v>311</v>
      </c>
      <c r="C120" t="s">
        <v>3144</v>
      </c>
      <c r="D120" t="s">
        <v>80</v>
      </c>
      <c r="E120">
        <v>88658.335600559905</v>
      </c>
      <c r="F120">
        <v>24572.2</v>
      </c>
      <c r="G120">
        <v>-35.0507675401876</v>
      </c>
      <c r="H120">
        <v>-5.4519334503272896</v>
      </c>
      <c r="I120">
        <v>-14.4456579040355</v>
      </c>
      <c r="J120">
        <v>-8.0943434237026892</v>
      </c>
      <c r="K120">
        <v>25660.803945419</v>
      </c>
      <c r="L120">
        <v>25966.242599422301</v>
      </c>
      <c r="M120">
        <v>31.141048608625901</v>
      </c>
      <c r="N120">
        <v>0.632846265061483</v>
      </c>
      <c r="O120">
        <v>25.091566892667299</v>
      </c>
      <c r="P120">
        <v>3.68016877637131</v>
      </c>
      <c r="Q120">
        <v>-6.4702447569843002E-2</v>
      </c>
    </row>
    <row r="121" spans="1:17" x14ac:dyDescent="0.3">
      <c r="A121" t="s">
        <v>312</v>
      </c>
      <c r="B121" t="s">
        <v>313</v>
      </c>
      <c r="C121" t="s">
        <v>3136</v>
      </c>
      <c r="D121" t="s">
        <v>314</v>
      </c>
      <c r="E121">
        <v>88578.289117649998</v>
      </c>
      <c r="F121">
        <v>82.38</v>
      </c>
      <c r="G121">
        <v>-9.7055311395153296</v>
      </c>
      <c r="H121">
        <v>-11.129919709993001</v>
      </c>
      <c r="I121">
        <v>-14.2076814210373</v>
      </c>
      <c r="J121">
        <v>-3.4323862116198001</v>
      </c>
      <c r="K121">
        <v>89.0011555382425</v>
      </c>
      <c r="L121">
        <v>84.525599096604097</v>
      </c>
      <c r="M121">
        <v>34.3726295582482</v>
      </c>
      <c r="N121">
        <v>0.301664748236874</v>
      </c>
      <c r="O121">
        <v>30.9783928137897</v>
      </c>
      <c r="P121">
        <v>38.453781512604998</v>
      </c>
      <c r="Q121">
        <v>4.3349902283661999E-2</v>
      </c>
    </row>
    <row r="122" spans="1:17" x14ac:dyDescent="0.3">
      <c r="A122" t="s">
        <v>315</v>
      </c>
      <c r="B122" t="s">
        <v>316</v>
      </c>
      <c r="C122" t="s">
        <v>3136</v>
      </c>
      <c r="D122" t="s">
        <v>34</v>
      </c>
      <c r="E122">
        <v>87061.271947835005</v>
      </c>
      <c r="F122">
        <v>114.05</v>
      </c>
      <c r="G122">
        <v>-18.6560139270745</v>
      </c>
      <c r="H122">
        <v>-6.2048803115196201</v>
      </c>
      <c r="I122">
        <v>-33.090794373939801</v>
      </c>
      <c r="J122">
        <v>-6.1207219428285899</v>
      </c>
      <c r="K122">
        <v>123.276230186768</v>
      </c>
      <c r="L122">
        <v>127.409595574477</v>
      </c>
      <c r="M122">
        <v>22.3121554747079</v>
      </c>
      <c r="N122">
        <v>0.81460990292022095</v>
      </c>
      <c r="O122">
        <v>51.249451994739097</v>
      </c>
      <c r="P122">
        <v>24.986301369863</v>
      </c>
      <c r="Q122">
        <v>9.6091636935581995E-2</v>
      </c>
    </row>
    <row r="123" spans="1:17" x14ac:dyDescent="0.3">
      <c r="A123" t="s">
        <v>317</v>
      </c>
      <c r="B123" t="s">
        <v>318</v>
      </c>
      <c r="C123" t="s">
        <v>3140</v>
      </c>
      <c r="D123" t="s">
        <v>51</v>
      </c>
      <c r="E123">
        <v>86495.881705274995</v>
      </c>
      <c r="F123">
        <v>1489.25</v>
      </c>
      <c r="G123">
        <v>36.520452474563001</v>
      </c>
      <c r="H123">
        <v>-3.8124793670277199</v>
      </c>
      <c r="I123">
        <v>25.6365555223054</v>
      </c>
      <c r="J123">
        <v>0.61990256318049697</v>
      </c>
      <c r="K123">
        <v>1475.8486524684799</v>
      </c>
      <c r="L123">
        <v>1265.72657901207</v>
      </c>
      <c r="M123">
        <v>49.809563536342601</v>
      </c>
      <c r="N123">
        <v>0.86365988962329299</v>
      </c>
      <c r="O123">
        <v>6.89944602988081</v>
      </c>
      <c r="P123">
        <v>78.428083627867906</v>
      </c>
      <c r="Q123">
        <v>9.0993892383642E-2</v>
      </c>
    </row>
    <row r="124" spans="1:17" x14ac:dyDescent="0.3">
      <c r="A124" t="s">
        <v>319</v>
      </c>
      <c r="B124" t="s">
        <v>320</v>
      </c>
      <c r="C124" t="s">
        <v>3134</v>
      </c>
      <c r="D124" t="s">
        <v>18</v>
      </c>
      <c r="E124">
        <v>86357.676852445002</v>
      </c>
      <c r="F124">
        <v>405.85</v>
      </c>
      <c r="G124">
        <v>109.930902871222</v>
      </c>
      <c r="H124">
        <v>-3.1849876299317899</v>
      </c>
      <c r="I124">
        <v>18.6496120733933</v>
      </c>
      <c r="J124">
        <v>-4.6050019289859403</v>
      </c>
      <c r="K124">
        <v>401.50021768442099</v>
      </c>
      <c r="L124">
        <v>345.62153815717198</v>
      </c>
      <c r="M124">
        <v>49.5453685433082</v>
      </c>
      <c r="N124">
        <v>0.78973989163034797</v>
      </c>
      <c r="O124">
        <v>12.640137982013</v>
      </c>
      <c r="P124">
        <v>154.504598662207</v>
      </c>
      <c r="Q124">
        <v>6.6415603082486993E-2</v>
      </c>
    </row>
    <row r="125" spans="1:17" x14ac:dyDescent="0.3">
      <c r="A125" t="s">
        <v>321</v>
      </c>
      <c r="B125" t="s">
        <v>322</v>
      </c>
      <c r="C125" t="s">
        <v>3147</v>
      </c>
      <c r="D125" t="s">
        <v>323</v>
      </c>
      <c r="E125">
        <v>86274.914399999994</v>
      </c>
      <c r="F125">
        <v>4277.6000000000004</v>
      </c>
      <c r="G125">
        <v>70.529861730296702</v>
      </c>
      <c r="H125">
        <v>2.4048190169296801</v>
      </c>
      <c r="I125">
        <v>87.689701410331196</v>
      </c>
      <c r="J125">
        <v>5.7669958504804404</v>
      </c>
      <c r="K125">
        <v>4320.4312483359499</v>
      </c>
      <c r="L125">
        <v>3508.33169191354</v>
      </c>
      <c r="M125">
        <v>54.057497766194203</v>
      </c>
      <c r="N125">
        <v>0.78183159431880001</v>
      </c>
      <c r="O125">
        <v>36.992706190387104</v>
      </c>
      <c r="P125">
        <v>145.55683122847299</v>
      </c>
      <c r="Q125">
        <v>0.24966497901427601</v>
      </c>
    </row>
    <row r="126" spans="1:17" x14ac:dyDescent="0.3">
      <c r="A126" t="s">
        <v>324</v>
      </c>
      <c r="B126" t="s">
        <v>325</v>
      </c>
      <c r="C126" t="s">
        <v>3149</v>
      </c>
      <c r="D126" t="s">
        <v>135</v>
      </c>
      <c r="E126">
        <v>85964.292235360001</v>
      </c>
      <c r="F126">
        <v>3091.55</v>
      </c>
      <c r="G126">
        <v>54.5095825519318</v>
      </c>
      <c r="H126">
        <v>2.5829687080794801</v>
      </c>
      <c r="I126">
        <v>4.97752996915714</v>
      </c>
      <c r="J126">
        <v>1.67631716193067</v>
      </c>
      <c r="K126">
        <v>3005.0157359403702</v>
      </c>
      <c r="L126">
        <v>2694.6805310633899</v>
      </c>
      <c r="M126">
        <v>56.753141563784503</v>
      </c>
      <c r="N126">
        <v>0.89305788892333104</v>
      </c>
      <c r="O126">
        <v>10.0645307370089</v>
      </c>
      <c r="P126">
        <v>99.609375</v>
      </c>
      <c r="Q126">
        <v>2.0823249089026E-2</v>
      </c>
    </row>
    <row r="127" spans="1:17" x14ac:dyDescent="0.3">
      <c r="A127" t="s">
        <v>326</v>
      </c>
      <c r="B127" t="s">
        <v>327</v>
      </c>
      <c r="C127" t="s">
        <v>3135</v>
      </c>
      <c r="D127" t="s">
        <v>271</v>
      </c>
      <c r="E127">
        <v>85932.48316037</v>
      </c>
      <c r="F127">
        <v>5616.7</v>
      </c>
      <c r="G127">
        <v>67.770474959844606</v>
      </c>
      <c r="H127">
        <v>2.7362006394291201</v>
      </c>
      <c r="I127">
        <v>30.512441161723299</v>
      </c>
      <c r="J127">
        <v>4.53719849874195</v>
      </c>
      <c r="K127">
        <v>5120.9460344831696</v>
      </c>
      <c r="L127">
        <v>4316.5625832190899</v>
      </c>
      <c r="M127">
        <v>68.840373424628297</v>
      </c>
      <c r="N127">
        <v>0.95507233673028502</v>
      </c>
      <c r="O127">
        <v>0.39614008225470299</v>
      </c>
      <c r="P127">
        <v>99.678265120206106</v>
      </c>
      <c r="Q127">
        <v>0.13866320183640099</v>
      </c>
    </row>
    <row r="128" spans="1:17" x14ac:dyDescent="0.3">
      <c r="A128" t="s">
        <v>328</v>
      </c>
      <c r="B128" t="s">
        <v>329</v>
      </c>
      <c r="C128" t="s">
        <v>3134</v>
      </c>
      <c r="D128" t="s">
        <v>179</v>
      </c>
      <c r="E128">
        <v>82964.173611104998</v>
      </c>
      <c r="F128">
        <v>754.35</v>
      </c>
      <c r="G128">
        <v>-0.48445151823697602</v>
      </c>
      <c r="H128">
        <v>-5.2219875715770003</v>
      </c>
      <c r="I128">
        <v>-30.142272399301302</v>
      </c>
      <c r="J128">
        <v>-2.3397457225532601</v>
      </c>
      <c r="K128">
        <v>815.24244478294702</v>
      </c>
      <c r="L128">
        <v>898.61099632611604</v>
      </c>
      <c r="M128">
        <v>34.002227906413701</v>
      </c>
      <c r="N128">
        <v>0.222500092922614</v>
      </c>
      <c r="O128">
        <v>66.951680254523694</v>
      </c>
      <c r="P128">
        <v>44.511494252873497</v>
      </c>
      <c r="Q128">
        <v>-1.8188263228058998E-2</v>
      </c>
    </row>
    <row r="129" spans="1:17" x14ac:dyDescent="0.3">
      <c r="A129" t="s">
        <v>330</v>
      </c>
      <c r="B129" t="s">
        <v>331</v>
      </c>
      <c r="C129" t="s">
        <v>3142</v>
      </c>
      <c r="D129" t="s">
        <v>332</v>
      </c>
      <c r="E129">
        <v>81790.242145740005</v>
      </c>
      <c r="F129">
        <v>4228.6499999999996</v>
      </c>
      <c r="G129">
        <v>13.223687027865299</v>
      </c>
      <c r="H129">
        <v>4.3849633887222401</v>
      </c>
      <c r="I129">
        <v>9.5846603701375699</v>
      </c>
      <c r="J129">
        <v>2.20346007007362</v>
      </c>
      <c r="K129">
        <v>4107.7630649839302</v>
      </c>
      <c r="L129">
        <v>3855.9452072214399</v>
      </c>
      <c r="M129">
        <v>57.3132290315951</v>
      </c>
      <c r="N129">
        <v>0.91419141751618704</v>
      </c>
      <c r="O129">
        <v>10.713821195889899</v>
      </c>
      <c r="P129">
        <v>46.866371450898598</v>
      </c>
      <c r="Q129">
        <v>0.128577379630956</v>
      </c>
    </row>
    <row r="130" spans="1:17" x14ac:dyDescent="0.3">
      <c r="A130" t="s">
        <v>333</v>
      </c>
      <c r="B130" t="s">
        <v>334</v>
      </c>
      <c r="C130" t="s">
        <v>3149</v>
      </c>
      <c r="D130" t="s">
        <v>135</v>
      </c>
      <c r="E130">
        <v>79928.455501079996</v>
      </c>
      <c r="F130">
        <v>1855.65</v>
      </c>
      <c r="G130">
        <v>130.00563635972401</v>
      </c>
      <c r="H130">
        <v>1.54990450006146</v>
      </c>
      <c r="I130">
        <v>40.837476039519203</v>
      </c>
      <c r="J130">
        <v>5.5755925496210699</v>
      </c>
      <c r="K130">
        <v>1807.3035750612901</v>
      </c>
      <c r="L130">
        <v>1529.95481308388</v>
      </c>
      <c r="M130">
        <v>57.2321050170709</v>
      </c>
      <c r="N130">
        <v>0.46508013255731501</v>
      </c>
      <c r="O130">
        <v>11.8098779403443</v>
      </c>
      <c r="P130">
        <v>160.99156118143401</v>
      </c>
      <c r="Q130">
        <v>0.17328117129980999</v>
      </c>
    </row>
    <row r="131" spans="1:17" x14ac:dyDescent="0.3">
      <c r="A131" t="s">
        <v>335</v>
      </c>
      <c r="B131" t="s">
        <v>336</v>
      </c>
      <c r="C131" t="s">
        <v>3136</v>
      </c>
      <c r="D131" t="s">
        <v>54</v>
      </c>
      <c r="E131">
        <v>78283.451425544903</v>
      </c>
      <c r="F131">
        <v>1949.95</v>
      </c>
      <c r="G131">
        <v>29.3928373440447</v>
      </c>
      <c r="H131">
        <v>-2.8059316471466502</v>
      </c>
      <c r="I131">
        <v>6.7601839507230999</v>
      </c>
      <c r="J131">
        <v>-1.3114666336540901</v>
      </c>
      <c r="K131">
        <v>1933.6698292639301</v>
      </c>
      <c r="L131">
        <v>1713.1039574547499</v>
      </c>
      <c r="M131">
        <v>47.796959641734801</v>
      </c>
      <c r="N131">
        <v>0.91731554650559</v>
      </c>
      <c r="O131">
        <v>6.6052975717326001</v>
      </c>
      <c r="P131">
        <v>60.357730263157798</v>
      </c>
      <c r="Q131">
        <v>-1.2734878531949999E-3</v>
      </c>
    </row>
    <row r="132" spans="1:17" x14ac:dyDescent="0.3">
      <c r="A132" t="s">
        <v>337</v>
      </c>
      <c r="B132" t="s">
        <v>338</v>
      </c>
      <c r="C132" t="s">
        <v>3145</v>
      </c>
      <c r="D132" t="s">
        <v>83</v>
      </c>
      <c r="E132">
        <v>77424.920258119993</v>
      </c>
      <c r="F132">
        <v>750.8</v>
      </c>
      <c r="G132">
        <v>137.28253819549099</v>
      </c>
      <c r="H132">
        <v>0.51412511029313102</v>
      </c>
      <c r="I132">
        <v>67.690548577540099</v>
      </c>
      <c r="J132">
        <v>-0.84445447734922297</v>
      </c>
      <c r="K132">
        <v>659.41428279051695</v>
      </c>
      <c r="L132">
        <v>494.66971431788102</v>
      </c>
      <c r="M132">
        <v>65.159580825122603</v>
      </c>
      <c r="N132">
        <v>1.14475846095046</v>
      </c>
      <c r="O132">
        <v>4.7216302610548704</v>
      </c>
      <c r="P132">
        <v>182.62751741012599</v>
      </c>
      <c r="Q132">
        <v>0.25162135476477598</v>
      </c>
    </row>
    <row r="133" spans="1:17" x14ac:dyDescent="0.3">
      <c r="A133" t="s">
        <v>339</v>
      </c>
      <c r="B133" t="s">
        <v>340</v>
      </c>
      <c r="C133" t="s">
        <v>3136</v>
      </c>
      <c r="D133" t="s">
        <v>122</v>
      </c>
      <c r="E133">
        <v>74963.196875089998</v>
      </c>
      <c r="F133">
        <v>1652.65</v>
      </c>
      <c r="G133">
        <v>96.561335905049106</v>
      </c>
      <c r="H133">
        <v>-9.2803119717664799</v>
      </c>
      <c r="I133">
        <v>22.9094333562233</v>
      </c>
      <c r="J133">
        <v>-4.9222040301505503</v>
      </c>
      <c r="K133">
        <v>1667.01410197628</v>
      </c>
      <c r="L133">
        <v>1352.7120781250701</v>
      </c>
      <c r="M133">
        <v>39.833787813312</v>
      </c>
      <c r="N133">
        <v>1.4118382910531</v>
      </c>
      <c r="O133">
        <v>18.9907118869694</v>
      </c>
      <c r="P133">
        <v>149.90926962044401</v>
      </c>
      <c r="Q133">
        <v>2.1380922254170001E-2</v>
      </c>
    </row>
    <row r="134" spans="1:17" x14ac:dyDescent="0.3">
      <c r="A134" t="s">
        <v>341</v>
      </c>
      <c r="B134" t="s">
        <v>342</v>
      </c>
      <c r="C134" t="s">
        <v>3140</v>
      </c>
      <c r="D134" t="s">
        <v>51</v>
      </c>
      <c r="E134">
        <v>74745.461924999996</v>
      </c>
      <c r="F134">
        <v>6251.45</v>
      </c>
      <c r="G134">
        <v>45.978183176174497</v>
      </c>
      <c r="H134">
        <v>-2.5293414486148098</v>
      </c>
      <c r="I134">
        <v>20.984582786276601</v>
      </c>
      <c r="J134">
        <v>-1.9920295181549501</v>
      </c>
      <c r="K134">
        <v>5979.3659478174404</v>
      </c>
      <c r="L134">
        <v>5290.1073753311703</v>
      </c>
      <c r="M134">
        <v>56.889089950920997</v>
      </c>
      <c r="N134">
        <v>0.74782770520656205</v>
      </c>
      <c r="O134">
        <v>3.01450063585246</v>
      </c>
      <c r="P134">
        <v>78.106525733984796</v>
      </c>
      <c r="Q134">
        <v>5.2929714459955E-2</v>
      </c>
    </row>
    <row r="135" spans="1:17" hidden="1" x14ac:dyDescent="0.3">
      <c r="A135" t="s">
        <v>343</v>
      </c>
      <c r="B135" t="s">
        <v>344</v>
      </c>
      <c r="C135" t="s">
        <v>3137</v>
      </c>
      <c r="D135" t="s">
        <v>27</v>
      </c>
      <c r="E135">
        <v>73642.5</v>
      </c>
      <c r="F135">
        <v>1472.85</v>
      </c>
      <c r="G135">
        <v>53.872173893764298</v>
      </c>
      <c r="H135">
        <v>5.64047722949008</v>
      </c>
      <c r="I135">
        <v>71.1294949495623</v>
      </c>
      <c r="J135">
        <v>0.88451963336455797</v>
      </c>
      <c r="K135">
        <v>1304.1987356396901</v>
      </c>
      <c r="M135">
        <v>62.084812151449199</v>
      </c>
      <c r="N135">
        <v>1.08155779774524</v>
      </c>
      <c r="O135">
        <v>6.4602641137929897</v>
      </c>
      <c r="P135">
        <v>95.079470198675395</v>
      </c>
    </row>
    <row r="136" spans="1:17" x14ac:dyDescent="0.3">
      <c r="A136" t="s">
        <v>345</v>
      </c>
      <c r="B136" t="s">
        <v>346</v>
      </c>
      <c r="C136" t="s">
        <v>3149</v>
      </c>
      <c r="D136" t="s">
        <v>135</v>
      </c>
      <c r="E136">
        <v>72640.454907859996</v>
      </c>
      <c r="F136">
        <v>1997.8</v>
      </c>
      <c r="G136">
        <v>49.455832415849002</v>
      </c>
      <c r="H136">
        <v>6.1179038122513303</v>
      </c>
      <c r="I136">
        <v>24.4970805113295</v>
      </c>
      <c r="J136">
        <v>4.2008394072311601</v>
      </c>
      <c r="K136">
        <v>1816.0450564033099</v>
      </c>
      <c r="L136">
        <v>1630.8862322520299</v>
      </c>
      <c r="M136">
        <v>73.924947142209106</v>
      </c>
      <c r="N136">
        <v>1.1816739363512201</v>
      </c>
      <c r="O136">
        <v>0.75583141455601799</v>
      </c>
      <c r="P136">
        <v>90.067548282751403</v>
      </c>
      <c r="Q136">
        <v>0.10047784178098999</v>
      </c>
    </row>
    <row r="137" spans="1:17" x14ac:dyDescent="0.3">
      <c r="A137" t="s">
        <v>347</v>
      </c>
      <c r="B137" t="s">
        <v>348</v>
      </c>
      <c r="C137" t="s">
        <v>3148</v>
      </c>
      <c r="D137" t="s">
        <v>122</v>
      </c>
      <c r="E137">
        <v>70800</v>
      </c>
      <c r="F137">
        <v>885</v>
      </c>
      <c r="G137">
        <v>-1.3969605906026299</v>
      </c>
      <c r="H137">
        <v>-4.49787656823736</v>
      </c>
      <c r="I137">
        <v>-25.6195077224505</v>
      </c>
      <c r="J137">
        <v>-0.139040094601283</v>
      </c>
      <c r="K137">
        <v>922.32168226085901</v>
      </c>
      <c r="L137">
        <v>921.26948309794602</v>
      </c>
      <c r="M137">
        <v>44.219302674829201</v>
      </c>
      <c r="N137">
        <v>1.0065592730769499</v>
      </c>
      <c r="O137">
        <v>28.689265536723099</v>
      </c>
      <c r="P137">
        <v>39.249468963889498</v>
      </c>
      <c r="Q137">
        <v>-5.1409189222210001E-2</v>
      </c>
    </row>
    <row r="138" spans="1:17" x14ac:dyDescent="0.3">
      <c r="A138" t="s">
        <v>349</v>
      </c>
      <c r="B138" t="s">
        <v>350</v>
      </c>
      <c r="C138" t="s">
        <v>3136</v>
      </c>
      <c r="D138" t="s">
        <v>34</v>
      </c>
      <c r="E138">
        <v>70756.017921930004</v>
      </c>
      <c r="F138">
        <v>525.29999999999995</v>
      </c>
      <c r="G138">
        <v>-5.1031721773843799</v>
      </c>
      <c r="H138">
        <v>0.70157510520973798</v>
      </c>
      <c r="I138">
        <v>-9.4943637868861508</v>
      </c>
      <c r="J138">
        <v>-1.3588060484848401</v>
      </c>
      <c r="K138">
        <v>535.02160745818696</v>
      </c>
      <c r="L138">
        <v>512.48920020343303</v>
      </c>
      <c r="M138">
        <v>50.082855163183602</v>
      </c>
      <c r="N138">
        <v>0.66249704391818598</v>
      </c>
      <c r="O138">
        <v>20.4454597372929</v>
      </c>
      <c r="P138">
        <v>34.382194934765899</v>
      </c>
      <c r="Q138">
        <v>0.132506344445874</v>
      </c>
    </row>
    <row r="139" spans="1:17" x14ac:dyDescent="0.3">
      <c r="A139" t="s">
        <v>351</v>
      </c>
      <c r="B139" t="s">
        <v>352</v>
      </c>
      <c r="C139" t="s">
        <v>3136</v>
      </c>
      <c r="D139" t="s">
        <v>353</v>
      </c>
      <c r="E139">
        <v>70160.754671369999</v>
      </c>
      <c r="F139">
        <v>737.55</v>
      </c>
      <c r="G139">
        <v>-35.023850339030197</v>
      </c>
      <c r="H139">
        <v>-7.8815970143427503</v>
      </c>
      <c r="I139">
        <v>-9.3448654229878194</v>
      </c>
      <c r="J139">
        <v>-3.5064123892199199</v>
      </c>
      <c r="K139">
        <v>751.64490809118104</v>
      </c>
      <c r="L139">
        <v>744.49783641667796</v>
      </c>
      <c r="M139">
        <v>34.8646327164657</v>
      </c>
      <c r="N139">
        <v>0.69676115084178003</v>
      </c>
      <c r="O139">
        <v>10.826384651888</v>
      </c>
      <c r="P139">
        <v>13.8282274866887</v>
      </c>
      <c r="Q139">
        <v>-0.138716092165792</v>
      </c>
    </row>
    <row r="140" spans="1:17" x14ac:dyDescent="0.3">
      <c r="A140" t="s">
        <v>354</v>
      </c>
      <c r="B140" t="s">
        <v>355</v>
      </c>
      <c r="C140" t="s">
        <v>3136</v>
      </c>
      <c r="D140" t="s">
        <v>43</v>
      </c>
      <c r="E140">
        <v>70123.368000000002</v>
      </c>
      <c r="F140">
        <v>399.7</v>
      </c>
      <c r="G140">
        <v>51.2938323678584</v>
      </c>
      <c r="H140">
        <v>2.5378786582536401E-2</v>
      </c>
      <c r="I140">
        <v>11.2876278733837</v>
      </c>
      <c r="J140">
        <v>0.40641012837193602</v>
      </c>
      <c r="K140">
        <v>392.606069571099</v>
      </c>
      <c r="L140">
        <v>358.73192143288497</v>
      </c>
      <c r="M140">
        <v>61.522248181299297</v>
      </c>
      <c r="N140">
        <v>0.34518319124418601</v>
      </c>
      <c r="O140">
        <v>17.0377783337503</v>
      </c>
      <c r="P140">
        <v>88.094117647058795</v>
      </c>
      <c r="Q140">
        <v>0.12399301520933401</v>
      </c>
    </row>
    <row r="141" spans="1:17" x14ac:dyDescent="0.3">
      <c r="A141" t="s">
        <v>356</v>
      </c>
      <c r="B141" t="s">
        <v>357</v>
      </c>
      <c r="C141" t="s">
        <v>3143</v>
      </c>
      <c r="D141" t="s">
        <v>358</v>
      </c>
      <c r="E141">
        <v>69470.011674249996</v>
      </c>
      <c r="F141">
        <v>237.05</v>
      </c>
      <c r="G141">
        <v>16.2259564047536</v>
      </c>
      <c r="H141">
        <v>6.0820642633125903</v>
      </c>
      <c r="I141">
        <v>-13.1817414618417</v>
      </c>
      <c r="J141">
        <v>-3.4797013320846402</v>
      </c>
      <c r="K141">
        <v>227.83662937317399</v>
      </c>
      <c r="L141">
        <v>221.635217370785</v>
      </c>
      <c r="M141">
        <v>61.770677468697897</v>
      </c>
      <c r="N141">
        <v>1.71761741163619</v>
      </c>
      <c r="O141">
        <v>20.797300147648102</v>
      </c>
      <c r="P141">
        <v>58.880697050938302</v>
      </c>
      <c r="Q141">
        <v>0.10389745323538201</v>
      </c>
    </row>
    <row r="142" spans="1:17" x14ac:dyDescent="0.3">
      <c r="A142" t="s">
        <v>359</v>
      </c>
      <c r="B142" t="s">
        <v>360</v>
      </c>
      <c r="C142" t="s">
        <v>3150</v>
      </c>
      <c r="D142" t="s">
        <v>174</v>
      </c>
      <c r="E142">
        <v>69447.890125125006</v>
      </c>
      <c r="F142">
        <v>2342.85</v>
      </c>
      <c r="G142">
        <v>-23.253805694864699</v>
      </c>
      <c r="H142">
        <v>-3.5860672998799701</v>
      </c>
      <c r="I142">
        <v>-19.971156660740601</v>
      </c>
      <c r="J142">
        <v>-2.10866775301439</v>
      </c>
      <c r="K142">
        <v>2440.8056229212998</v>
      </c>
      <c r="L142">
        <v>2425.0742581337299</v>
      </c>
      <c r="M142">
        <v>34.755603061526699</v>
      </c>
      <c r="N142">
        <v>0.60821059305862901</v>
      </c>
      <c r="O142">
        <v>14.986021298845399</v>
      </c>
      <c r="P142">
        <v>12.5153079601392</v>
      </c>
      <c r="Q142">
        <v>-3.9851629680953002E-2</v>
      </c>
    </row>
    <row r="143" spans="1:17" x14ac:dyDescent="0.3">
      <c r="A143" t="s">
        <v>361</v>
      </c>
      <c r="B143" t="s">
        <v>362</v>
      </c>
      <c r="C143" t="s">
        <v>3142</v>
      </c>
      <c r="D143" t="s">
        <v>117</v>
      </c>
      <c r="E143">
        <v>69377.362054319994</v>
      </c>
      <c r="F143">
        <v>1490.1</v>
      </c>
      <c r="G143">
        <v>5.5427083813544602</v>
      </c>
      <c r="H143">
        <v>-7.26173012836946</v>
      </c>
      <c r="I143">
        <v>15.7427586370674</v>
      </c>
      <c r="J143">
        <v>-0.37225477163820803</v>
      </c>
      <c r="K143">
        <v>1553.6607759143601</v>
      </c>
      <c r="L143">
        <v>1425.74527107633</v>
      </c>
      <c r="M143">
        <v>41.9148254943266</v>
      </c>
      <c r="N143">
        <v>0.769535600766031</v>
      </c>
      <c r="O143">
        <v>21.099255083551402</v>
      </c>
      <c r="P143">
        <v>48.668063454055599</v>
      </c>
      <c r="Q143">
        <v>8.0226554653112001E-2</v>
      </c>
    </row>
    <row r="144" spans="1:17" x14ac:dyDescent="0.3">
      <c r="A144" t="s">
        <v>363</v>
      </c>
      <c r="B144" t="s">
        <v>364</v>
      </c>
      <c r="C144" t="s">
        <v>3150</v>
      </c>
      <c r="D144" t="s">
        <v>262</v>
      </c>
      <c r="E144">
        <v>69289.166976349996</v>
      </c>
      <c r="F144">
        <v>8124.5</v>
      </c>
      <c r="G144">
        <v>-0.69421259169471405</v>
      </c>
      <c r="H144">
        <v>-7.3981353080572299E-2</v>
      </c>
      <c r="I144">
        <v>7.8829536366357802</v>
      </c>
      <c r="J144">
        <v>5.7811352657212801E-2</v>
      </c>
      <c r="K144">
        <v>8030.3853139842004</v>
      </c>
      <c r="L144">
        <v>7395.3684207835904</v>
      </c>
      <c r="M144">
        <v>45.7974613351534</v>
      </c>
      <c r="N144">
        <v>0.53303917929878997</v>
      </c>
      <c r="O144">
        <v>22.2850636962274</v>
      </c>
      <c r="P144">
        <v>52.572769953051598</v>
      </c>
      <c r="Q144">
        <v>0.13970065389163999</v>
      </c>
    </row>
    <row r="145" spans="1:17" x14ac:dyDescent="0.3">
      <c r="A145" t="s">
        <v>365</v>
      </c>
      <c r="B145" t="s">
        <v>366</v>
      </c>
      <c r="C145" t="s">
        <v>3150</v>
      </c>
      <c r="D145" t="s">
        <v>174</v>
      </c>
      <c r="E145">
        <v>69247.69297715</v>
      </c>
      <c r="F145">
        <v>4564.75</v>
      </c>
      <c r="G145">
        <v>2.0205051361840898</v>
      </c>
      <c r="H145">
        <v>-2.1401278596703999</v>
      </c>
      <c r="I145">
        <v>8.6363425097628408</v>
      </c>
      <c r="J145">
        <v>-2.8067623530981201</v>
      </c>
      <c r="K145">
        <v>4482.2271837753196</v>
      </c>
      <c r="L145">
        <v>4020.2781306455799</v>
      </c>
      <c r="M145">
        <v>45.541071407852101</v>
      </c>
      <c r="N145">
        <v>0.46477461190446501</v>
      </c>
      <c r="O145">
        <v>5.2423462402103098</v>
      </c>
      <c r="P145">
        <v>41.762422360248401</v>
      </c>
      <c r="Q145">
        <v>3.7502641641535002E-2</v>
      </c>
    </row>
    <row r="146" spans="1:17" x14ac:dyDescent="0.3">
      <c r="A146" t="s">
        <v>367</v>
      </c>
      <c r="B146" t="s">
        <v>368</v>
      </c>
      <c r="C146" t="s">
        <v>3147</v>
      </c>
      <c r="D146" t="s">
        <v>156</v>
      </c>
      <c r="E146">
        <v>67479.467209875002</v>
      </c>
      <c r="F146">
        <v>15921.85</v>
      </c>
      <c r="G146">
        <v>222.71125185753499</v>
      </c>
      <c r="H146">
        <v>24.997506644847899</v>
      </c>
      <c r="I146">
        <v>109.58549143085401</v>
      </c>
      <c r="J146">
        <v>12.0198969270586</v>
      </c>
      <c r="K146">
        <v>13044.082071132299</v>
      </c>
      <c r="L146">
        <v>10115.055964529</v>
      </c>
      <c r="M146">
        <v>81.234098069964602</v>
      </c>
      <c r="N146">
        <v>1.57346704766431</v>
      </c>
      <c r="O146">
        <v>3.94489333839975</v>
      </c>
      <c r="P146">
        <v>295.03901549454702</v>
      </c>
      <c r="Q146">
        <v>0.19234585035622501</v>
      </c>
    </row>
    <row r="147" spans="1:17" x14ac:dyDescent="0.3">
      <c r="A147" t="s">
        <v>369</v>
      </c>
      <c r="B147" t="s">
        <v>370</v>
      </c>
      <c r="C147" t="s">
        <v>3147</v>
      </c>
      <c r="D147" t="s">
        <v>200</v>
      </c>
      <c r="E147">
        <v>67159.028229395903</v>
      </c>
      <c r="F147">
        <v>228.71</v>
      </c>
      <c r="G147">
        <v>2.5043740036922801</v>
      </c>
      <c r="H147">
        <v>-6.5102744974501796</v>
      </c>
      <c r="I147">
        <v>19.219977950622699</v>
      </c>
      <c r="J147">
        <v>-0.51227548050715199</v>
      </c>
      <c r="K147">
        <v>237.72164217705199</v>
      </c>
      <c r="L147">
        <v>215.70936928896</v>
      </c>
      <c r="M147">
        <v>44.707618032331098</v>
      </c>
      <c r="N147">
        <v>1.20627601771666</v>
      </c>
      <c r="O147">
        <v>15.7142232521533</v>
      </c>
      <c r="P147">
        <v>45.166613773405203</v>
      </c>
      <c r="Q147">
        <v>5.4726915677656002E-2</v>
      </c>
    </row>
    <row r="148" spans="1:17" x14ac:dyDescent="0.3">
      <c r="A148" t="s">
        <v>371</v>
      </c>
      <c r="B148" t="s">
        <v>372</v>
      </c>
      <c r="C148" t="s">
        <v>3147</v>
      </c>
      <c r="D148" t="s">
        <v>373</v>
      </c>
      <c r="E148">
        <v>67101.308943149998</v>
      </c>
      <c r="F148">
        <v>5282.45</v>
      </c>
      <c r="G148">
        <v>-5.4784706111385102</v>
      </c>
      <c r="H148">
        <v>3.60716523924711E-2</v>
      </c>
      <c r="I148">
        <v>19.077970325409002</v>
      </c>
      <c r="J148">
        <v>-3.17364275374455</v>
      </c>
      <c r="K148">
        <v>5358.9588577367304</v>
      </c>
      <c r="L148">
        <v>4985.2968538388304</v>
      </c>
      <c r="M148">
        <v>45.4379928608802</v>
      </c>
      <c r="N148">
        <v>0.82067574837959101</v>
      </c>
      <c r="O148">
        <v>22.291739628392101</v>
      </c>
      <c r="P148">
        <v>46.693973896139902</v>
      </c>
      <c r="Q148">
        <v>9.3668915600329999E-2</v>
      </c>
    </row>
    <row r="149" spans="1:17" x14ac:dyDescent="0.3">
      <c r="A149" t="s">
        <v>374</v>
      </c>
      <c r="B149" t="s">
        <v>375</v>
      </c>
      <c r="C149" t="s">
        <v>3145</v>
      </c>
      <c r="D149" t="s">
        <v>100</v>
      </c>
      <c r="E149">
        <v>66269.676405405</v>
      </c>
      <c r="F149">
        <v>568.45000000000005</v>
      </c>
      <c r="G149">
        <v>-27.355126687688099</v>
      </c>
      <c r="H149">
        <v>-6.8536564331815004</v>
      </c>
      <c r="I149">
        <v>-7.4623114205371799</v>
      </c>
      <c r="J149">
        <v>-1.9397457225532699</v>
      </c>
      <c r="K149">
        <v>580.950946364076</v>
      </c>
      <c r="L149">
        <v>554.87898785273899</v>
      </c>
      <c r="M149">
        <v>24.524526496487098</v>
      </c>
      <c r="N149">
        <v>0.69990199698417999</v>
      </c>
      <c r="O149">
        <v>10.7397308470401</v>
      </c>
      <c r="P149">
        <v>29.4874715261959</v>
      </c>
      <c r="Q149">
        <v>-6.3175300900716005E-2</v>
      </c>
    </row>
    <row r="150" spans="1:17" x14ac:dyDescent="0.3">
      <c r="A150" t="s">
        <v>376</v>
      </c>
      <c r="B150" t="s">
        <v>377</v>
      </c>
      <c r="C150" t="s">
        <v>3136</v>
      </c>
      <c r="D150" t="s">
        <v>24</v>
      </c>
      <c r="E150">
        <v>65985.193472300001</v>
      </c>
      <c r="F150">
        <v>21.05</v>
      </c>
      <c r="G150">
        <v>-1.7101663276211501</v>
      </c>
      <c r="H150">
        <v>-7.4890641641966402</v>
      </c>
      <c r="I150">
        <v>-23.692127444816101</v>
      </c>
      <c r="J150">
        <v>-4.9867515757725398</v>
      </c>
      <c r="K150">
        <v>23.0276187056113</v>
      </c>
      <c r="L150">
        <v>22.9946879877307</v>
      </c>
      <c r="M150">
        <v>17.834192626201599</v>
      </c>
      <c r="N150">
        <v>0.62332105614622502</v>
      </c>
      <c r="O150">
        <v>56.057007125890699</v>
      </c>
      <c r="P150">
        <v>34.0764331210191</v>
      </c>
      <c r="Q150">
        <v>4.2066700590594003E-2</v>
      </c>
    </row>
    <row r="151" spans="1:17" x14ac:dyDescent="0.3">
      <c r="A151" t="s">
        <v>378</v>
      </c>
      <c r="B151" t="s">
        <v>379</v>
      </c>
      <c r="C151" t="s">
        <v>3146</v>
      </c>
      <c r="D151" t="s">
        <v>92</v>
      </c>
      <c r="E151">
        <v>65864.444913945001</v>
      </c>
      <c r="F151">
        <v>319.05</v>
      </c>
      <c r="G151">
        <v>62.857066145864003</v>
      </c>
      <c r="H151">
        <v>-3.5596197480434602</v>
      </c>
      <c r="I151">
        <v>23.922909013154602</v>
      </c>
      <c r="J151">
        <v>-4.6068339489910803</v>
      </c>
      <c r="K151">
        <v>325.30627919890401</v>
      </c>
      <c r="L151">
        <v>278.19372427559301</v>
      </c>
      <c r="M151">
        <v>39.885608649328397</v>
      </c>
      <c r="N151">
        <v>0.79795888540432003</v>
      </c>
      <c r="O151">
        <v>13.132737815389399</v>
      </c>
      <c r="P151">
        <v>96.883677877198295</v>
      </c>
    </row>
    <row r="152" spans="1:17" x14ac:dyDescent="0.3">
      <c r="A152" t="s">
        <v>380</v>
      </c>
      <c r="B152" t="s">
        <v>381</v>
      </c>
      <c r="C152" t="s">
        <v>3136</v>
      </c>
      <c r="D152" t="s">
        <v>382</v>
      </c>
      <c r="E152">
        <v>65109.259861049999</v>
      </c>
      <c r="F152">
        <v>4809.5</v>
      </c>
      <c r="G152">
        <v>197.52342989907001</v>
      </c>
      <c r="H152">
        <v>51.284289938520097</v>
      </c>
      <c r="I152">
        <v>61.155948979703403</v>
      </c>
      <c r="J152">
        <v>5.0561465197949698</v>
      </c>
      <c r="K152">
        <v>3406.4365917794398</v>
      </c>
      <c r="L152">
        <v>2663.2323426694302</v>
      </c>
      <c r="M152">
        <v>79.673874973925095</v>
      </c>
      <c r="N152">
        <v>2.5780582265703398</v>
      </c>
      <c r="O152">
        <v>3.7488304397546401</v>
      </c>
      <c r="P152">
        <v>228.28231118391801</v>
      </c>
      <c r="Q152">
        <v>0.21553158221695401</v>
      </c>
    </row>
    <row r="153" spans="1:17" x14ac:dyDescent="0.3">
      <c r="A153" t="s">
        <v>383</v>
      </c>
      <c r="B153" t="s">
        <v>384</v>
      </c>
      <c r="C153" t="s">
        <v>3137</v>
      </c>
      <c r="D153" t="s">
        <v>27</v>
      </c>
      <c r="E153">
        <v>63357.133325759998</v>
      </c>
      <c r="F153">
        <v>9.09</v>
      </c>
      <c r="G153">
        <v>-50.189464503474802</v>
      </c>
      <c r="H153">
        <v>-30.5400273651133</v>
      </c>
      <c r="I153">
        <v>-42.458092660688898</v>
      </c>
      <c r="J153">
        <v>-7.3786402977835497</v>
      </c>
      <c r="K153">
        <v>12.461566169786501</v>
      </c>
      <c r="L153">
        <v>13.6198926103192</v>
      </c>
      <c r="M153">
        <v>23.722260732779699</v>
      </c>
      <c r="N153">
        <v>0.66136754359556404</v>
      </c>
      <c r="O153">
        <v>111.00110011001</v>
      </c>
      <c r="P153">
        <v>2.1348314606741399</v>
      </c>
      <c r="Q153">
        <v>-4.6418430699770004E-3</v>
      </c>
    </row>
    <row r="154" spans="1:17" x14ac:dyDescent="0.3">
      <c r="A154" t="s">
        <v>385</v>
      </c>
      <c r="B154" t="s">
        <v>386</v>
      </c>
      <c r="C154" t="s">
        <v>3142</v>
      </c>
      <c r="D154" t="s">
        <v>182</v>
      </c>
      <c r="E154">
        <v>63195.136817699997</v>
      </c>
      <c r="F154">
        <v>4043.1</v>
      </c>
      <c r="G154">
        <v>3.2686732751624201</v>
      </c>
      <c r="H154">
        <v>-2.6036470789790802</v>
      </c>
      <c r="I154">
        <v>13.8208147405127</v>
      </c>
      <c r="J154">
        <v>-1.0296821659570199</v>
      </c>
      <c r="K154">
        <v>3936.44615563753</v>
      </c>
      <c r="L154">
        <v>3741.2125510801702</v>
      </c>
      <c r="M154">
        <v>71.4054098312983</v>
      </c>
      <c r="N154">
        <v>0.67257379921500904</v>
      </c>
      <c r="O154">
        <v>22.455541539907401</v>
      </c>
      <c r="P154">
        <v>54.777582114692599</v>
      </c>
      <c r="Q154">
        <v>0.114379818976815</v>
      </c>
    </row>
    <row r="155" spans="1:17" x14ac:dyDescent="0.3">
      <c r="A155" t="s">
        <v>387</v>
      </c>
      <c r="B155" t="s">
        <v>388</v>
      </c>
      <c r="C155" t="s">
        <v>3138</v>
      </c>
      <c r="D155" t="s">
        <v>389</v>
      </c>
      <c r="E155">
        <v>62574.430289579999</v>
      </c>
      <c r="F155">
        <v>1728.6</v>
      </c>
      <c r="G155">
        <v>3.79073450840268</v>
      </c>
      <c r="H155">
        <v>-5.7835172600987796</v>
      </c>
      <c r="I155">
        <v>17.3490791787763</v>
      </c>
      <c r="J155">
        <v>5.2865576746885701</v>
      </c>
      <c r="K155">
        <v>1750.48303367071</v>
      </c>
      <c r="L155">
        <v>1597.5694502317001</v>
      </c>
      <c r="M155">
        <v>52.553163809238299</v>
      </c>
      <c r="N155">
        <v>0.62498631533281501</v>
      </c>
      <c r="O155">
        <v>15.2493347217401</v>
      </c>
      <c r="P155">
        <v>47.749903842044503</v>
      </c>
      <c r="Q155">
        <v>5.7335964468270002E-2</v>
      </c>
    </row>
    <row r="156" spans="1:17" x14ac:dyDescent="0.3">
      <c r="A156" t="s">
        <v>390</v>
      </c>
      <c r="B156" t="s">
        <v>391</v>
      </c>
      <c r="C156" t="s">
        <v>3143</v>
      </c>
      <c r="D156" t="s">
        <v>117</v>
      </c>
      <c r="E156">
        <v>61926.39819054</v>
      </c>
      <c r="F156">
        <v>752.05</v>
      </c>
      <c r="G156">
        <v>33.660154145125297</v>
      </c>
      <c r="H156">
        <v>-0.283983919110469</v>
      </c>
      <c r="I156">
        <v>-3.1877766515388801</v>
      </c>
      <c r="J156">
        <v>-4.0917436601660304</v>
      </c>
      <c r="K156">
        <v>752.88321973750203</v>
      </c>
      <c r="L156">
        <v>687.016692271853</v>
      </c>
      <c r="M156">
        <v>43.084343919928699</v>
      </c>
      <c r="N156">
        <v>0.575421505157788</v>
      </c>
      <c r="O156">
        <v>12.758460208762701</v>
      </c>
      <c r="P156">
        <v>76.062273206133597</v>
      </c>
      <c r="Q156">
        <v>0.17379608543327199</v>
      </c>
    </row>
    <row r="157" spans="1:17" x14ac:dyDescent="0.3">
      <c r="A157" t="s">
        <v>392</v>
      </c>
      <c r="B157" t="s">
        <v>393</v>
      </c>
      <c r="C157" t="s">
        <v>3140</v>
      </c>
      <c r="D157" t="s">
        <v>51</v>
      </c>
      <c r="E157">
        <v>61266.200019419899</v>
      </c>
      <c r="F157">
        <v>28832.1</v>
      </c>
      <c r="G157">
        <v>1.05099886942983</v>
      </c>
      <c r="H157">
        <v>-2.1664526669345201</v>
      </c>
      <c r="I157">
        <v>-1.6202769152437799</v>
      </c>
      <c r="J157">
        <v>1.3124112261300001</v>
      </c>
      <c r="K157">
        <v>28614.097199694599</v>
      </c>
      <c r="L157">
        <v>27125.882096261001</v>
      </c>
      <c r="M157">
        <v>55.450354767408797</v>
      </c>
      <c r="N157">
        <v>0.56066911408324005</v>
      </c>
      <c r="O157">
        <v>5.8577072082852197</v>
      </c>
      <c r="P157">
        <v>31.0549999999999</v>
      </c>
      <c r="Q157">
        <v>2.2482113895837999E-2</v>
      </c>
    </row>
    <row r="158" spans="1:17" x14ac:dyDescent="0.3">
      <c r="A158" t="s">
        <v>394</v>
      </c>
      <c r="B158" t="s">
        <v>395</v>
      </c>
      <c r="C158" t="s">
        <v>3136</v>
      </c>
      <c r="D158" t="s">
        <v>141</v>
      </c>
      <c r="E158">
        <v>59533.988237899997</v>
      </c>
      <c r="F158">
        <v>221.5</v>
      </c>
      <c r="G158">
        <v>241.94330385810699</v>
      </c>
      <c r="H158">
        <v>-0.61928730540452104</v>
      </c>
      <c r="I158">
        <v>28.075952861201699</v>
      </c>
      <c r="J158">
        <v>0.76387196391391299</v>
      </c>
      <c r="K158">
        <v>230.893672363462</v>
      </c>
      <c r="L158">
        <v>184.86146143743099</v>
      </c>
      <c r="M158">
        <v>42.5229238375642</v>
      </c>
      <c r="N158">
        <v>0.40551381817938098</v>
      </c>
      <c r="O158">
        <v>39.954853273137701</v>
      </c>
      <c r="P158">
        <v>373.29059829059798</v>
      </c>
    </row>
    <row r="159" spans="1:17" x14ac:dyDescent="0.3">
      <c r="A159" t="s">
        <v>396</v>
      </c>
      <c r="B159" t="s">
        <v>397</v>
      </c>
      <c r="C159" t="s">
        <v>3150</v>
      </c>
      <c r="D159" t="s">
        <v>398</v>
      </c>
      <c r="E159">
        <v>59449.737611249999</v>
      </c>
      <c r="F159">
        <v>918.75</v>
      </c>
      <c r="G159">
        <v>12.446749687639899</v>
      </c>
      <c r="H159">
        <v>-6.9061290895368996</v>
      </c>
      <c r="I159">
        <v>29.1886683216647</v>
      </c>
      <c r="J159">
        <v>-0.34910180400620699</v>
      </c>
      <c r="K159">
        <v>953.01057836371001</v>
      </c>
      <c r="L159">
        <v>840.92993427603301</v>
      </c>
      <c r="M159">
        <v>46.091722113696903</v>
      </c>
      <c r="N159">
        <v>0.670177100089698</v>
      </c>
      <c r="O159">
        <v>29.197278911564599</v>
      </c>
      <c r="P159">
        <v>68.717289505095906</v>
      </c>
      <c r="Q159">
        <v>0.15097492056891801</v>
      </c>
    </row>
    <row r="160" spans="1:17" x14ac:dyDescent="0.3">
      <c r="A160" t="s">
        <v>399</v>
      </c>
      <c r="B160" t="s">
        <v>400</v>
      </c>
      <c r="C160" t="s">
        <v>3145</v>
      </c>
      <c r="D160" t="s">
        <v>307</v>
      </c>
      <c r="E160">
        <v>59377.266593</v>
      </c>
      <c r="F160">
        <v>1794.5</v>
      </c>
      <c r="G160">
        <v>83.299865722646402</v>
      </c>
      <c r="H160">
        <v>-6.21500108102894</v>
      </c>
      <c r="I160">
        <v>28.185884503707701</v>
      </c>
      <c r="J160">
        <v>-2.5596954893275599</v>
      </c>
      <c r="K160">
        <v>1750.4410682672701</v>
      </c>
      <c r="L160">
        <v>1430.2176487454601</v>
      </c>
      <c r="M160">
        <v>42.176807811057202</v>
      </c>
      <c r="N160">
        <v>0.61817871013831405</v>
      </c>
      <c r="O160">
        <v>8.3811646698244502</v>
      </c>
      <c r="P160">
        <v>122.44948555844699</v>
      </c>
      <c r="Q160">
        <v>4.1626698538144997E-2</v>
      </c>
    </row>
    <row r="161" spans="1:17" x14ac:dyDescent="0.3">
      <c r="A161" t="s">
        <v>401</v>
      </c>
      <c r="B161" t="s">
        <v>402</v>
      </c>
      <c r="C161" t="s">
        <v>3142</v>
      </c>
      <c r="D161" t="s">
        <v>182</v>
      </c>
      <c r="E161">
        <v>58688.157416675</v>
      </c>
      <c r="F161">
        <v>1022.15</v>
      </c>
      <c r="G161">
        <v>43.390891906846797</v>
      </c>
      <c r="H161">
        <v>-7.0585038122019599</v>
      </c>
      <c r="I161">
        <v>30.9757068100674</v>
      </c>
      <c r="J161">
        <v>-6.9870297617970998</v>
      </c>
      <c r="K161">
        <v>1059.2176878330499</v>
      </c>
      <c r="L161">
        <v>903.83923192577504</v>
      </c>
      <c r="M161">
        <v>43.530100368470698</v>
      </c>
      <c r="N161">
        <v>0.99868355066575298</v>
      </c>
      <c r="O161">
        <v>22.780413833586</v>
      </c>
      <c r="P161">
        <v>86.319722931097303</v>
      </c>
      <c r="Q161">
        <v>0.11547055078612101</v>
      </c>
    </row>
    <row r="162" spans="1:17" x14ac:dyDescent="0.3">
      <c r="A162" t="s">
        <v>403</v>
      </c>
      <c r="B162" t="s">
        <v>404</v>
      </c>
      <c r="C162" t="s">
        <v>3136</v>
      </c>
      <c r="D162" t="s">
        <v>405</v>
      </c>
      <c r="E162">
        <v>58376.342482439999</v>
      </c>
      <c r="F162">
        <v>224.08</v>
      </c>
      <c r="G162">
        <v>-3.0449200266254799</v>
      </c>
      <c r="H162">
        <v>-1.9193352734993501</v>
      </c>
      <c r="I162">
        <v>-2.5687297069886901</v>
      </c>
      <c r="J162">
        <v>-5.5929432079207002</v>
      </c>
      <c r="K162">
        <v>225.19485808133101</v>
      </c>
      <c r="L162">
        <v>210.43204607966999</v>
      </c>
      <c r="M162">
        <v>41.767054396195498</v>
      </c>
      <c r="N162">
        <v>0.83595739282512105</v>
      </c>
      <c r="O162">
        <v>10.183862906104901</v>
      </c>
      <c r="P162">
        <v>44.567741935483802</v>
      </c>
      <c r="Q162">
        <v>0.106934434976604</v>
      </c>
    </row>
    <row r="163" spans="1:17" x14ac:dyDescent="0.3">
      <c r="A163" t="s">
        <v>406</v>
      </c>
      <c r="B163" t="s">
        <v>407</v>
      </c>
      <c r="C163" t="s">
        <v>3149</v>
      </c>
      <c r="D163" t="s">
        <v>135</v>
      </c>
      <c r="E163">
        <v>57739.971830629998</v>
      </c>
      <c r="F163">
        <v>1615.15</v>
      </c>
      <c r="G163">
        <v>40.588788156400497</v>
      </c>
      <c r="H163">
        <v>-2.4637740025992398</v>
      </c>
      <c r="I163">
        <v>-4.0341680690475696</v>
      </c>
      <c r="J163">
        <v>-4.3813218661204099</v>
      </c>
      <c r="K163">
        <v>1746.1443652017099</v>
      </c>
      <c r="L163">
        <v>1563.3240409236901</v>
      </c>
      <c r="M163">
        <v>32.838997665617498</v>
      </c>
      <c r="N163">
        <v>1.35338301377693</v>
      </c>
      <c r="O163">
        <v>28.068600439587598</v>
      </c>
      <c r="P163">
        <v>86.933248459245902</v>
      </c>
      <c r="Q163">
        <v>0.16948462622692301</v>
      </c>
    </row>
    <row r="164" spans="1:17" x14ac:dyDescent="0.3">
      <c r="A164" t="s">
        <v>408</v>
      </c>
      <c r="B164" t="s">
        <v>409</v>
      </c>
      <c r="C164" t="s">
        <v>3147</v>
      </c>
      <c r="D164" t="s">
        <v>274</v>
      </c>
      <c r="E164">
        <v>57626.406063750001</v>
      </c>
      <c r="F164">
        <v>5116.25</v>
      </c>
      <c r="G164">
        <v>48.306270950767903</v>
      </c>
      <c r="H164">
        <v>7.41477654677358</v>
      </c>
      <c r="I164">
        <v>-2.9363885784716799</v>
      </c>
      <c r="J164">
        <v>-1.2756923058857801</v>
      </c>
      <c r="K164">
        <v>4913.8238805792498</v>
      </c>
      <c r="L164">
        <v>4398.2484153209898</v>
      </c>
      <c r="M164">
        <v>51.9378370165701</v>
      </c>
      <c r="N164">
        <v>0.51550665040696497</v>
      </c>
      <c r="O164">
        <v>14.1451258245785</v>
      </c>
      <c r="P164">
        <v>104.629537046295</v>
      </c>
      <c r="Q164">
        <v>0.15369498376868601</v>
      </c>
    </row>
    <row r="165" spans="1:17" x14ac:dyDescent="0.3">
      <c r="A165" t="s">
        <v>410</v>
      </c>
      <c r="B165" t="s">
        <v>411</v>
      </c>
      <c r="C165" t="s">
        <v>3142</v>
      </c>
      <c r="D165" t="s">
        <v>412</v>
      </c>
      <c r="E165">
        <v>57581.458213400001</v>
      </c>
      <c r="F165">
        <v>2978.6</v>
      </c>
      <c r="G165">
        <v>-12.4278180442322</v>
      </c>
      <c r="H165">
        <v>-1.85195008531826</v>
      </c>
      <c r="I165">
        <v>13.1771600275006</v>
      </c>
      <c r="J165">
        <v>4.3901768177065597</v>
      </c>
      <c r="K165">
        <v>3009.2092729044398</v>
      </c>
      <c r="L165">
        <v>2822.3018141806601</v>
      </c>
      <c r="M165">
        <v>46.3179407278528</v>
      </c>
      <c r="N165">
        <v>0.983733290835342</v>
      </c>
      <c r="O165">
        <v>13.308265628147399</v>
      </c>
      <c r="P165">
        <v>35.773543622937297</v>
      </c>
      <c r="Q165">
        <v>-1.6725228279980001E-3</v>
      </c>
    </row>
    <row r="166" spans="1:17" x14ac:dyDescent="0.3">
      <c r="A166" t="s">
        <v>413</v>
      </c>
      <c r="B166" t="s">
        <v>414</v>
      </c>
      <c r="C166" t="s">
        <v>3136</v>
      </c>
      <c r="D166" t="s">
        <v>54</v>
      </c>
      <c r="E166">
        <v>56267.357770000002</v>
      </c>
      <c r="F166">
        <v>5106.3999999999996</v>
      </c>
      <c r="G166">
        <v>31.390043416202801</v>
      </c>
      <c r="H166">
        <v>5.0283767775802897</v>
      </c>
      <c r="I166">
        <v>-0.69058670888990603</v>
      </c>
      <c r="J166">
        <v>-7.2838277356007799</v>
      </c>
      <c r="K166">
        <v>4865.1568881173998</v>
      </c>
      <c r="L166">
        <v>4308.48661630471</v>
      </c>
      <c r="M166">
        <v>45.589164202540999</v>
      </c>
      <c r="N166">
        <v>0.57497070505912296</v>
      </c>
      <c r="O166">
        <v>8.4100344665517905</v>
      </c>
      <c r="P166">
        <v>73.527712644849899</v>
      </c>
      <c r="Q166">
        <v>8.6226955653915999E-2</v>
      </c>
    </row>
    <row r="167" spans="1:17" x14ac:dyDescent="0.3">
      <c r="A167" t="s">
        <v>415</v>
      </c>
      <c r="B167" t="s">
        <v>416</v>
      </c>
      <c r="C167" t="s">
        <v>3135</v>
      </c>
      <c r="D167" t="s">
        <v>21</v>
      </c>
      <c r="E167">
        <v>56043.11550688</v>
      </c>
      <c r="F167">
        <v>2962.6</v>
      </c>
      <c r="G167">
        <v>-1.6628627026049001</v>
      </c>
      <c r="H167">
        <v>-8.1526260765733891</v>
      </c>
      <c r="I167">
        <v>12.151970624912201</v>
      </c>
      <c r="J167">
        <v>-3.5778668563986802</v>
      </c>
      <c r="K167">
        <v>2932.6841424494</v>
      </c>
      <c r="L167">
        <v>2663.8637417423201</v>
      </c>
      <c r="M167">
        <v>53.268876103917997</v>
      </c>
      <c r="N167">
        <v>0.94417945409772697</v>
      </c>
      <c r="O167">
        <v>7.6014311753189903</v>
      </c>
      <c r="P167">
        <v>43.183026436614902</v>
      </c>
      <c r="Q167">
        <v>-4.7365876307785999E-2</v>
      </c>
    </row>
    <row r="168" spans="1:17" x14ac:dyDescent="0.3">
      <c r="A168" t="s">
        <v>417</v>
      </c>
      <c r="B168" t="s">
        <v>418</v>
      </c>
      <c r="C168" t="s">
        <v>3142</v>
      </c>
      <c r="D168" t="s">
        <v>412</v>
      </c>
      <c r="E168">
        <v>55946.316890189999</v>
      </c>
      <c r="F168">
        <v>131913.29999999999</v>
      </c>
      <c r="G168">
        <v>-6.8078754146256397</v>
      </c>
      <c r="H168">
        <v>-3.1990521896958599</v>
      </c>
      <c r="I168">
        <v>-9.6757902075674203</v>
      </c>
      <c r="J168">
        <v>-3.41534369632577</v>
      </c>
      <c r="K168">
        <v>135085.23677888501</v>
      </c>
      <c r="L168">
        <v>130129.002010467</v>
      </c>
      <c r="M168">
        <v>34.113361173431699</v>
      </c>
      <c r="N168">
        <v>0.66281467995841703</v>
      </c>
      <c r="O168">
        <v>14.8064675813583</v>
      </c>
      <c r="P168">
        <v>23.274183577777499</v>
      </c>
      <c r="Q168">
        <v>5.2624977076739E-2</v>
      </c>
    </row>
    <row r="169" spans="1:17" x14ac:dyDescent="0.3">
      <c r="A169" t="s">
        <v>419</v>
      </c>
      <c r="B169" t="s">
        <v>420</v>
      </c>
      <c r="C169" t="s">
        <v>3135</v>
      </c>
      <c r="D169" t="s">
        <v>271</v>
      </c>
      <c r="E169">
        <v>55866.34179405</v>
      </c>
      <c r="F169">
        <v>5278.5</v>
      </c>
      <c r="G169">
        <v>-14.682587165210499</v>
      </c>
      <c r="H169">
        <v>-8.8195818333928493</v>
      </c>
      <c r="I169">
        <v>-14.952873489973999</v>
      </c>
      <c r="J169">
        <v>0.59407966839885196</v>
      </c>
      <c r="K169">
        <v>5328.5030089960201</v>
      </c>
      <c r="L169">
        <v>5076.18951620192</v>
      </c>
      <c r="M169">
        <v>49.451119117021399</v>
      </c>
      <c r="N169">
        <v>1.02675862053959</v>
      </c>
      <c r="O169">
        <v>13.668655868144301</v>
      </c>
      <c r="P169">
        <v>28.399416200437798</v>
      </c>
      <c r="Q169">
        <v>-6.9569898496180003E-3</v>
      </c>
    </row>
    <row r="170" spans="1:17" x14ac:dyDescent="0.3">
      <c r="A170" t="s">
        <v>421</v>
      </c>
      <c r="B170" t="s">
        <v>422</v>
      </c>
      <c r="C170" t="s">
        <v>3137</v>
      </c>
      <c r="D170" t="s">
        <v>27</v>
      </c>
      <c r="E170">
        <v>55613.474999999999</v>
      </c>
      <c r="F170">
        <v>1951.35</v>
      </c>
      <c r="G170">
        <v>-18.631025793060999</v>
      </c>
      <c r="H170">
        <v>-4.32078694404104</v>
      </c>
      <c r="I170">
        <v>-9.3758369590592601</v>
      </c>
      <c r="J170">
        <v>-6.8900908154999003</v>
      </c>
      <c r="K170">
        <v>1979.93100905296</v>
      </c>
      <c r="L170">
        <v>1861.94533316915</v>
      </c>
      <c r="M170">
        <v>34.020218001559698</v>
      </c>
      <c r="N170">
        <v>0.82073154913198199</v>
      </c>
      <c r="O170">
        <v>11.461296025828201</v>
      </c>
      <c r="P170">
        <v>26.431903589477699</v>
      </c>
      <c r="Q170">
        <v>2.7312676038534999E-2</v>
      </c>
    </row>
    <row r="171" spans="1:17" x14ac:dyDescent="0.3">
      <c r="A171" t="s">
        <v>423</v>
      </c>
      <c r="B171" t="s">
        <v>424</v>
      </c>
      <c r="C171" t="s">
        <v>3143</v>
      </c>
      <c r="D171" t="s">
        <v>117</v>
      </c>
      <c r="E171">
        <v>55485.346207137001</v>
      </c>
      <c r="F171">
        <v>134.33000000000001</v>
      </c>
      <c r="G171">
        <v>23.370807595027902</v>
      </c>
      <c r="H171">
        <v>1.6757828849330301</v>
      </c>
      <c r="I171">
        <v>-22.652750335797101</v>
      </c>
      <c r="J171">
        <v>-5.4464925208647799</v>
      </c>
      <c r="K171">
        <v>135.570919449668</v>
      </c>
      <c r="L171">
        <v>133.36635490531401</v>
      </c>
      <c r="M171">
        <v>51.9108768887642</v>
      </c>
      <c r="N171">
        <v>1.11630356662202</v>
      </c>
      <c r="O171">
        <v>30.5367378843147</v>
      </c>
      <c r="P171">
        <v>64.217603911980405</v>
      </c>
      <c r="Q171">
        <v>9.2048655909599995E-4</v>
      </c>
    </row>
    <row r="172" spans="1:17" x14ac:dyDescent="0.3">
      <c r="A172" t="s">
        <v>425</v>
      </c>
      <c r="B172" t="s">
        <v>426</v>
      </c>
      <c r="C172" t="s">
        <v>3138</v>
      </c>
      <c r="D172" t="s">
        <v>236</v>
      </c>
      <c r="E172">
        <v>55091.456845640001</v>
      </c>
      <c r="F172">
        <v>2083.6</v>
      </c>
      <c r="G172">
        <v>5.8970051955293696</v>
      </c>
      <c r="H172">
        <v>1.03575862294834</v>
      </c>
      <c r="I172">
        <v>1.14399988490797</v>
      </c>
      <c r="J172">
        <v>-2.2494412239546202</v>
      </c>
      <c r="K172">
        <v>2071.4076805783802</v>
      </c>
      <c r="L172">
        <v>1928.7411685293</v>
      </c>
      <c r="M172">
        <v>41.762103699235702</v>
      </c>
      <c r="N172">
        <v>0.49345382680810801</v>
      </c>
      <c r="O172">
        <v>5.8216548281819902</v>
      </c>
      <c r="P172">
        <v>35.210902011680702</v>
      </c>
      <c r="Q172">
        <v>1.9473129970870001E-3</v>
      </c>
    </row>
    <row r="173" spans="1:17" x14ac:dyDescent="0.3">
      <c r="A173" t="s">
        <v>427</v>
      </c>
      <c r="B173" t="s">
        <v>428</v>
      </c>
      <c r="C173" t="s">
        <v>3148</v>
      </c>
      <c r="D173" t="s">
        <v>429</v>
      </c>
      <c r="E173">
        <v>54989.581844752996</v>
      </c>
      <c r="F173">
        <v>192.41</v>
      </c>
      <c r="G173">
        <v>3.6232879904883699</v>
      </c>
      <c r="H173">
        <v>-6.1291088291728402</v>
      </c>
      <c r="I173">
        <v>-3.3968937822389802</v>
      </c>
      <c r="J173">
        <v>-1.2511302096258199</v>
      </c>
      <c r="K173">
        <v>197.43866729992399</v>
      </c>
      <c r="L173">
        <v>181.11205763048901</v>
      </c>
      <c r="M173">
        <v>38.6199268461774</v>
      </c>
      <c r="N173">
        <v>0.46837882759136201</v>
      </c>
      <c r="O173">
        <v>19.432461930253101</v>
      </c>
      <c r="P173">
        <v>40.959706959706899</v>
      </c>
      <c r="Q173">
        <v>-7.6522203101104996E-2</v>
      </c>
    </row>
    <row r="174" spans="1:17" x14ac:dyDescent="0.3">
      <c r="A174" t="s">
        <v>430</v>
      </c>
      <c r="B174" t="s">
        <v>431</v>
      </c>
      <c r="C174" t="s">
        <v>3136</v>
      </c>
      <c r="D174" t="s">
        <v>34</v>
      </c>
      <c r="E174">
        <v>53933.327331936001</v>
      </c>
      <c r="F174">
        <v>45.11</v>
      </c>
      <c r="G174">
        <v>-16.929964275552202</v>
      </c>
      <c r="H174">
        <v>-8.7953810584449599</v>
      </c>
      <c r="I174">
        <v>-26.710567005126201</v>
      </c>
      <c r="J174">
        <v>-5.5311089740350603</v>
      </c>
      <c r="K174">
        <v>49.345700186643903</v>
      </c>
      <c r="L174">
        <v>49.366837355704902</v>
      </c>
      <c r="M174">
        <v>29.803652520777199</v>
      </c>
      <c r="N174">
        <v>0.48951297560672402</v>
      </c>
      <c r="O174">
        <v>56.6171580580802</v>
      </c>
      <c r="P174">
        <v>29.812949640287702</v>
      </c>
      <c r="Q174">
        <v>0.106870859805209</v>
      </c>
    </row>
    <row r="175" spans="1:17" x14ac:dyDescent="0.3">
      <c r="A175" t="s">
        <v>432</v>
      </c>
      <c r="B175" t="s">
        <v>433</v>
      </c>
      <c r="C175" t="s">
        <v>3146</v>
      </c>
      <c r="D175" t="s">
        <v>434</v>
      </c>
      <c r="E175">
        <v>53666.646171840002</v>
      </c>
      <c r="F175">
        <v>880.8</v>
      </c>
      <c r="G175">
        <v>-4.3096033890786796</v>
      </c>
      <c r="H175">
        <v>-6.2066236926665201</v>
      </c>
      <c r="I175">
        <v>-16.761735671126399</v>
      </c>
      <c r="J175">
        <v>-0.43101399596298701</v>
      </c>
      <c r="K175">
        <v>939.61222031446005</v>
      </c>
      <c r="L175">
        <v>939.010116947661</v>
      </c>
      <c r="M175">
        <v>38.901110193818198</v>
      </c>
      <c r="N175">
        <v>0.70086490409296798</v>
      </c>
      <c r="O175">
        <v>33.969118982742899</v>
      </c>
      <c r="P175">
        <v>31.032430824159398</v>
      </c>
      <c r="Q175">
        <v>1.2764897650369001E-2</v>
      </c>
    </row>
    <row r="176" spans="1:17" x14ac:dyDescent="0.3">
      <c r="A176" t="s">
        <v>435</v>
      </c>
      <c r="B176" t="s">
        <v>436</v>
      </c>
      <c r="C176" t="s">
        <v>3138</v>
      </c>
      <c r="D176" t="s">
        <v>197</v>
      </c>
      <c r="E176">
        <v>53542.198691520003</v>
      </c>
      <c r="F176">
        <v>16494.45</v>
      </c>
      <c r="G176">
        <v>-32.699903689419997</v>
      </c>
      <c r="H176">
        <v>0.73780247419661005</v>
      </c>
      <c r="I176">
        <v>-7.7276425458014399</v>
      </c>
      <c r="J176">
        <v>-2.0509170512767501</v>
      </c>
      <c r="K176">
        <v>16642.226125447902</v>
      </c>
      <c r="L176">
        <v>16499.261653990699</v>
      </c>
      <c r="M176">
        <v>40.350424388404903</v>
      </c>
      <c r="N176">
        <v>1.06364190635191</v>
      </c>
      <c r="O176">
        <v>16.705922295074998</v>
      </c>
      <c r="P176">
        <v>7.4879116868898903</v>
      </c>
      <c r="Q176">
        <v>-3.9217729072125999E-2</v>
      </c>
    </row>
    <row r="177" spans="1:17" x14ac:dyDescent="0.3">
      <c r="A177" t="s">
        <v>437</v>
      </c>
      <c r="B177" t="s">
        <v>438</v>
      </c>
      <c r="C177" t="s">
        <v>3136</v>
      </c>
      <c r="D177" t="s">
        <v>24</v>
      </c>
      <c r="E177">
        <v>53364.869871586001</v>
      </c>
      <c r="F177">
        <v>72.94</v>
      </c>
      <c r="G177">
        <v>-47.025451868482499</v>
      </c>
      <c r="H177">
        <v>-0.80991220298367705</v>
      </c>
      <c r="I177">
        <v>-23.438552840119801</v>
      </c>
      <c r="J177">
        <v>-1.7388649077995999</v>
      </c>
      <c r="K177">
        <v>73.862570436175702</v>
      </c>
      <c r="L177">
        <v>77.1777386205478</v>
      </c>
      <c r="M177">
        <v>50.133055926075698</v>
      </c>
      <c r="N177">
        <v>1.23465639495557</v>
      </c>
      <c r="O177">
        <v>27.639155470249499</v>
      </c>
      <c r="P177">
        <v>3.59323959664821</v>
      </c>
      <c r="Q177">
        <v>3.3914656843257E-2</v>
      </c>
    </row>
    <row r="178" spans="1:17" x14ac:dyDescent="0.3">
      <c r="A178" t="s">
        <v>439</v>
      </c>
      <c r="B178" t="s">
        <v>440</v>
      </c>
      <c r="C178" t="s">
        <v>3134</v>
      </c>
      <c r="D178" t="s">
        <v>441</v>
      </c>
      <c r="E178">
        <v>53182.503120039997</v>
      </c>
      <c r="F178">
        <v>354.55</v>
      </c>
      <c r="G178">
        <v>26.161884866110501</v>
      </c>
      <c r="H178">
        <v>6.4280144518163498</v>
      </c>
      <c r="I178">
        <v>4.6623336934842499</v>
      </c>
      <c r="J178">
        <v>-2.9329848469644499</v>
      </c>
      <c r="K178">
        <v>347.49813448660802</v>
      </c>
      <c r="L178">
        <v>312.20665726057001</v>
      </c>
      <c r="M178">
        <v>59.593555168314303</v>
      </c>
      <c r="N178">
        <v>1.14045353261029</v>
      </c>
      <c r="O178">
        <v>8.3627132985474493</v>
      </c>
      <c r="P178">
        <v>84.950443401147595</v>
      </c>
      <c r="Q178">
        <v>4.8193165396112E-2</v>
      </c>
    </row>
    <row r="179" spans="1:17" x14ac:dyDescent="0.3">
      <c r="A179" t="s">
        <v>442</v>
      </c>
      <c r="B179" t="s">
        <v>443</v>
      </c>
      <c r="C179" t="s">
        <v>3143</v>
      </c>
      <c r="D179" t="s">
        <v>358</v>
      </c>
      <c r="E179">
        <v>52231.978303590004</v>
      </c>
      <c r="F179">
        <v>999.3</v>
      </c>
      <c r="G179">
        <v>45.935535129406098</v>
      </c>
      <c r="H179">
        <v>26.981336539611899</v>
      </c>
      <c r="I179">
        <v>32.241993366747899</v>
      </c>
      <c r="J179">
        <v>-1.3092346622939199</v>
      </c>
      <c r="K179">
        <v>846.69094444231303</v>
      </c>
      <c r="L179">
        <v>711.25727651144598</v>
      </c>
      <c r="M179">
        <v>69.553190092691395</v>
      </c>
      <c r="N179">
        <v>0.94744977275778897</v>
      </c>
      <c r="O179">
        <v>0.63044130891625105</v>
      </c>
      <c r="P179">
        <v>103.10975609755999</v>
      </c>
    </row>
    <row r="180" spans="1:17" x14ac:dyDescent="0.3">
      <c r="A180" t="s">
        <v>444</v>
      </c>
      <c r="B180" t="s">
        <v>445</v>
      </c>
      <c r="C180" t="s">
        <v>3136</v>
      </c>
      <c r="D180" t="s">
        <v>54</v>
      </c>
      <c r="E180">
        <v>52121.964029000002</v>
      </c>
      <c r="F180">
        <v>701</v>
      </c>
      <c r="G180">
        <v>-28.400496804471299</v>
      </c>
      <c r="H180">
        <v>-3.87106699839598</v>
      </c>
      <c r="I180">
        <v>-0.71847226343077597</v>
      </c>
      <c r="J180">
        <v>-7.5799847393251802</v>
      </c>
      <c r="K180">
        <v>694.89766699186498</v>
      </c>
      <c r="L180">
        <v>669.09301727391198</v>
      </c>
      <c r="M180">
        <v>38.753294849724597</v>
      </c>
      <c r="N180">
        <v>0.71038259055702202</v>
      </c>
      <c r="O180">
        <v>16.034236804564902</v>
      </c>
      <c r="P180">
        <v>26.6028535307928</v>
      </c>
      <c r="Q180">
        <v>-7.3244988642429997E-3</v>
      </c>
    </row>
    <row r="181" spans="1:17" x14ac:dyDescent="0.3">
      <c r="A181" t="s">
        <v>446</v>
      </c>
      <c r="B181" t="s">
        <v>447</v>
      </c>
      <c r="C181" t="s">
        <v>3140</v>
      </c>
      <c r="D181" t="s">
        <v>51</v>
      </c>
      <c r="E181">
        <v>51306.039583140002</v>
      </c>
      <c r="F181">
        <v>1818.15</v>
      </c>
      <c r="G181">
        <v>100.672099713375</v>
      </c>
      <c r="H181">
        <v>2.4696961991317501</v>
      </c>
      <c r="I181">
        <v>62.568730904714698</v>
      </c>
      <c r="J181">
        <v>6.0005012502317703</v>
      </c>
      <c r="K181">
        <v>1636.5938324382601</v>
      </c>
      <c r="L181">
        <v>1281.4092375698799</v>
      </c>
      <c r="M181">
        <v>74.979163119164298</v>
      </c>
      <c r="N181">
        <v>0.84838370439563804</v>
      </c>
      <c r="O181">
        <v>0.26675466820669202</v>
      </c>
      <c r="P181">
        <v>151.78645616950499</v>
      </c>
      <c r="Q181">
        <v>0.18244368802444599</v>
      </c>
    </row>
    <row r="182" spans="1:17" x14ac:dyDescent="0.3">
      <c r="A182" t="s">
        <v>448</v>
      </c>
      <c r="B182" t="s">
        <v>449</v>
      </c>
      <c r="C182" t="s">
        <v>3147</v>
      </c>
      <c r="D182" t="s">
        <v>450</v>
      </c>
      <c r="E182">
        <v>51184.190294859902</v>
      </c>
      <c r="F182">
        <v>1905.4</v>
      </c>
      <c r="G182">
        <v>-29.482974493906699</v>
      </c>
      <c r="H182">
        <v>-1.01134156632538</v>
      </c>
      <c r="I182">
        <v>-14.8406571286682</v>
      </c>
      <c r="J182">
        <v>-1.39242027284428</v>
      </c>
      <c r="K182">
        <v>1977.1933081070999</v>
      </c>
      <c r="L182">
        <v>2013.7160339116199</v>
      </c>
      <c r="M182">
        <v>39.874280412953603</v>
      </c>
      <c r="N182">
        <v>0.92287511497229902</v>
      </c>
      <c r="O182">
        <v>28.7918547286659</v>
      </c>
      <c r="P182">
        <v>9.5057471264367894</v>
      </c>
      <c r="Q182">
        <v>-4.4846460723679997E-3</v>
      </c>
    </row>
    <row r="183" spans="1:17" hidden="1" x14ac:dyDescent="0.3">
      <c r="A183" t="s">
        <v>451</v>
      </c>
      <c r="B183" t="s">
        <v>452</v>
      </c>
      <c r="C183" t="s">
        <v>3151</v>
      </c>
      <c r="D183" t="s">
        <v>108</v>
      </c>
      <c r="E183">
        <v>51099.782356479998</v>
      </c>
      <c r="F183">
        <v>1133.5999999999999</v>
      </c>
      <c r="G183">
        <v>7.7450858162767302</v>
      </c>
      <c r="H183">
        <v>1.7436725243436699</v>
      </c>
      <c r="I183">
        <v>23.384880678976199</v>
      </c>
      <c r="J183">
        <v>4.1269209441134098</v>
      </c>
      <c r="M183">
        <v>65.664380304879103</v>
      </c>
      <c r="O183">
        <v>11.851623147494699</v>
      </c>
      <c r="P183">
        <v>41.329011345218703</v>
      </c>
    </row>
    <row r="184" spans="1:17" x14ac:dyDescent="0.3">
      <c r="A184" t="s">
        <v>453</v>
      </c>
      <c r="B184" t="s">
        <v>454</v>
      </c>
      <c r="C184" t="s">
        <v>611</v>
      </c>
      <c r="D184" t="s">
        <v>455</v>
      </c>
      <c r="E184">
        <v>50915.761728899997</v>
      </c>
      <c r="F184">
        <v>45648.5</v>
      </c>
      <c r="G184">
        <v>-9.9342813291526202</v>
      </c>
      <c r="H184">
        <v>5.1950278184694199</v>
      </c>
      <c r="I184">
        <v>17.742187848492499</v>
      </c>
      <c r="J184">
        <v>7.8851142259761602</v>
      </c>
      <c r="K184">
        <v>42039.888036868702</v>
      </c>
      <c r="L184">
        <v>39567.0013074745</v>
      </c>
      <c r="M184">
        <v>80.473307985249306</v>
      </c>
      <c r="N184">
        <v>1.2359170169912601</v>
      </c>
      <c r="O184">
        <v>0.98907959735807705</v>
      </c>
      <c r="P184">
        <v>38.035775573366202</v>
      </c>
      <c r="Q184">
        <v>-1.0947342032127E-2</v>
      </c>
    </row>
    <row r="185" spans="1:17" x14ac:dyDescent="0.3">
      <c r="A185" t="s">
        <v>456</v>
      </c>
      <c r="B185" t="s">
        <v>457</v>
      </c>
      <c r="C185" t="s">
        <v>3150</v>
      </c>
      <c r="D185" t="s">
        <v>458</v>
      </c>
      <c r="E185">
        <v>50504.635999999999</v>
      </c>
      <c r="F185">
        <v>4597.6000000000004</v>
      </c>
      <c r="G185">
        <v>38.614283953212897</v>
      </c>
      <c r="H185">
        <v>7.4356923955427101</v>
      </c>
      <c r="I185">
        <v>16.8481880181603</v>
      </c>
      <c r="J185">
        <v>14.275170901008901</v>
      </c>
      <c r="K185">
        <v>3936.2459677127899</v>
      </c>
      <c r="L185">
        <v>3494.0603261830602</v>
      </c>
      <c r="M185">
        <v>66.209372258820594</v>
      </c>
      <c r="N185">
        <v>0.98379318837258301</v>
      </c>
      <c r="O185">
        <v>3.2930224464937998</v>
      </c>
      <c r="P185">
        <v>85.686591276252003</v>
      </c>
      <c r="Q185">
        <v>9.8238634971268002E-2</v>
      </c>
    </row>
    <row r="186" spans="1:17" x14ac:dyDescent="0.3">
      <c r="A186" t="s">
        <v>459</v>
      </c>
      <c r="B186" t="s">
        <v>460</v>
      </c>
      <c r="C186" t="s">
        <v>3135</v>
      </c>
      <c r="D186" t="s">
        <v>21</v>
      </c>
      <c r="E186">
        <v>49567.482747379901</v>
      </c>
      <c r="F186">
        <v>7432.1</v>
      </c>
      <c r="G186">
        <v>20.234550150380102</v>
      </c>
      <c r="H186">
        <v>6.2624791206723103</v>
      </c>
      <c r="I186">
        <v>26.144833521839399</v>
      </c>
      <c r="J186">
        <v>1.34043430095831</v>
      </c>
      <c r="K186">
        <v>6686.4068766199298</v>
      </c>
      <c r="L186">
        <v>5956.4665990918602</v>
      </c>
      <c r="M186">
        <v>74.797920395928102</v>
      </c>
      <c r="N186">
        <v>0.86104632407289605</v>
      </c>
      <c r="O186">
        <v>0.37539860873776398</v>
      </c>
      <c r="P186">
        <v>73.353548311854894</v>
      </c>
      <c r="Q186">
        <v>2.5803065812211999E-2</v>
      </c>
    </row>
    <row r="187" spans="1:17" x14ac:dyDescent="0.3">
      <c r="A187" t="s">
        <v>461</v>
      </c>
      <c r="B187" t="s">
        <v>462</v>
      </c>
      <c r="C187" t="s">
        <v>3136</v>
      </c>
      <c r="D187" t="s">
        <v>34</v>
      </c>
      <c r="E187">
        <v>49550.802277855997</v>
      </c>
      <c r="F187">
        <v>57.08</v>
      </c>
      <c r="G187">
        <v>-8.3066961418928909</v>
      </c>
      <c r="H187">
        <v>-4.1811394575838099</v>
      </c>
      <c r="I187">
        <v>-18.467744128568</v>
      </c>
      <c r="J187">
        <v>-3.5375479203554598</v>
      </c>
      <c r="K187">
        <v>59.459015906806101</v>
      </c>
      <c r="L187">
        <v>57.927606435619303</v>
      </c>
      <c r="M187">
        <v>43.090057802439603</v>
      </c>
      <c r="N187">
        <v>0.43110256537853298</v>
      </c>
      <c r="O187">
        <v>34.7231955150665</v>
      </c>
      <c r="P187">
        <v>39.730722154222697</v>
      </c>
      <c r="Q187">
        <v>0.100096020280981</v>
      </c>
    </row>
    <row r="188" spans="1:17" x14ac:dyDescent="0.3">
      <c r="A188" t="s">
        <v>463</v>
      </c>
      <c r="B188" t="s">
        <v>464</v>
      </c>
      <c r="C188" t="s">
        <v>3136</v>
      </c>
      <c r="D188" t="s">
        <v>405</v>
      </c>
      <c r="E188">
        <v>49490.121139679999</v>
      </c>
      <c r="F188">
        <v>826.8</v>
      </c>
      <c r="G188">
        <v>208.17545063903401</v>
      </c>
      <c r="H188">
        <v>6.3735617699226896</v>
      </c>
      <c r="I188">
        <v>54.640798761015702</v>
      </c>
      <c r="J188">
        <v>9.6790652070087297</v>
      </c>
      <c r="K188">
        <v>722.94483904144295</v>
      </c>
      <c r="L188">
        <v>567.81162908074202</v>
      </c>
      <c r="M188">
        <v>70.831211734994994</v>
      </c>
      <c r="N188">
        <v>1.01312871494937</v>
      </c>
      <c r="O188">
        <v>0.62893081761006198</v>
      </c>
      <c r="P188">
        <v>266.63156144337898</v>
      </c>
      <c r="Q188">
        <v>0.14233698053687499</v>
      </c>
    </row>
    <row r="189" spans="1:17" x14ac:dyDescent="0.3">
      <c r="A189" t="s">
        <v>465</v>
      </c>
      <c r="B189" t="s">
        <v>466</v>
      </c>
      <c r="C189" t="s">
        <v>3135</v>
      </c>
      <c r="D189" t="s">
        <v>21</v>
      </c>
      <c r="E189">
        <v>48618.469125329997</v>
      </c>
      <c r="F189">
        <v>1791.7</v>
      </c>
      <c r="G189">
        <v>18.544037427375802</v>
      </c>
      <c r="H189">
        <v>-1.3737392379576301</v>
      </c>
      <c r="I189">
        <v>13.859266192626301</v>
      </c>
      <c r="J189">
        <v>3.7192712484961099</v>
      </c>
      <c r="K189">
        <v>1729.9371058029401</v>
      </c>
      <c r="L189">
        <v>1587.1440990866299</v>
      </c>
      <c r="M189">
        <v>72.451595801759893</v>
      </c>
      <c r="N189">
        <v>0.87535346263716196</v>
      </c>
      <c r="O189">
        <v>7.6463693698721897</v>
      </c>
      <c r="P189">
        <v>64.195381231671504</v>
      </c>
      <c r="Q189">
        <v>0.19404255214961399</v>
      </c>
    </row>
    <row r="190" spans="1:17" x14ac:dyDescent="0.3">
      <c r="A190" t="s">
        <v>467</v>
      </c>
      <c r="B190" t="s">
        <v>468</v>
      </c>
      <c r="C190" t="s">
        <v>3136</v>
      </c>
      <c r="D190" t="s">
        <v>24</v>
      </c>
      <c r="E190">
        <v>48248.490036725998</v>
      </c>
      <c r="F190">
        <v>196.74</v>
      </c>
      <c r="G190">
        <v>5.2168929975663296</v>
      </c>
      <c r="H190">
        <v>1.45895764667252</v>
      </c>
      <c r="I190">
        <v>15.3454643122045</v>
      </c>
      <c r="J190">
        <v>-4.5697132164906096</v>
      </c>
      <c r="K190">
        <v>190.01462644035601</v>
      </c>
      <c r="L190">
        <v>173.709285831931</v>
      </c>
      <c r="M190">
        <v>66.021807261263405</v>
      </c>
      <c r="N190">
        <v>1.1840950928221301</v>
      </c>
      <c r="O190">
        <v>5.0066077056012999</v>
      </c>
      <c r="P190">
        <v>43.344262295081897</v>
      </c>
      <c r="Q190">
        <v>8.4190646377411998E-2</v>
      </c>
    </row>
    <row r="191" spans="1:17" x14ac:dyDescent="0.3">
      <c r="A191" t="s">
        <v>469</v>
      </c>
      <c r="B191" t="s">
        <v>470</v>
      </c>
      <c r="C191" t="s">
        <v>3150</v>
      </c>
      <c r="D191" t="s">
        <v>398</v>
      </c>
      <c r="E191">
        <v>47893.770304589998</v>
      </c>
      <c r="F191">
        <v>1626.1</v>
      </c>
      <c r="G191">
        <v>13.613290577894601</v>
      </c>
      <c r="H191">
        <v>-0.36672549444915498</v>
      </c>
      <c r="I191">
        <v>31.824139964890399</v>
      </c>
      <c r="J191">
        <v>-0.96616578563314504</v>
      </c>
      <c r="K191">
        <v>1650.81268945594</v>
      </c>
      <c r="L191">
        <v>1436.9100680860099</v>
      </c>
      <c r="M191">
        <v>46.075325085279303</v>
      </c>
      <c r="N191">
        <v>0.770107151913067</v>
      </c>
      <c r="O191">
        <v>10.0178340815447</v>
      </c>
      <c r="P191">
        <v>59.570187920121597</v>
      </c>
      <c r="Q191">
        <v>9.9049165415754994E-2</v>
      </c>
    </row>
    <row r="192" spans="1:17" x14ac:dyDescent="0.3">
      <c r="A192" t="s">
        <v>471</v>
      </c>
      <c r="B192" t="s">
        <v>472</v>
      </c>
      <c r="C192" t="s">
        <v>3136</v>
      </c>
      <c r="D192" t="s">
        <v>34</v>
      </c>
      <c r="E192">
        <v>47670.985224885997</v>
      </c>
      <c r="F192">
        <v>104.71</v>
      </c>
      <c r="G192">
        <v>-27.689142276240101</v>
      </c>
      <c r="H192">
        <v>-5.7835944025690296</v>
      </c>
      <c r="I192">
        <v>-36.1169012791933</v>
      </c>
      <c r="J192">
        <v>-4.6385636461306401</v>
      </c>
      <c r="K192">
        <v>113.3097166563</v>
      </c>
      <c r="L192">
        <v>118.204831516206</v>
      </c>
      <c r="M192">
        <v>18.545977854527699</v>
      </c>
      <c r="N192">
        <v>0.62057875870346901</v>
      </c>
      <c r="O192">
        <v>50.845191481233798</v>
      </c>
      <c r="P192">
        <v>21.192129629629601</v>
      </c>
      <c r="Q192">
        <v>5.8292729526990002E-2</v>
      </c>
    </row>
    <row r="193" spans="1:17" x14ac:dyDescent="0.3">
      <c r="A193" t="s">
        <v>473</v>
      </c>
      <c r="B193" t="s">
        <v>474</v>
      </c>
      <c r="C193" t="s">
        <v>3135</v>
      </c>
      <c r="D193" t="s">
        <v>271</v>
      </c>
      <c r="E193">
        <v>47169.254523600001</v>
      </c>
      <c r="F193">
        <v>7573.5</v>
      </c>
      <c r="G193">
        <v>-25.933415570009501</v>
      </c>
      <c r="H193">
        <v>-6.3820722502322097E-2</v>
      </c>
      <c r="I193">
        <v>-10.949079688875599</v>
      </c>
      <c r="J193">
        <v>-0.38945044048983901</v>
      </c>
      <c r="K193">
        <v>7551.2565660232003</v>
      </c>
      <c r="L193">
        <v>7461.7795928371297</v>
      </c>
      <c r="M193">
        <v>43.3494404853557</v>
      </c>
      <c r="N193">
        <v>0.66680405166581003</v>
      </c>
      <c r="O193">
        <v>21.476199907572401</v>
      </c>
      <c r="P193">
        <v>18.129211380084801</v>
      </c>
      <c r="Q193">
        <v>6.5219591852839999E-3</v>
      </c>
    </row>
    <row r="194" spans="1:17" x14ac:dyDescent="0.3">
      <c r="A194" t="s">
        <v>475</v>
      </c>
      <c r="B194" t="s">
        <v>476</v>
      </c>
      <c r="C194" t="s">
        <v>3141</v>
      </c>
      <c r="D194" t="s">
        <v>108</v>
      </c>
      <c r="E194">
        <v>46807.790329424999</v>
      </c>
      <c r="F194">
        <v>119.11</v>
      </c>
      <c r="G194">
        <v>29.810256176278902</v>
      </c>
      <c r="H194">
        <v>-7.3505616022390896</v>
      </c>
      <c r="I194">
        <v>-15.681796609306</v>
      </c>
      <c r="J194">
        <v>-6.6646767977797303</v>
      </c>
      <c r="K194">
        <v>130.34426476061299</v>
      </c>
      <c r="L194">
        <v>122.023111987235</v>
      </c>
      <c r="M194">
        <v>32.800629997380398</v>
      </c>
      <c r="N194">
        <v>0.49377073085180601</v>
      </c>
      <c r="O194">
        <v>43.144992024179302</v>
      </c>
      <c r="P194">
        <v>87.8706624605678</v>
      </c>
      <c r="Q194">
        <v>0.16465768464882799</v>
      </c>
    </row>
    <row r="195" spans="1:17" x14ac:dyDescent="0.3">
      <c r="A195" t="s">
        <v>477</v>
      </c>
      <c r="B195" t="s">
        <v>478</v>
      </c>
      <c r="C195" t="s">
        <v>3140</v>
      </c>
      <c r="D195" t="s">
        <v>51</v>
      </c>
      <c r="E195">
        <v>46066.582825619997</v>
      </c>
      <c r="F195">
        <v>2719.3</v>
      </c>
      <c r="G195">
        <v>49.641677841846899</v>
      </c>
      <c r="H195">
        <v>-3.6442636305325902</v>
      </c>
      <c r="I195">
        <v>31.371957235508901</v>
      </c>
      <c r="J195">
        <v>-0.453555073767477</v>
      </c>
      <c r="K195">
        <v>2747.7355113424201</v>
      </c>
      <c r="L195">
        <v>2406.1207290288698</v>
      </c>
      <c r="M195">
        <v>46.149992312669397</v>
      </c>
      <c r="N195">
        <v>0.61887177680178196</v>
      </c>
      <c r="O195">
        <v>13.558636413782899</v>
      </c>
      <c r="P195">
        <v>96.332262373199498</v>
      </c>
      <c r="Q195">
        <v>7.2438321494579003E-2</v>
      </c>
    </row>
    <row r="196" spans="1:17" x14ac:dyDescent="0.3">
      <c r="A196" t="s">
        <v>479</v>
      </c>
      <c r="B196" t="s">
        <v>480</v>
      </c>
      <c r="C196" t="s">
        <v>3147</v>
      </c>
      <c r="D196" t="s">
        <v>156</v>
      </c>
      <c r="E196">
        <v>45978.276289950001</v>
      </c>
      <c r="F196">
        <v>1795.7</v>
      </c>
      <c r="G196">
        <v>311.12644800555</v>
      </c>
      <c r="H196">
        <v>3.0558124929672101</v>
      </c>
      <c r="I196">
        <v>87.9275703242361</v>
      </c>
      <c r="J196">
        <v>3.7934691975177799</v>
      </c>
      <c r="K196">
        <v>1656.7485682240899</v>
      </c>
      <c r="L196">
        <v>1279.27570112595</v>
      </c>
      <c r="M196">
        <v>72.963702082634299</v>
      </c>
      <c r="N196">
        <v>1.0484623587837301</v>
      </c>
      <c r="O196">
        <v>5.2458651222364496</v>
      </c>
      <c r="P196">
        <v>414.52722063037203</v>
      </c>
      <c r="Q196">
        <v>0.242484455923732</v>
      </c>
    </row>
    <row r="197" spans="1:17" x14ac:dyDescent="0.3">
      <c r="A197" t="s">
        <v>481</v>
      </c>
      <c r="B197" t="s">
        <v>482</v>
      </c>
      <c r="C197" t="s">
        <v>3136</v>
      </c>
      <c r="D197" t="s">
        <v>483</v>
      </c>
      <c r="E197">
        <v>45695.1178378349</v>
      </c>
      <c r="F197">
        <v>717.65</v>
      </c>
      <c r="G197">
        <v>-50.702597227709703</v>
      </c>
      <c r="H197">
        <v>10.682390813193701</v>
      </c>
      <c r="I197">
        <v>72.547285165108505</v>
      </c>
      <c r="J197">
        <v>2.7027616372514198</v>
      </c>
      <c r="K197">
        <v>628.66723750279903</v>
      </c>
      <c r="L197">
        <v>560.10625294041097</v>
      </c>
      <c r="M197">
        <v>54.097871092170301</v>
      </c>
      <c r="N197">
        <v>1.52894972341748</v>
      </c>
      <c r="O197">
        <v>39.106806939315803</v>
      </c>
      <c r="P197">
        <v>131.5</v>
      </c>
      <c r="Q197">
        <v>-5.0351816549333003E-2</v>
      </c>
    </row>
    <row r="198" spans="1:17" x14ac:dyDescent="0.3">
      <c r="A198" t="s">
        <v>484</v>
      </c>
      <c r="B198" t="s">
        <v>485</v>
      </c>
      <c r="C198" t="s">
        <v>3140</v>
      </c>
      <c r="D198" t="s">
        <v>268</v>
      </c>
      <c r="E198">
        <v>45123.848505959999</v>
      </c>
      <c r="F198">
        <v>597.70000000000005</v>
      </c>
      <c r="G198">
        <v>50.030492470206703</v>
      </c>
      <c r="H198">
        <v>2.7939038684577802</v>
      </c>
      <c r="I198">
        <v>25.535037238815299</v>
      </c>
      <c r="J198">
        <v>2.1602542774467199</v>
      </c>
      <c r="K198">
        <v>565.13372038419402</v>
      </c>
      <c r="L198">
        <v>481.02693758620899</v>
      </c>
      <c r="M198">
        <v>49.991748930122696</v>
      </c>
      <c r="N198">
        <v>0.89998461344986003</v>
      </c>
      <c r="O198">
        <v>5.1530868328592803</v>
      </c>
      <c r="P198">
        <v>90.471637985978305</v>
      </c>
      <c r="Q198">
        <v>0.113154160213554</v>
      </c>
    </row>
    <row r="199" spans="1:17" x14ac:dyDescent="0.3">
      <c r="A199" t="s">
        <v>486</v>
      </c>
      <c r="B199" t="s">
        <v>487</v>
      </c>
      <c r="C199" t="s">
        <v>3142</v>
      </c>
      <c r="D199" t="s">
        <v>488</v>
      </c>
      <c r="E199">
        <v>45079.75</v>
      </c>
      <c r="F199">
        <v>530.35</v>
      </c>
      <c r="G199">
        <v>73.324945000099902</v>
      </c>
      <c r="H199">
        <v>9.4879807113997092</v>
      </c>
      <c r="I199">
        <v>18.070508572902899</v>
      </c>
      <c r="J199">
        <v>3.7201611989241101</v>
      </c>
      <c r="K199">
        <v>498.26552796860102</v>
      </c>
      <c r="L199">
        <v>442.78334636509499</v>
      </c>
      <c r="M199">
        <v>67.933340542522402</v>
      </c>
      <c r="N199">
        <v>1.85082602020169</v>
      </c>
      <c r="O199">
        <v>16.969925520882398</v>
      </c>
      <c r="P199">
        <v>119.424906909391</v>
      </c>
      <c r="Q199">
        <v>0.15692089327328601</v>
      </c>
    </row>
    <row r="200" spans="1:17" x14ac:dyDescent="0.3">
      <c r="A200" t="s">
        <v>489</v>
      </c>
      <c r="B200" t="s">
        <v>490</v>
      </c>
      <c r="C200" t="s">
        <v>3136</v>
      </c>
      <c r="D200" t="s">
        <v>141</v>
      </c>
      <c r="E200">
        <v>44842.559999999998</v>
      </c>
      <c r="F200">
        <v>224</v>
      </c>
      <c r="G200">
        <v>122.77663719144</v>
      </c>
      <c r="H200">
        <v>-11.0386571524012</v>
      </c>
      <c r="I200">
        <v>2.4113429956158101</v>
      </c>
      <c r="J200">
        <v>-1.96335374037063</v>
      </c>
      <c r="K200">
        <v>253.23904798068401</v>
      </c>
      <c r="L200">
        <v>226.40474444553601</v>
      </c>
      <c r="M200">
        <v>40.913301504862297</v>
      </c>
      <c r="N200">
        <v>0.40730209865733902</v>
      </c>
      <c r="O200">
        <v>57.901785714285701</v>
      </c>
      <c r="P200">
        <v>217.7304964539</v>
      </c>
      <c r="Q200">
        <v>0.16203281104247</v>
      </c>
    </row>
    <row r="201" spans="1:17" x14ac:dyDescent="0.3">
      <c r="A201" t="s">
        <v>491</v>
      </c>
      <c r="B201" t="s">
        <v>492</v>
      </c>
      <c r="C201" t="s">
        <v>3147</v>
      </c>
      <c r="D201" t="s">
        <v>138</v>
      </c>
      <c r="E201">
        <v>44243.953659530001</v>
      </c>
      <c r="F201">
        <v>50041.1</v>
      </c>
      <c r="G201">
        <v>4.90393497827763</v>
      </c>
      <c r="H201">
        <v>0.129572908182394</v>
      </c>
      <c r="I201">
        <v>1.22044277524474</v>
      </c>
      <c r="J201">
        <v>2.2350765092089602</v>
      </c>
      <c r="K201">
        <v>50423.378205651999</v>
      </c>
      <c r="L201">
        <v>47718.194720112398</v>
      </c>
      <c r="M201">
        <v>59.745171045776402</v>
      </c>
      <c r="N201">
        <v>0.64988677200533596</v>
      </c>
      <c r="O201">
        <v>19.889450871383701</v>
      </c>
      <c r="P201">
        <v>43.065724733187103</v>
      </c>
      <c r="Q201">
        <v>-1.473308146924E-2</v>
      </c>
    </row>
    <row r="202" spans="1:17" x14ac:dyDescent="0.3">
      <c r="A202" t="s">
        <v>493</v>
      </c>
      <c r="B202" t="s">
        <v>494</v>
      </c>
      <c r="C202" t="s">
        <v>3136</v>
      </c>
      <c r="D202" t="s">
        <v>222</v>
      </c>
      <c r="E202">
        <v>44142.321509859998</v>
      </c>
      <c r="F202">
        <v>697.1</v>
      </c>
      <c r="G202">
        <v>52.9291116713474</v>
      </c>
      <c r="H202">
        <v>4.4503301588479403</v>
      </c>
      <c r="I202">
        <v>18.593836349191299</v>
      </c>
      <c r="J202">
        <v>4.0719658535418803</v>
      </c>
      <c r="K202">
        <v>665.074978186404</v>
      </c>
      <c r="L202">
        <v>583.688493380561</v>
      </c>
      <c r="M202">
        <v>64.136700361317295</v>
      </c>
      <c r="N202">
        <v>1.22838663562603</v>
      </c>
      <c r="O202">
        <v>6.0751685554439803</v>
      </c>
      <c r="P202">
        <v>102.057971014492</v>
      </c>
      <c r="Q202">
        <v>4.2454196571606997E-2</v>
      </c>
    </row>
    <row r="203" spans="1:17" x14ac:dyDescent="0.3">
      <c r="A203" t="s">
        <v>495</v>
      </c>
      <c r="B203" t="s">
        <v>496</v>
      </c>
      <c r="C203" t="s">
        <v>3138</v>
      </c>
      <c r="D203" t="s">
        <v>125</v>
      </c>
      <c r="E203">
        <v>43747.181844300001</v>
      </c>
      <c r="F203">
        <v>336.6</v>
      </c>
      <c r="G203">
        <v>-28.730312333065701</v>
      </c>
      <c r="H203">
        <v>-7.3005030420716404</v>
      </c>
      <c r="I203">
        <v>-11.494361879847499</v>
      </c>
      <c r="J203">
        <v>-3.8249357239981401</v>
      </c>
      <c r="K203">
        <v>350.256552758211</v>
      </c>
      <c r="L203">
        <v>355.67160532874499</v>
      </c>
      <c r="M203">
        <v>38.222469268445202</v>
      </c>
      <c r="N203">
        <v>0.29008792431814401</v>
      </c>
      <c r="O203">
        <v>21.954842543077799</v>
      </c>
      <c r="P203">
        <v>17.774667599720001</v>
      </c>
      <c r="Q203">
        <v>-1.2956997236908E-2</v>
      </c>
    </row>
    <row r="204" spans="1:17" x14ac:dyDescent="0.3">
      <c r="A204" t="s">
        <v>497</v>
      </c>
      <c r="B204" t="s">
        <v>498</v>
      </c>
      <c r="C204" t="s">
        <v>3147</v>
      </c>
      <c r="D204" t="s">
        <v>499</v>
      </c>
      <c r="E204">
        <v>43615.034301899999</v>
      </c>
      <c r="F204">
        <v>3965.7</v>
      </c>
      <c r="G204">
        <v>-9.3947115821991201</v>
      </c>
      <c r="H204">
        <v>4.0227870565732502</v>
      </c>
      <c r="I204">
        <v>20.639487818080902</v>
      </c>
      <c r="J204">
        <v>-3.2746753105402702</v>
      </c>
      <c r="K204">
        <v>3960.10434867701</v>
      </c>
      <c r="L204">
        <v>3596.3497718474</v>
      </c>
      <c r="M204">
        <v>44.514948850153303</v>
      </c>
      <c r="N204">
        <v>0.84478198318905795</v>
      </c>
      <c r="O204">
        <v>11.4557329097006</v>
      </c>
      <c r="P204">
        <v>49.739465337562201</v>
      </c>
      <c r="Q204">
        <v>0.125962514506815</v>
      </c>
    </row>
    <row r="205" spans="1:17" x14ac:dyDescent="0.3">
      <c r="A205" t="s">
        <v>500</v>
      </c>
      <c r="B205" t="s">
        <v>501</v>
      </c>
      <c r="C205" t="s">
        <v>3147</v>
      </c>
      <c r="D205" t="s">
        <v>95</v>
      </c>
      <c r="E205">
        <v>43591.612500000003</v>
      </c>
      <c r="F205">
        <v>1189.2</v>
      </c>
      <c r="G205">
        <v>110.189294408449</v>
      </c>
      <c r="H205">
        <v>-0.67336121979111796</v>
      </c>
      <c r="I205">
        <v>23.215797277445301</v>
      </c>
      <c r="J205">
        <v>8.7557583769151499</v>
      </c>
      <c r="K205">
        <v>1242.9692043894399</v>
      </c>
      <c r="L205">
        <v>1139.96676186119</v>
      </c>
      <c r="M205">
        <v>56.376257290564901</v>
      </c>
      <c r="N205">
        <v>0.73987336716627905</v>
      </c>
      <c r="O205">
        <v>50.916582576522003</v>
      </c>
      <c r="P205">
        <v>164.266666666666</v>
      </c>
      <c r="Q205">
        <v>0.17218439397989699</v>
      </c>
    </row>
    <row r="206" spans="1:17" x14ac:dyDescent="0.3">
      <c r="A206" t="s">
        <v>502</v>
      </c>
      <c r="B206" t="s">
        <v>503</v>
      </c>
      <c r="C206" t="s">
        <v>3144</v>
      </c>
      <c r="D206" t="s">
        <v>80</v>
      </c>
      <c r="E206">
        <v>43520.637136564997</v>
      </c>
      <c r="F206">
        <v>2317.5500000000002</v>
      </c>
      <c r="G206">
        <v>-13.106121259454399</v>
      </c>
      <c r="H206">
        <v>-7.2582306309250102</v>
      </c>
      <c r="I206">
        <v>-16.697285729233201</v>
      </c>
      <c r="J206">
        <v>-6.6835852641005404</v>
      </c>
      <c r="K206">
        <v>2432.7884136386001</v>
      </c>
      <c r="L206">
        <v>2414.29004392139</v>
      </c>
      <c r="M206">
        <v>28.540790354475</v>
      </c>
      <c r="N206">
        <v>0.80865575221893504</v>
      </c>
      <c r="O206">
        <v>22.715799011887501</v>
      </c>
      <c r="P206">
        <v>28.538546866333899</v>
      </c>
      <c r="Q206">
        <v>-2.5235582973789999E-2</v>
      </c>
    </row>
    <row r="207" spans="1:17" x14ac:dyDescent="0.3">
      <c r="A207" t="s">
        <v>504</v>
      </c>
      <c r="B207" t="s">
        <v>505</v>
      </c>
      <c r="C207" t="s">
        <v>3150</v>
      </c>
      <c r="D207" t="s">
        <v>398</v>
      </c>
      <c r="E207">
        <v>43433.911146464998</v>
      </c>
      <c r="F207">
        <v>578.65</v>
      </c>
      <c r="G207">
        <v>-35.512450691909997</v>
      </c>
      <c r="H207">
        <v>-3.5480140705826102</v>
      </c>
      <c r="I207">
        <v>6.5203202059922098</v>
      </c>
      <c r="J207">
        <v>-4.7683171511246902</v>
      </c>
      <c r="K207">
        <v>585.58889609789696</v>
      </c>
      <c r="L207">
        <v>564.07180898772697</v>
      </c>
      <c r="M207">
        <v>34.791205722687799</v>
      </c>
      <c r="N207">
        <v>0.74834561043470305</v>
      </c>
      <c r="O207">
        <v>9.7209020997148503</v>
      </c>
      <c r="P207">
        <v>29.220634211701601</v>
      </c>
      <c r="Q207">
        <v>-8.5059037312912006E-2</v>
      </c>
    </row>
    <row r="208" spans="1:17" x14ac:dyDescent="0.3">
      <c r="A208" t="s">
        <v>506</v>
      </c>
      <c r="B208" t="s">
        <v>507</v>
      </c>
      <c r="C208" t="s">
        <v>3147</v>
      </c>
      <c r="D208" t="s">
        <v>450</v>
      </c>
      <c r="E208">
        <v>43339.623537059997</v>
      </c>
      <c r="F208">
        <v>1561.65</v>
      </c>
      <c r="G208">
        <v>-36.408638454058497</v>
      </c>
      <c r="H208">
        <v>8.1846232452194094</v>
      </c>
      <c r="I208">
        <v>-10.6887494938636</v>
      </c>
      <c r="J208">
        <v>-3.6700962072661598</v>
      </c>
      <c r="K208">
        <v>1501.25326416859</v>
      </c>
      <c r="L208">
        <v>1506.1726148206201</v>
      </c>
      <c r="M208">
        <v>55.953776729621303</v>
      </c>
      <c r="N208">
        <v>1.27122978306378</v>
      </c>
      <c r="O208">
        <v>14.516697083213201</v>
      </c>
      <c r="P208">
        <v>19.6666666666666</v>
      </c>
      <c r="Q208">
        <v>7.2224817756136997E-2</v>
      </c>
    </row>
    <row r="209" spans="1:17" x14ac:dyDescent="0.3">
      <c r="A209" t="s">
        <v>508</v>
      </c>
      <c r="B209" t="s">
        <v>509</v>
      </c>
      <c r="C209" t="s">
        <v>3147</v>
      </c>
      <c r="D209" t="s">
        <v>323</v>
      </c>
      <c r="E209">
        <v>42734.841903200002</v>
      </c>
      <c r="F209">
        <v>1624.4</v>
      </c>
      <c r="G209">
        <v>179.39737240922099</v>
      </c>
      <c r="H209">
        <v>-8.1407694219528093</v>
      </c>
      <c r="I209">
        <v>42.103929097519497</v>
      </c>
      <c r="J209">
        <v>-6.8365497546408499E-2</v>
      </c>
      <c r="K209">
        <v>1872.9536903957301</v>
      </c>
      <c r="L209">
        <v>1598.05580377922</v>
      </c>
      <c r="M209">
        <v>38.103345912689001</v>
      </c>
      <c r="N209">
        <v>0.24324378225896501</v>
      </c>
      <c r="O209">
        <v>83.418492982024105</v>
      </c>
      <c r="P209">
        <v>272.91092745638201</v>
      </c>
      <c r="Q209">
        <v>0.20364595361680701</v>
      </c>
    </row>
    <row r="210" spans="1:17" x14ac:dyDescent="0.3">
      <c r="A210" t="s">
        <v>510</v>
      </c>
      <c r="B210" t="s">
        <v>511</v>
      </c>
      <c r="C210" t="s">
        <v>3140</v>
      </c>
      <c r="D210" t="s">
        <v>51</v>
      </c>
      <c r="E210">
        <v>42678.123551959899</v>
      </c>
      <c r="F210">
        <v>1682.2</v>
      </c>
      <c r="G210">
        <v>47.314923142882598</v>
      </c>
      <c r="H210">
        <v>13.092914039826701</v>
      </c>
      <c r="I210">
        <v>15.121512459367199</v>
      </c>
      <c r="J210">
        <v>8.8500012814414095</v>
      </c>
      <c r="K210">
        <v>1442.8301516608899</v>
      </c>
      <c r="L210">
        <v>1268.3749934396201</v>
      </c>
      <c r="M210">
        <v>82.860006329791602</v>
      </c>
      <c r="N210">
        <v>1.27159556533495</v>
      </c>
      <c r="O210">
        <v>1.51587207228629</v>
      </c>
      <c r="P210">
        <v>80.280784481834701</v>
      </c>
      <c r="Q210">
        <v>2.8780237638407001E-2</v>
      </c>
    </row>
    <row r="211" spans="1:17" x14ac:dyDescent="0.3">
      <c r="A211" t="s">
        <v>512</v>
      </c>
      <c r="B211" t="s">
        <v>513</v>
      </c>
      <c r="C211" t="s">
        <v>3135</v>
      </c>
      <c r="D211" t="s">
        <v>21</v>
      </c>
      <c r="E211">
        <v>42633.734160350003</v>
      </c>
      <c r="F211">
        <v>1050.95</v>
      </c>
      <c r="G211">
        <v>-47.1814740042945</v>
      </c>
      <c r="H211">
        <v>-4.2434634229575803</v>
      </c>
      <c r="I211">
        <v>-12.944495253570301</v>
      </c>
      <c r="J211">
        <v>-2.22786188250815</v>
      </c>
      <c r="K211">
        <v>1058.89739424612</v>
      </c>
      <c r="L211">
        <v>1080.3057305018001</v>
      </c>
      <c r="M211">
        <v>42.316653672131203</v>
      </c>
      <c r="N211">
        <v>0.50418562839924297</v>
      </c>
      <c r="O211">
        <v>33.212807459917201</v>
      </c>
      <c r="P211">
        <v>8.3341923513039902</v>
      </c>
    </row>
    <row r="212" spans="1:17" x14ac:dyDescent="0.3">
      <c r="A212" t="s">
        <v>514</v>
      </c>
      <c r="B212" t="s">
        <v>515</v>
      </c>
      <c r="C212" t="s">
        <v>3147</v>
      </c>
      <c r="D212" t="s">
        <v>215</v>
      </c>
      <c r="E212">
        <v>42179.140848900002</v>
      </c>
      <c r="F212">
        <v>10500.6</v>
      </c>
      <c r="G212">
        <v>63.818209100837301</v>
      </c>
      <c r="H212">
        <v>2.14745725048195</v>
      </c>
      <c r="I212">
        <v>38.924906630411101</v>
      </c>
      <c r="J212">
        <v>8.2799951651559809</v>
      </c>
      <c r="K212">
        <v>9379.9393624131899</v>
      </c>
      <c r="L212">
        <v>7804.4565478274399</v>
      </c>
      <c r="M212">
        <v>69.395314404333405</v>
      </c>
      <c r="N212">
        <v>0.74416341423079302</v>
      </c>
      <c r="O212">
        <v>3.1369636020798599</v>
      </c>
      <c r="P212">
        <v>131.00326685952501</v>
      </c>
      <c r="Q212">
        <v>0.28836412893644298</v>
      </c>
    </row>
    <row r="213" spans="1:17" x14ac:dyDescent="0.3">
      <c r="A213" t="s">
        <v>516</v>
      </c>
      <c r="B213" t="s">
        <v>517</v>
      </c>
      <c r="C213" t="s">
        <v>3136</v>
      </c>
      <c r="D213" t="s">
        <v>34</v>
      </c>
      <c r="E213">
        <v>41688.227829000003</v>
      </c>
      <c r="F213">
        <v>54.2</v>
      </c>
      <c r="G213">
        <v>-12.9978622816891</v>
      </c>
      <c r="H213">
        <v>-10.543551164476201</v>
      </c>
      <c r="I213">
        <v>-23.667915066703401</v>
      </c>
      <c r="J213">
        <v>-8.6693202996931795</v>
      </c>
      <c r="K213">
        <v>60.028898994846003</v>
      </c>
      <c r="L213">
        <v>58.6311424360822</v>
      </c>
      <c r="M213">
        <v>26.6064933153434</v>
      </c>
      <c r="N213">
        <v>0.92502870241373603</v>
      </c>
      <c r="O213">
        <v>35.608856088560799</v>
      </c>
      <c r="P213">
        <v>40.232858990944301</v>
      </c>
      <c r="Q213">
        <v>0.11036694039987301</v>
      </c>
    </row>
    <row r="214" spans="1:17" x14ac:dyDescent="0.3">
      <c r="A214" t="s">
        <v>518</v>
      </c>
      <c r="B214" t="s">
        <v>519</v>
      </c>
      <c r="C214" t="s">
        <v>3143</v>
      </c>
      <c r="D214" t="s">
        <v>164</v>
      </c>
      <c r="E214">
        <v>41610.729766271899</v>
      </c>
      <c r="F214">
        <v>226.56</v>
      </c>
      <c r="G214">
        <v>98.4340077093687</v>
      </c>
      <c r="H214">
        <v>22.324082237814299</v>
      </c>
      <c r="I214">
        <v>13.1398011705726</v>
      </c>
      <c r="J214">
        <v>-0.73953813195802598</v>
      </c>
      <c r="K214">
        <v>195.13957309831599</v>
      </c>
      <c r="L214">
        <v>170.42740792729299</v>
      </c>
      <c r="M214">
        <v>75.331670709227197</v>
      </c>
      <c r="N214">
        <v>1.6627567016620199</v>
      </c>
      <c r="O214">
        <v>2.5997528248587498</v>
      </c>
      <c r="P214">
        <v>155.71106094808101</v>
      </c>
      <c r="Q214">
        <v>9.1074025912002005E-2</v>
      </c>
    </row>
    <row r="215" spans="1:17" x14ac:dyDescent="0.3">
      <c r="A215" t="s">
        <v>520</v>
      </c>
      <c r="B215" t="s">
        <v>521</v>
      </c>
      <c r="C215" t="s">
        <v>3145</v>
      </c>
      <c r="D215" t="s">
        <v>307</v>
      </c>
      <c r="E215">
        <v>41592.787390580001</v>
      </c>
      <c r="F215">
        <v>2022.85</v>
      </c>
      <c r="G215">
        <v>100.216484279364</v>
      </c>
      <c r="H215">
        <v>5.01580928504002</v>
      </c>
      <c r="I215">
        <v>36.393754658382797</v>
      </c>
      <c r="J215">
        <v>-3.0721901237406701</v>
      </c>
      <c r="K215">
        <v>1871.69998744636</v>
      </c>
      <c r="L215">
        <v>1536.1340819387999</v>
      </c>
      <c r="M215">
        <v>53.675857977486601</v>
      </c>
      <c r="N215">
        <v>1.0903989576847799</v>
      </c>
      <c r="O215">
        <v>8.7352003361593908</v>
      </c>
      <c r="P215">
        <v>148.50737100737001</v>
      </c>
      <c r="Q215">
        <v>0.19574146452765501</v>
      </c>
    </row>
    <row r="216" spans="1:17" x14ac:dyDescent="0.3">
      <c r="A216" t="s">
        <v>522</v>
      </c>
      <c r="B216" t="s">
        <v>523</v>
      </c>
      <c r="C216" t="s">
        <v>3140</v>
      </c>
      <c r="D216" t="s">
        <v>524</v>
      </c>
      <c r="E216">
        <v>41484.8382795</v>
      </c>
      <c r="F216">
        <v>346.5</v>
      </c>
      <c r="G216">
        <v>9.0866293236198405</v>
      </c>
      <c r="H216">
        <v>-8.8731872858346907</v>
      </c>
      <c r="I216">
        <v>19.047911790238</v>
      </c>
      <c r="J216">
        <v>-1.5990743495522599</v>
      </c>
      <c r="K216">
        <v>356.98602347374799</v>
      </c>
      <c r="L216">
        <v>321.993820948993</v>
      </c>
      <c r="M216">
        <v>36.946172941593403</v>
      </c>
      <c r="N216">
        <v>0.60514982217615298</v>
      </c>
      <c r="O216">
        <v>14.2279942279942</v>
      </c>
      <c r="P216">
        <v>59.310344827586199</v>
      </c>
      <c r="Q216">
        <v>-1.5771675291930999E-2</v>
      </c>
    </row>
    <row r="217" spans="1:17" x14ac:dyDescent="0.3">
      <c r="A217" t="s">
        <v>525</v>
      </c>
      <c r="B217" t="s">
        <v>526</v>
      </c>
      <c r="C217" t="s">
        <v>3136</v>
      </c>
      <c r="D217" t="s">
        <v>43</v>
      </c>
      <c r="E217">
        <v>41382.71219061</v>
      </c>
      <c r="F217">
        <v>1199.0999999999999</v>
      </c>
      <c r="G217">
        <v>2.7956125235087499</v>
      </c>
      <c r="H217">
        <v>4.8969608297951801</v>
      </c>
      <c r="I217">
        <v>5.6247796422344001</v>
      </c>
      <c r="J217">
        <v>-0.47620990495926402</v>
      </c>
      <c r="K217">
        <v>1128.1889481619601</v>
      </c>
      <c r="L217">
        <v>1026.44643176467</v>
      </c>
      <c r="M217">
        <v>66.135215366017903</v>
      </c>
      <c r="N217">
        <v>0.62227858212156495</v>
      </c>
      <c r="O217">
        <v>1.1466933533483299</v>
      </c>
      <c r="P217">
        <v>40.368744512730402</v>
      </c>
      <c r="Q217">
        <v>-3.7759164983899998E-4</v>
      </c>
    </row>
    <row r="218" spans="1:17" x14ac:dyDescent="0.3">
      <c r="A218" t="s">
        <v>527</v>
      </c>
      <c r="B218" t="s">
        <v>528</v>
      </c>
      <c r="C218" t="s">
        <v>3147</v>
      </c>
      <c r="D218" t="s">
        <v>529</v>
      </c>
      <c r="E218">
        <v>41346.69379053</v>
      </c>
      <c r="F218">
        <v>4579.3500000000004</v>
      </c>
      <c r="G218">
        <v>43.364653358625503</v>
      </c>
      <c r="H218">
        <v>2.8394392216669999</v>
      </c>
      <c r="I218">
        <v>2.75297375669795</v>
      </c>
      <c r="J218">
        <v>5.4414973497745303</v>
      </c>
      <c r="K218">
        <v>4366.2526735681004</v>
      </c>
      <c r="L218">
        <v>3916.4512177599699</v>
      </c>
      <c r="M218">
        <v>70.036401279762302</v>
      </c>
      <c r="N218">
        <v>1.0760265754189</v>
      </c>
      <c r="O218">
        <v>10.052736742114</v>
      </c>
      <c r="P218">
        <v>97.292232131316993</v>
      </c>
      <c r="Q218">
        <v>0.224572828129596</v>
      </c>
    </row>
    <row r="219" spans="1:17" x14ac:dyDescent="0.3">
      <c r="A219" t="s">
        <v>530</v>
      </c>
      <c r="B219" t="s">
        <v>531</v>
      </c>
      <c r="C219" t="s">
        <v>3136</v>
      </c>
      <c r="D219" t="s">
        <v>54</v>
      </c>
      <c r="E219">
        <v>41209.199882464003</v>
      </c>
      <c r="F219">
        <v>165.32</v>
      </c>
      <c r="G219">
        <v>-4.6733257440673404</v>
      </c>
      <c r="H219">
        <v>-7.38718367124235</v>
      </c>
      <c r="I219">
        <v>-11.8429947935221</v>
      </c>
      <c r="J219">
        <v>-8.3999046328824303</v>
      </c>
      <c r="K219">
        <v>174.16906295627001</v>
      </c>
      <c r="L219">
        <v>164.88504842173299</v>
      </c>
      <c r="M219">
        <v>30.848391378398102</v>
      </c>
      <c r="N219">
        <v>1.1210421171910401</v>
      </c>
      <c r="O219">
        <v>17.499395112508999</v>
      </c>
      <c r="P219">
        <v>30.584518167456501</v>
      </c>
      <c r="Q219">
        <v>8.7083042765424001E-2</v>
      </c>
    </row>
    <row r="220" spans="1:17" x14ac:dyDescent="0.3">
      <c r="A220" t="s">
        <v>532</v>
      </c>
      <c r="B220" t="s">
        <v>533</v>
      </c>
      <c r="C220" t="s">
        <v>3142</v>
      </c>
      <c r="D220" t="s">
        <v>182</v>
      </c>
      <c r="E220">
        <v>41009.048490900001</v>
      </c>
      <c r="F220">
        <v>660.1</v>
      </c>
      <c r="G220">
        <v>-9.2746448598415903</v>
      </c>
      <c r="H220">
        <v>-8.0950272902620792</v>
      </c>
      <c r="I220">
        <v>-12.462012273512199</v>
      </c>
      <c r="J220">
        <v>-5.3380136209366196</v>
      </c>
      <c r="K220">
        <v>699.91402732681604</v>
      </c>
      <c r="L220">
        <v>657.83984186825205</v>
      </c>
      <c r="M220">
        <v>20.405845107203302</v>
      </c>
      <c r="N220">
        <v>0.91768666521820996</v>
      </c>
      <c r="O220">
        <v>16.4444781093773</v>
      </c>
      <c r="P220">
        <v>35.238680598237998</v>
      </c>
      <c r="Q220">
        <v>-1.8768816110671001E-2</v>
      </c>
    </row>
    <row r="221" spans="1:17" x14ac:dyDescent="0.3">
      <c r="A221" t="s">
        <v>534</v>
      </c>
      <c r="B221" t="s">
        <v>535</v>
      </c>
      <c r="C221" t="s">
        <v>3140</v>
      </c>
      <c r="D221" t="s">
        <v>51</v>
      </c>
      <c r="E221">
        <v>40693.239051725002</v>
      </c>
      <c r="F221">
        <v>3257.75</v>
      </c>
      <c r="G221">
        <v>57.886586620385202</v>
      </c>
      <c r="H221">
        <v>1.0885229799070699</v>
      </c>
      <c r="I221">
        <v>42.247148616529302</v>
      </c>
      <c r="J221">
        <v>-1.47408009573415</v>
      </c>
      <c r="K221">
        <v>3111.4792889639498</v>
      </c>
      <c r="L221">
        <v>2548.7224938468198</v>
      </c>
      <c r="M221">
        <v>44.382497792540597</v>
      </c>
      <c r="N221">
        <v>0.91922506044236596</v>
      </c>
      <c r="O221">
        <v>6.9756733942137803</v>
      </c>
      <c r="P221">
        <v>97.4334111087542</v>
      </c>
      <c r="Q221">
        <v>9.8265131045963003E-2</v>
      </c>
    </row>
    <row r="222" spans="1:17" x14ac:dyDescent="0.3">
      <c r="A222" t="s">
        <v>536</v>
      </c>
      <c r="B222" t="s">
        <v>537</v>
      </c>
      <c r="C222" t="s">
        <v>3148</v>
      </c>
      <c r="D222" t="s">
        <v>538</v>
      </c>
      <c r="E222">
        <v>40657.60240371</v>
      </c>
      <c r="F222">
        <v>618.35</v>
      </c>
      <c r="G222">
        <v>-11.0030827596919</v>
      </c>
      <c r="H222">
        <v>-6.6045286459505599</v>
      </c>
      <c r="I222">
        <v>25.340701318976102</v>
      </c>
      <c r="J222">
        <v>-1.1009682631454301</v>
      </c>
      <c r="K222">
        <v>639.08736067599796</v>
      </c>
      <c r="L222">
        <v>568.57985718357804</v>
      </c>
      <c r="M222">
        <v>30.275253630437099</v>
      </c>
      <c r="N222">
        <v>0.86646382871707694</v>
      </c>
      <c r="O222">
        <v>15.703080779493799</v>
      </c>
      <c r="P222">
        <v>46.859042869017898</v>
      </c>
      <c r="Q222">
        <v>-6.8055273553946E-2</v>
      </c>
    </row>
    <row r="223" spans="1:17" x14ac:dyDescent="0.3">
      <c r="A223" t="s">
        <v>539</v>
      </c>
      <c r="B223" t="s">
        <v>540</v>
      </c>
      <c r="C223" t="s">
        <v>3134</v>
      </c>
      <c r="D223" t="s">
        <v>179</v>
      </c>
      <c r="E223">
        <v>40566.830066249997</v>
      </c>
      <c r="F223">
        <v>589.29999999999995</v>
      </c>
      <c r="G223">
        <v>11.3865395788331</v>
      </c>
      <c r="H223">
        <v>-4.1461215597229</v>
      </c>
      <c r="I223">
        <v>-8.7299157947124506</v>
      </c>
      <c r="J223">
        <v>-4.4087168096151199</v>
      </c>
      <c r="K223">
        <v>617.01303646690099</v>
      </c>
      <c r="L223">
        <v>580.62622239346695</v>
      </c>
      <c r="M223">
        <v>31.666627292103499</v>
      </c>
      <c r="N223">
        <v>0.46768790252515602</v>
      </c>
      <c r="O223">
        <v>17.0795859494315</v>
      </c>
      <c r="P223">
        <v>48.419594509507597</v>
      </c>
      <c r="Q223">
        <v>-3.6085733755002E-2</v>
      </c>
    </row>
    <row r="224" spans="1:17" x14ac:dyDescent="0.3">
      <c r="A224" t="s">
        <v>541</v>
      </c>
      <c r="B224" t="s">
        <v>542</v>
      </c>
      <c r="C224" t="s">
        <v>3136</v>
      </c>
      <c r="D224" t="s">
        <v>543</v>
      </c>
      <c r="E224">
        <v>38882.860338719998</v>
      </c>
      <c r="F224">
        <v>1063.5999999999999</v>
      </c>
      <c r="G224">
        <v>65.074594161246907</v>
      </c>
      <c r="H224">
        <v>-3.8781477771200801</v>
      </c>
      <c r="I224">
        <v>32.165587345395501</v>
      </c>
      <c r="J224">
        <v>3.2520405218801902</v>
      </c>
      <c r="K224">
        <v>1035.7605346002199</v>
      </c>
      <c r="L224">
        <v>871.28996118674399</v>
      </c>
      <c r="M224">
        <v>59.066721572923903</v>
      </c>
      <c r="N224">
        <v>1.41850228443875</v>
      </c>
      <c r="O224">
        <v>14.2346746897329</v>
      </c>
      <c r="P224">
        <v>111.893614901882</v>
      </c>
      <c r="Q224">
        <v>0.139379456234872</v>
      </c>
    </row>
    <row r="225" spans="1:17" x14ac:dyDescent="0.3">
      <c r="A225" t="s">
        <v>544</v>
      </c>
      <c r="B225" t="s">
        <v>545</v>
      </c>
      <c r="C225" t="s">
        <v>3150</v>
      </c>
      <c r="D225" t="s">
        <v>262</v>
      </c>
      <c r="E225">
        <v>38848.147902825003</v>
      </c>
      <c r="F225">
        <v>2848.25</v>
      </c>
      <c r="G225">
        <v>7.6944525483633797</v>
      </c>
      <c r="H225">
        <v>-2.4923029150910998</v>
      </c>
      <c r="I225">
        <v>12.312643285598501</v>
      </c>
      <c r="J225">
        <v>-1.29024427286794</v>
      </c>
      <c r="K225">
        <v>2849.2852760315</v>
      </c>
      <c r="L225">
        <v>2586.3265345749001</v>
      </c>
      <c r="M225">
        <v>52.464949066993803</v>
      </c>
      <c r="N225">
        <v>0.72609324812374298</v>
      </c>
      <c r="O225">
        <v>11.261300798736</v>
      </c>
      <c r="P225">
        <v>48.203553867367297</v>
      </c>
      <c r="Q225">
        <v>-5.6879913820640001E-3</v>
      </c>
    </row>
    <row r="226" spans="1:17" hidden="1" x14ac:dyDescent="0.3">
      <c r="A226" t="s">
        <v>546</v>
      </c>
      <c r="B226" t="s">
        <v>547</v>
      </c>
      <c r="C226" t="s">
        <v>3151</v>
      </c>
      <c r="D226" t="s">
        <v>77</v>
      </c>
      <c r="E226">
        <v>38577.1181742099</v>
      </c>
      <c r="F226">
        <v>87.46</v>
      </c>
      <c r="G226">
        <v>-31.324240001542002</v>
      </c>
      <c r="H226">
        <v>-18.165499324628499</v>
      </c>
      <c r="I226">
        <v>-15.684445138842401</v>
      </c>
      <c r="J226">
        <v>-10.859256205048901</v>
      </c>
      <c r="M226">
        <v>24.115428785203701</v>
      </c>
      <c r="O226">
        <v>79.967985364738198</v>
      </c>
      <c r="P226">
        <v>15.078947368421</v>
      </c>
    </row>
    <row r="227" spans="1:17" x14ac:dyDescent="0.3">
      <c r="A227" t="s">
        <v>548</v>
      </c>
      <c r="B227" t="s">
        <v>549</v>
      </c>
      <c r="C227" t="s">
        <v>3152</v>
      </c>
      <c r="D227" t="s">
        <v>550</v>
      </c>
      <c r="E227">
        <v>38327.710914499999</v>
      </c>
      <c r="F227">
        <v>34023.5</v>
      </c>
      <c r="G227">
        <v>-16.107171461471399</v>
      </c>
      <c r="H227">
        <v>-4.0053432944275098</v>
      </c>
      <c r="I227">
        <v>4.9899614155184402</v>
      </c>
      <c r="J227">
        <v>-1.9391600508948801</v>
      </c>
      <c r="K227">
        <v>35274.387551028703</v>
      </c>
      <c r="L227">
        <v>33832.787955210202</v>
      </c>
      <c r="M227">
        <v>41.413072219399098</v>
      </c>
      <c r="N227">
        <v>1.0353474494929</v>
      </c>
      <c r="O227">
        <v>20.083177803576898</v>
      </c>
      <c r="P227">
        <v>19.385100152812601</v>
      </c>
      <c r="Q227">
        <v>1.7666366052144E-2</v>
      </c>
    </row>
    <row r="228" spans="1:17" x14ac:dyDescent="0.3">
      <c r="A228" t="s">
        <v>551</v>
      </c>
      <c r="B228" t="s">
        <v>552</v>
      </c>
      <c r="C228" t="s">
        <v>3147</v>
      </c>
      <c r="D228" t="s">
        <v>274</v>
      </c>
      <c r="E228">
        <v>38016.38572875</v>
      </c>
      <c r="F228">
        <v>4073.75</v>
      </c>
      <c r="G228">
        <v>-9.7599101976198401</v>
      </c>
      <c r="H228">
        <v>-5.4278980870646203</v>
      </c>
      <c r="I228">
        <v>-4.6090527613215801</v>
      </c>
      <c r="J228">
        <v>-5.6359463215314696</v>
      </c>
      <c r="K228">
        <v>4279.1980587276003</v>
      </c>
      <c r="L228">
        <v>4032.1237570251401</v>
      </c>
      <c r="M228">
        <v>22.424416065530401</v>
      </c>
      <c r="N228">
        <v>1.03949631263348</v>
      </c>
      <c r="O228">
        <v>21.508438171218099</v>
      </c>
      <c r="P228">
        <v>21.966737024894801</v>
      </c>
      <c r="Q228">
        <v>8.9020374383213002E-2</v>
      </c>
    </row>
    <row r="229" spans="1:17" hidden="1" x14ac:dyDescent="0.3">
      <c r="A229" t="s">
        <v>553</v>
      </c>
      <c r="B229" t="s">
        <v>554</v>
      </c>
      <c r="C229" t="s">
        <v>3151</v>
      </c>
      <c r="D229" t="s">
        <v>103</v>
      </c>
      <c r="E229">
        <v>37290.402938425003</v>
      </c>
      <c r="F229">
        <v>718.25</v>
      </c>
      <c r="G229">
        <v>-21.458379742737101</v>
      </c>
      <c r="H229">
        <v>4.8465105418514103</v>
      </c>
      <c r="I229">
        <v>-5.8185848800375997</v>
      </c>
      <c r="J229">
        <v>3.8471521579862298</v>
      </c>
      <c r="M229">
        <v>77.562613404459199</v>
      </c>
      <c r="O229">
        <v>0.80055690915419297</v>
      </c>
      <c r="P229">
        <v>22.234513274336202</v>
      </c>
    </row>
    <row r="230" spans="1:17" x14ac:dyDescent="0.3">
      <c r="A230" t="s">
        <v>555</v>
      </c>
      <c r="B230" t="s">
        <v>556</v>
      </c>
      <c r="C230" t="s">
        <v>3152</v>
      </c>
      <c r="D230" t="s">
        <v>174</v>
      </c>
      <c r="E230">
        <v>37106.712686909901</v>
      </c>
      <c r="F230">
        <v>1101.9000000000001</v>
      </c>
      <c r="G230">
        <v>37.435931871655598</v>
      </c>
      <c r="H230">
        <v>-9.2027384482266594</v>
      </c>
      <c r="I230">
        <v>19.696589318689899</v>
      </c>
      <c r="J230">
        <v>-3.8906978699019699</v>
      </c>
      <c r="K230">
        <v>1090.5570872369899</v>
      </c>
      <c r="L230">
        <v>903.22055584036605</v>
      </c>
      <c r="M230">
        <v>35.187761796385402</v>
      </c>
      <c r="N230">
        <v>0.40474963892843502</v>
      </c>
      <c r="O230">
        <v>19.248570650694202</v>
      </c>
      <c r="P230">
        <v>82.918326693227101</v>
      </c>
      <c r="Q230">
        <v>7.0722760269604001E-2</v>
      </c>
    </row>
    <row r="231" spans="1:17" x14ac:dyDescent="0.3">
      <c r="A231" t="s">
        <v>557</v>
      </c>
      <c r="B231" t="s">
        <v>558</v>
      </c>
      <c r="C231" t="s">
        <v>3141</v>
      </c>
      <c r="D231" t="s">
        <v>146</v>
      </c>
      <c r="E231">
        <v>37071.729741615003</v>
      </c>
      <c r="F231">
        <v>267.35000000000002</v>
      </c>
      <c r="G231">
        <v>70.010130367390204</v>
      </c>
      <c r="H231">
        <v>-1.19578344811813</v>
      </c>
      <c r="I231">
        <v>7.1594922362408102</v>
      </c>
      <c r="J231">
        <v>-4.9616218543895503</v>
      </c>
      <c r="K231">
        <v>271.08754371858703</v>
      </c>
      <c r="L231">
        <v>239.56956585786401</v>
      </c>
      <c r="M231">
        <v>41.759600952058101</v>
      </c>
      <c r="N231">
        <v>0.60381362340060296</v>
      </c>
      <c r="O231">
        <v>16.626145502150699</v>
      </c>
      <c r="P231">
        <v>128.89554794520501</v>
      </c>
      <c r="Q231">
        <v>0.16205279222906599</v>
      </c>
    </row>
    <row r="232" spans="1:17" x14ac:dyDescent="0.3">
      <c r="A232" t="s">
        <v>559</v>
      </c>
      <c r="B232" t="s">
        <v>560</v>
      </c>
      <c r="C232" t="s">
        <v>3148</v>
      </c>
      <c r="D232" t="s">
        <v>103</v>
      </c>
      <c r="E232">
        <v>36952.812200654997</v>
      </c>
      <c r="F232">
        <v>346.45</v>
      </c>
      <c r="G232">
        <v>25.296998186377699</v>
      </c>
      <c r="H232">
        <v>4.2579689089237496</v>
      </c>
      <c r="I232">
        <v>39.079619703629</v>
      </c>
      <c r="J232">
        <v>0.50102051510012702</v>
      </c>
      <c r="K232">
        <v>329.31712741138898</v>
      </c>
      <c r="L232">
        <v>291.310369995835</v>
      </c>
      <c r="M232">
        <v>59.220455569658803</v>
      </c>
      <c r="N232">
        <v>0.73866787650104704</v>
      </c>
      <c r="O232">
        <v>5.1811228171453303</v>
      </c>
      <c r="P232">
        <v>74.314465408805006</v>
      </c>
      <c r="Q232">
        <v>2.3802687808403E-2</v>
      </c>
    </row>
    <row r="233" spans="1:17" x14ac:dyDescent="0.3">
      <c r="A233" t="s">
        <v>561</v>
      </c>
      <c r="B233" t="s">
        <v>562</v>
      </c>
      <c r="C233" t="s">
        <v>3147</v>
      </c>
      <c r="D233" t="s">
        <v>215</v>
      </c>
      <c r="E233">
        <v>36372.8398371</v>
      </c>
      <c r="F233">
        <v>5682.3</v>
      </c>
      <c r="G233">
        <v>89.088639932313697</v>
      </c>
      <c r="H233">
        <v>4.0767262991600104</v>
      </c>
      <c r="I233">
        <v>119.62510700785499</v>
      </c>
      <c r="J233">
        <v>8.7976723929961604</v>
      </c>
      <c r="K233">
        <v>5017.0298228539996</v>
      </c>
      <c r="L233">
        <v>3806.4347472269701</v>
      </c>
      <c r="M233">
        <v>66.3302423277716</v>
      </c>
      <c r="N233">
        <v>0.98193196206257505</v>
      </c>
      <c r="O233">
        <v>2.24732942646463</v>
      </c>
      <c r="P233">
        <v>163.31325301204799</v>
      </c>
    </row>
    <row r="234" spans="1:17" x14ac:dyDescent="0.3">
      <c r="A234" t="s">
        <v>563</v>
      </c>
      <c r="B234" t="s">
        <v>564</v>
      </c>
      <c r="C234" t="s">
        <v>3134</v>
      </c>
      <c r="D234" t="s">
        <v>179</v>
      </c>
      <c r="E234">
        <v>36260.041440000001</v>
      </c>
      <c r="F234">
        <v>518</v>
      </c>
      <c r="G234">
        <v>-19.542248579269401</v>
      </c>
      <c r="H234">
        <v>5.2546286479893096</v>
      </c>
      <c r="I234">
        <v>-1.4528142518023901</v>
      </c>
      <c r="J234">
        <v>-3.4494885693479098</v>
      </c>
      <c r="K234">
        <v>536.63953189330095</v>
      </c>
      <c r="L234">
        <v>493.60783375493799</v>
      </c>
      <c r="M234">
        <v>26.827861774442201</v>
      </c>
      <c r="N234">
        <v>1.07587131210403</v>
      </c>
      <c r="O234">
        <v>10.106177606177599</v>
      </c>
      <c r="P234">
        <v>37.875964865584201</v>
      </c>
      <c r="Q234">
        <v>-1.7044434521800999E-2</v>
      </c>
    </row>
    <row r="235" spans="1:17" x14ac:dyDescent="0.3">
      <c r="A235" t="s">
        <v>565</v>
      </c>
      <c r="B235" t="s">
        <v>566</v>
      </c>
      <c r="C235" t="s">
        <v>3136</v>
      </c>
      <c r="D235" t="s">
        <v>405</v>
      </c>
      <c r="E235">
        <v>36041.067168970003</v>
      </c>
      <c r="F235">
        <v>1919.35</v>
      </c>
      <c r="G235">
        <v>41.355092243919401</v>
      </c>
      <c r="H235">
        <v>-0.31207405834831398</v>
      </c>
      <c r="I235">
        <v>65.095218817153693</v>
      </c>
      <c r="J235">
        <v>-6.96359022362756</v>
      </c>
      <c r="K235">
        <v>1807.38144029611</v>
      </c>
      <c r="L235">
        <v>1416.17218244742</v>
      </c>
      <c r="M235">
        <v>42.562896039639398</v>
      </c>
      <c r="N235">
        <v>0.66685986234675598</v>
      </c>
      <c r="O235">
        <v>12.2749889285435</v>
      </c>
      <c r="P235">
        <v>99.703464779939594</v>
      </c>
      <c r="Q235">
        <v>0.132285635683976</v>
      </c>
    </row>
    <row r="236" spans="1:17" x14ac:dyDescent="0.3">
      <c r="A236" t="s">
        <v>567</v>
      </c>
      <c r="B236" t="s">
        <v>568</v>
      </c>
      <c r="C236" t="s">
        <v>3138</v>
      </c>
      <c r="D236" t="s">
        <v>40</v>
      </c>
      <c r="E236">
        <v>35868.905597700003</v>
      </c>
      <c r="F236">
        <v>6926.85</v>
      </c>
      <c r="G236">
        <v>189.82396417789201</v>
      </c>
      <c r="H236">
        <v>-4.6726291868541301</v>
      </c>
      <c r="I236">
        <v>120.242600497387</v>
      </c>
      <c r="J236">
        <v>4.6337675170452597</v>
      </c>
      <c r="K236">
        <v>6310.15161194555</v>
      </c>
      <c r="L236">
        <v>4439.72133623646</v>
      </c>
      <c r="M236">
        <v>50.019392349379203</v>
      </c>
      <c r="N236">
        <v>0.26093845046142999</v>
      </c>
      <c r="O236">
        <v>22.422168806889101</v>
      </c>
      <c r="P236">
        <v>247.715978113548</v>
      </c>
      <c r="Q236">
        <v>0.17562082193092701</v>
      </c>
    </row>
    <row r="237" spans="1:17" x14ac:dyDescent="0.3">
      <c r="A237" t="s">
        <v>569</v>
      </c>
      <c r="B237" t="s">
        <v>570</v>
      </c>
      <c r="C237" t="s">
        <v>3140</v>
      </c>
      <c r="D237" t="s">
        <v>169</v>
      </c>
      <c r="E237">
        <v>35671.949379999998</v>
      </c>
      <c r="F237">
        <v>890</v>
      </c>
      <c r="G237">
        <v>-12.6655046543569</v>
      </c>
      <c r="H237">
        <v>-4.2869512495789301</v>
      </c>
      <c r="I237">
        <v>11.3276321646219</v>
      </c>
      <c r="J237">
        <v>-3.2970061969528702E-2</v>
      </c>
      <c r="K237">
        <v>861.53657150274705</v>
      </c>
      <c r="L237">
        <v>778.46887306252904</v>
      </c>
      <c r="M237">
        <v>53.865957059860001</v>
      </c>
      <c r="N237">
        <v>0.67624511956919997</v>
      </c>
      <c r="O237">
        <v>6.2078651685393202</v>
      </c>
      <c r="P237">
        <v>46.465893195095802</v>
      </c>
      <c r="Q237">
        <v>4.0397447345824997E-2</v>
      </c>
    </row>
    <row r="238" spans="1:17" x14ac:dyDescent="0.3">
      <c r="A238" t="s">
        <v>571</v>
      </c>
      <c r="B238" t="s">
        <v>572</v>
      </c>
      <c r="C238" t="s">
        <v>3136</v>
      </c>
      <c r="D238" t="s">
        <v>43</v>
      </c>
      <c r="E238">
        <v>35603.392</v>
      </c>
      <c r="F238">
        <v>216.04</v>
      </c>
      <c r="G238">
        <v>24.596735575136801</v>
      </c>
      <c r="H238">
        <v>-13.514979735904699</v>
      </c>
      <c r="I238">
        <v>-12.8449939056406</v>
      </c>
      <c r="J238">
        <v>-6.2941902173631101</v>
      </c>
      <c r="K238">
        <v>239.02351934646899</v>
      </c>
      <c r="L238">
        <v>231.65855648943</v>
      </c>
      <c r="M238">
        <v>41.919810318335102</v>
      </c>
      <c r="N238">
        <v>0.34608635521936798</v>
      </c>
      <c r="O238">
        <v>50.296241436770899</v>
      </c>
      <c r="P238">
        <v>66.056879323597201</v>
      </c>
      <c r="Q238">
        <v>2.9403069621279001E-2</v>
      </c>
    </row>
    <row r="239" spans="1:17" x14ac:dyDescent="0.3">
      <c r="A239" t="s">
        <v>573</v>
      </c>
      <c r="B239" t="s">
        <v>574</v>
      </c>
      <c r="C239" t="s">
        <v>3144</v>
      </c>
      <c r="D239" t="s">
        <v>80</v>
      </c>
      <c r="E239">
        <v>35433.373546969997</v>
      </c>
      <c r="F239">
        <v>1889.3</v>
      </c>
      <c r="G239">
        <v>-45.861664345961003</v>
      </c>
      <c r="H239">
        <v>-1.19478242303382</v>
      </c>
      <c r="I239">
        <v>-13.899890783355399</v>
      </c>
      <c r="J239">
        <v>-4.6962988701280803</v>
      </c>
      <c r="K239">
        <v>1866.1087738936501</v>
      </c>
      <c r="L239">
        <v>1914.7858111498499</v>
      </c>
      <c r="M239">
        <v>51.437645452878101</v>
      </c>
      <c r="N239">
        <v>0.66960365172529301</v>
      </c>
      <c r="O239">
        <v>28.656116021807001</v>
      </c>
      <c r="P239">
        <v>14.405958580598201</v>
      </c>
      <c r="Q239">
        <v>-2.9678090274687E-2</v>
      </c>
    </row>
    <row r="240" spans="1:17" hidden="1" x14ac:dyDescent="0.3">
      <c r="A240" t="s">
        <v>575</v>
      </c>
      <c r="B240" t="s">
        <v>576</v>
      </c>
      <c r="C240" t="s">
        <v>3151</v>
      </c>
      <c r="D240" t="s">
        <v>34</v>
      </c>
      <c r="E240">
        <v>35407.156399127998</v>
      </c>
      <c r="F240">
        <v>52.24</v>
      </c>
      <c r="G240">
        <v>-6.2974368826336304</v>
      </c>
      <c r="H240">
        <v>-7.3645694909063204</v>
      </c>
      <c r="I240">
        <v>-23.1161674378159</v>
      </c>
      <c r="J240">
        <v>-3.5702986747557</v>
      </c>
      <c r="K240">
        <v>56.509028144501897</v>
      </c>
      <c r="L240">
        <v>55.704701107180703</v>
      </c>
      <c r="M240">
        <v>34.664808153902896</v>
      </c>
      <c r="N240">
        <v>0.269823417557567</v>
      </c>
      <c r="O240">
        <v>48.353751914241897</v>
      </c>
      <c r="P240">
        <v>42.927496580027302</v>
      </c>
      <c r="Q240">
        <v>0.104506149270525</v>
      </c>
    </row>
    <row r="241" spans="1:17" x14ac:dyDescent="0.3">
      <c r="A241" t="s">
        <v>577</v>
      </c>
      <c r="B241" t="s">
        <v>578</v>
      </c>
      <c r="C241" t="s">
        <v>3139</v>
      </c>
      <c r="D241" t="s">
        <v>48</v>
      </c>
      <c r="E241">
        <v>35406.656999999999</v>
      </c>
      <c r="F241">
        <v>58.63</v>
      </c>
      <c r="G241">
        <v>55.709554508133103</v>
      </c>
      <c r="H241">
        <v>-2.4634126331208801</v>
      </c>
      <c r="I241">
        <v>-22.072117564180601</v>
      </c>
      <c r="J241">
        <v>-2.1903127672497198</v>
      </c>
      <c r="K241">
        <v>61.986361067829499</v>
      </c>
      <c r="L241">
        <v>59.125605724570697</v>
      </c>
      <c r="M241">
        <v>43.080789269992998</v>
      </c>
      <c r="N241">
        <v>0.50657473571919198</v>
      </c>
      <c r="O241">
        <v>33.293535732560102</v>
      </c>
      <c r="P241">
        <v>88.824476650563597</v>
      </c>
      <c r="Q241">
        <v>7.6739626491865998E-2</v>
      </c>
    </row>
    <row r="242" spans="1:17" x14ac:dyDescent="0.3">
      <c r="A242" t="s">
        <v>579</v>
      </c>
      <c r="B242" t="s">
        <v>580</v>
      </c>
      <c r="C242" t="s">
        <v>3136</v>
      </c>
      <c r="D242" t="s">
        <v>222</v>
      </c>
      <c r="E242">
        <v>35100.99255296</v>
      </c>
      <c r="F242">
        <v>6937.6</v>
      </c>
      <c r="G242">
        <v>95.864938689929005</v>
      </c>
      <c r="H242">
        <v>0.59441610163816405</v>
      </c>
      <c r="I242">
        <v>-9.9523648695003608</v>
      </c>
      <c r="J242">
        <v>4.0144343345460296</v>
      </c>
      <c r="K242">
        <v>6728.32722059567</v>
      </c>
      <c r="L242">
        <v>6065.5728231172798</v>
      </c>
      <c r="M242">
        <v>58.989962969869097</v>
      </c>
      <c r="N242">
        <v>1.65396775762387</v>
      </c>
      <c r="O242">
        <v>40.637252075645698</v>
      </c>
      <c r="P242">
        <v>140.47140381282401</v>
      </c>
      <c r="Q242">
        <v>0.13682337796192201</v>
      </c>
    </row>
    <row r="243" spans="1:17" x14ac:dyDescent="0.3">
      <c r="A243" t="s">
        <v>581</v>
      </c>
      <c r="B243" t="s">
        <v>582</v>
      </c>
      <c r="C243" t="s">
        <v>3150</v>
      </c>
      <c r="D243" t="s">
        <v>174</v>
      </c>
      <c r="E243">
        <v>35054.442697600003</v>
      </c>
      <c r="F243">
        <v>8098.4</v>
      </c>
      <c r="G243">
        <v>185.064307103712</v>
      </c>
      <c r="H243">
        <v>19.7468291168375</v>
      </c>
      <c r="I243">
        <v>111.888382163138</v>
      </c>
      <c r="J243">
        <v>-2.7149924881877801</v>
      </c>
      <c r="K243">
        <v>7009.3060524103003</v>
      </c>
      <c r="L243">
        <v>5212.0554695014698</v>
      </c>
      <c r="M243">
        <v>62.808507961074497</v>
      </c>
      <c r="N243">
        <v>1.4502054404774301</v>
      </c>
      <c r="O243">
        <v>8.0460337844512502</v>
      </c>
      <c r="P243">
        <v>233.26748971193399</v>
      </c>
      <c r="Q243">
        <v>9.8739453676476005E-2</v>
      </c>
    </row>
    <row r="244" spans="1:17" x14ac:dyDescent="0.3">
      <c r="A244" t="s">
        <v>583</v>
      </c>
      <c r="B244" t="s">
        <v>584</v>
      </c>
      <c r="C244" t="s">
        <v>3136</v>
      </c>
      <c r="D244" t="s">
        <v>54</v>
      </c>
      <c r="E244">
        <v>34964.942307899997</v>
      </c>
      <c r="F244">
        <v>283.25</v>
      </c>
      <c r="G244">
        <v>-27.9419046942938</v>
      </c>
      <c r="H244">
        <v>-14.559962729102001</v>
      </c>
      <c r="I244">
        <v>-14.1798540531502</v>
      </c>
      <c r="J244">
        <v>-7.5938711350945098</v>
      </c>
      <c r="K244">
        <v>310.16504966372798</v>
      </c>
      <c r="L244">
        <v>294.73753079343697</v>
      </c>
      <c r="M244">
        <v>18.224830477380198</v>
      </c>
      <c r="N244">
        <v>1.4027854359728</v>
      </c>
      <c r="O244">
        <v>21.0944395410414</v>
      </c>
      <c r="P244">
        <v>19.338529597640601</v>
      </c>
      <c r="Q244">
        <v>4.2453844474142001E-2</v>
      </c>
    </row>
    <row r="245" spans="1:17" x14ac:dyDescent="0.3">
      <c r="A245" t="s">
        <v>585</v>
      </c>
      <c r="B245" t="s">
        <v>586</v>
      </c>
      <c r="C245" t="s">
        <v>3136</v>
      </c>
      <c r="D245" t="s">
        <v>382</v>
      </c>
      <c r="E245">
        <v>34568.751203250002</v>
      </c>
      <c r="F245">
        <v>4727.05</v>
      </c>
      <c r="G245">
        <v>-5.47219411787946</v>
      </c>
      <c r="H245">
        <v>1.8829050720512599</v>
      </c>
      <c r="I245">
        <v>-13.8283772766566</v>
      </c>
      <c r="J245">
        <v>5.77209787826511</v>
      </c>
      <c r="K245">
        <v>4531.7410475561601</v>
      </c>
      <c r="L245">
        <v>4383.6632034251697</v>
      </c>
      <c r="M245">
        <v>64.973738706231302</v>
      </c>
      <c r="N245">
        <v>1.14731725365955</v>
      </c>
      <c r="O245">
        <v>11.4542896732634</v>
      </c>
      <c r="P245">
        <v>29.1296746523888</v>
      </c>
      <c r="Q245">
        <v>5.4186844900172997E-2</v>
      </c>
    </row>
    <row r="246" spans="1:17" hidden="1" x14ac:dyDescent="0.3">
      <c r="A246" t="s">
        <v>587</v>
      </c>
      <c r="B246" t="s">
        <v>588</v>
      </c>
      <c r="C246" t="s">
        <v>3136</v>
      </c>
      <c r="D246" t="s">
        <v>43</v>
      </c>
      <c r="E246">
        <v>34220.155923470003</v>
      </c>
      <c r="F246">
        <v>372.85</v>
      </c>
      <c r="G246">
        <v>-5.3769575798013696</v>
      </c>
      <c r="H246">
        <v>-0.12806496999841899</v>
      </c>
      <c r="I246">
        <v>10.262837282898101</v>
      </c>
      <c r="J246">
        <v>-3.1046077183069798</v>
      </c>
      <c r="K246">
        <v>366.239166988477</v>
      </c>
      <c r="M246">
        <v>47.495107301881397</v>
      </c>
      <c r="N246">
        <v>0.59925278920027303</v>
      </c>
      <c r="O246">
        <v>9.2664610433149797</v>
      </c>
      <c r="P246">
        <v>33.853886196373999</v>
      </c>
    </row>
    <row r="247" spans="1:17" x14ac:dyDescent="0.3">
      <c r="A247" t="s">
        <v>589</v>
      </c>
      <c r="B247" t="s">
        <v>590</v>
      </c>
      <c r="C247" t="s">
        <v>3136</v>
      </c>
      <c r="D247" t="s">
        <v>591</v>
      </c>
      <c r="E247">
        <v>33980.141824999999</v>
      </c>
      <c r="F247">
        <v>617.75</v>
      </c>
      <c r="G247">
        <v>3.73911334153585</v>
      </c>
      <c r="H247">
        <v>-14.043391311972</v>
      </c>
      <c r="I247">
        <v>-14.825795215027499</v>
      </c>
      <c r="J247">
        <v>-4.1937523087223099</v>
      </c>
      <c r="K247">
        <v>669.77468864618595</v>
      </c>
      <c r="L247">
        <v>643.19235690667097</v>
      </c>
      <c r="M247">
        <v>29.804579597374602</v>
      </c>
      <c r="N247">
        <v>0.51372289079679001</v>
      </c>
      <c r="O247">
        <v>33.832456495346001</v>
      </c>
      <c r="P247">
        <v>42.997685185185098</v>
      </c>
      <c r="Q247">
        <v>4.1534633906138999E-2</v>
      </c>
    </row>
    <row r="248" spans="1:17" x14ac:dyDescent="0.3">
      <c r="A248" t="s">
        <v>592</v>
      </c>
      <c r="B248" t="s">
        <v>593</v>
      </c>
      <c r="C248" t="s">
        <v>3144</v>
      </c>
      <c r="D248" t="s">
        <v>80</v>
      </c>
      <c r="E248">
        <v>33176.668931870001</v>
      </c>
      <c r="F248">
        <v>4293.7</v>
      </c>
      <c r="G248">
        <v>5.8671630504364503</v>
      </c>
      <c r="H248">
        <v>-10.050218840107201</v>
      </c>
      <c r="I248">
        <v>-10.326611055000599</v>
      </c>
      <c r="J248">
        <v>-8.1804050632126</v>
      </c>
      <c r="K248">
        <v>4483.0747642937504</v>
      </c>
      <c r="L248">
        <v>4189.7060154599103</v>
      </c>
      <c r="M248">
        <v>32.035448919820503</v>
      </c>
      <c r="N248">
        <v>0.71597043745951106</v>
      </c>
      <c r="O248">
        <v>14.015883736637401</v>
      </c>
      <c r="P248">
        <v>40.654840875960197</v>
      </c>
      <c r="Q248">
        <v>2.1050170858123999E-2</v>
      </c>
    </row>
    <row r="249" spans="1:17" x14ac:dyDescent="0.3">
      <c r="A249" t="s">
        <v>594</v>
      </c>
      <c r="B249" t="s">
        <v>595</v>
      </c>
      <c r="C249" t="s">
        <v>3136</v>
      </c>
      <c r="D249" t="s">
        <v>382</v>
      </c>
      <c r="E249">
        <v>33109.737968100002</v>
      </c>
      <c r="F249">
        <v>6504.5</v>
      </c>
      <c r="G249">
        <v>168.81923783318001</v>
      </c>
      <c r="H249">
        <v>21.220606547520401</v>
      </c>
      <c r="I249">
        <v>62.937836381959499</v>
      </c>
      <c r="J249">
        <v>8.1496606771597992</v>
      </c>
      <c r="K249">
        <v>5352.0851115250998</v>
      </c>
      <c r="L249">
        <v>4152.5120735186401</v>
      </c>
      <c r="M249">
        <v>87.797392604235398</v>
      </c>
      <c r="N249">
        <v>0.69624749800322905</v>
      </c>
      <c r="O249">
        <v>0.48428011376739899</v>
      </c>
      <c r="P249">
        <v>209.28888994555501</v>
      </c>
      <c r="Q249">
        <v>0.15499399778926701</v>
      </c>
    </row>
    <row r="250" spans="1:17" x14ac:dyDescent="0.3">
      <c r="A250" t="s">
        <v>596</v>
      </c>
      <c r="B250" t="s">
        <v>597</v>
      </c>
      <c r="C250" t="s">
        <v>3136</v>
      </c>
      <c r="D250" t="s">
        <v>382</v>
      </c>
      <c r="E250">
        <v>33007.370000000003</v>
      </c>
      <c r="F250">
        <v>1579.3</v>
      </c>
      <c r="G250">
        <v>103.365044258165</v>
      </c>
      <c r="H250">
        <v>7.0297305097932599</v>
      </c>
      <c r="I250">
        <v>48.268655035490703</v>
      </c>
      <c r="J250">
        <v>3.7996766703902498</v>
      </c>
      <c r="K250">
        <v>1394.0493229199899</v>
      </c>
      <c r="L250">
        <v>1141.42891364003</v>
      </c>
      <c r="M250">
        <v>76.392799567867598</v>
      </c>
      <c r="N250">
        <v>1.3474490782603401</v>
      </c>
      <c r="O250">
        <v>5.3884632432090296</v>
      </c>
      <c r="P250">
        <v>150.285261489698</v>
      </c>
      <c r="Q250">
        <v>0.10345736980746199</v>
      </c>
    </row>
    <row r="251" spans="1:17" x14ac:dyDescent="0.3">
      <c r="A251" t="s">
        <v>598</v>
      </c>
      <c r="B251" t="s">
        <v>599</v>
      </c>
      <c r="C251" t="s">
        <v>3142</v>
      </c>
      <c r="D251" t="s">
        <v>182</v>
      </c>
      <c r="E251">
        <v>32912.293175040002</v>
      </c>
      <c r="F251">
        <v>2339.8000000000002</v>
      </c>
      <c r="G251">
        <v>20.537925476883998</v>
      </c>
      <c r="H251">
        <v>-4.8671106606568602</v>
      </c>
      <c r="I251">
        <v>15.7871451733561</v>
      </c>
      <c r="J251">
        <v>1.0883511390605001</v>
      </c>
      <c r="K251">
        <v>2423.0859144842698</v>
      </c>
      <c r="L251">
        <v>2228.4373266432999</v>
      </c>
      <c r="M251">
        <v>49.517940241911099</v>
      </c>
      <c r="N251">
        <v>1.1721109507562999</v>
      </c>
      <c r="O251">
        <v>30.835968886229502</v>
      </c>
      <c r="P251">
        <v>50.049700195594298</v>
      </c>
      <c r="Q251">
        <v>1.4779875896366E-2</v>
      </c>
    </row>
    <row r="252" spans="1:17" x14ac:dyDescent="0.3">
      <c r="A252" t="s">
        <v>600</v>
      </c>
      <c r="B252" t="s">
        <v>601</v>
      </c>
      <c r="C252" t="s">
        <v>3145</v>
      </c>
      <c r="D252" t="s">
        <v>602</v>
      </c>
      <c r="E252">
        <v>32765.78538574</v>
      </c>
      <c r="F252">
        <v>1204.8499999999999</v>
      </c>
      <c r="G252">
        <v>-25.830616868981998</v>
      </c>
      <c r="H252">
        <v>-3.0484964654806199</v>
      </c>
      <c r="I252">
        <v>2.1673761629013</v>
      </c>
      <c r="J252">
        <v>-3.7057140169848699</v>
      </c>
      <c r="K252">
        <v>1258.7359202820201</v>
      </c>
      <c r="L252">
        <v>1205.7423240522601</v>
      </c>
      <c r="M252">
        <v>36.124767693410902</v>
      </c>
      <c r="N252">
        <v>0.65496428038374399</v>
      </c>
      <c r="O252">
        <v>19.616549777980602</v>
      </c>
      <c r="P252">
        <v>21.695873945760301</v>
      </c>
      <c r="Q252">
        <v>0.103251148830083</v>
      </c>
    </row>
    <row r="253" spans="1:17" x14ac:dyDescent="0.3">
      <c r="A253" t="s">
        <v>603</v>
      </c>
      <c r="B253" t="s">
        <v>604</v>
      </c>
      <c r="C253" t="s">
        <v>3136</v>
      </c>
      <c r="D253" t="s">
        <v>24</v>
      </c>
      <c r="E253">
        <v>32229.088326749999</v>
      </c>
      <c r="F253">
        <v>200.06</v>
      </c>
      <c r="G253">
        <v>-45.265148961775402</v>
      </c>
      <c r="H253">
        <v>1.86653286913723</v>
      </c>
      <c r="I253">
        <v>2.1191885190447901</v>
      </c>
      <c r="J253">
        <v>9.2651990433594094</v>
      </c>
      <c r="K253">
        <v>199.111585049571</v>
      </c>
      <c r="L253">
        <v>203.78206210119299</v>
      </c>
      <c r="M253">
        <v>54.1034551547177</v>
      </c>
      <c r="N253">
        <v>1.3055454042796999</v>
      </c>
      <c r="O253">
        <v>31.510546835949199</v>
      </c>
      <c r="P253">
        <v>18.273721548920999</v>
      </c>
      <c r="Q253">
        <v>-8.9685169795109002E-2</v>
      </c>
    </row>
    <row r="254" spans="1:17" hidden="1" x14ac:dyDescent="0.3">
      <c r="A254" t="s">
        <v>605</v>
      </c>
      <c r="B254" t="s">
        <v>606</v>
      </c>
      <c r="C254" t="s">
        <v>3151</v>
      </c>
      <c r="D254" t="s">
        <v>135</v>
      </c>
      <c r="E254">
        <v>32216.064643341</v>
      </c>
      <c r="F254">
        <v>390.01</v>
      </c>
      <c r="G254">
        <v>-0.83474397389754795</v>
      </c>
      <c r="H254">
        <v>0.33709955182468099</v>
      </c>
      <c r="I254">
        <v>-1.1960895274738901</v>
      </c>
      <c r="J254">
        <v>-3.4357053185128601</v>
      </c>
      <c r="K254">
        <v>384.418683461108</v>
      </c>
      <c r="L254">
        <v>363.705758825467</v>
      </c>
      <c r="M254">
        <v>56.330526885428</v>
      </c>
      <c r="N254">
        <v>1.12991608967978</v>
      </c>
      <c r="O254">
        <v>2.3050691007922799</v>
      </c>
      <c r="P254">
        <v>37.3274647887323</v>
      </c>
      <c r="Q254">
        <v>-0.123824141917355</v>
      </c>
    </row>
    <row r="255" spans="1:17" x14ac:dyDescent="0.3">
      <c r="A255" t="s">
        <v>607</v>
      </c>
      <c r="B255" t="s">
        <v>608</v>
      </c>
      <c r="C255" t="s">
        <v>3136</v>
      </c>
      <c r="D255" t="s">
        <v>43</v>
      </c>
      <c r="E255">
        <v>32191.440138499998</v>
      </c>
      <c r="F255">
        <v>549.79999999999995</v>
      </c>
      <c r="G255">
        <v>-34.029024305296502</v>
      </c>
      <c r="H255">
        <v>-10.783194774520799</v>
      </c>
      <c r="I255">
        <v>-11.9821186704977</v>
      </c>
      <c r="J255">
        <v>-7.2180544197000298</v>
      </c>
      <c r="K255">
        <v>592.84495885878505</v>
      </c>
      <c r="L255">
        <v>577.95559594804502</v>
      </c>
      <c r="M255">
        <v>20.669766523620201</v>
      </c>
      <c r="N255">
        <v>0.82935652060287501</v>
      </c>
      <c r="O255">
        <v>17.6791560567479</v>
      </c>
      <c r="P255">
        <v>20.888302550571598</v>
      </c>
      <c r="Q255">
        <v>-9.7847902091106997E-2</v>
      </c>
    </row>
    <row r="256" spans="1:17" x14ac:dyDescent="0.3">
      <c r="A256" t="s">
        <v>609</v>
      </c>
      <c r="B256" t="s">
        <v>610</v>
      </c>
      <c r="C256" t="s">
        <v>3148</v>
      </c>
      <c r="D256" t="s">
        <v>611</v>
      </c>
      <c r="E256">
        <v>31987.388176709999</v>
      </c>
      <c r="F256">
        <v>1316.85</v>
      </c>
      <c r="G256">
        <v>-23.961257339043701</v>
      </c>
      <c r="H256">
        <v>2.8239040274604199</v>
      </c>
      <c r="I256">
        <v>34.190495263305799</v>
      </c>
      <c r="J256">
        <v>0.98574553747541804</v>
      </c>
      <c r="K256">
        <v>1249.0442135973601</v>
      </c>
      <c r="L256">
        <v>1156.1905567956301</v>
      </c>
      <c r="M256">
        <v>51.998973644153999</v>
      </c>
      <c r="N256">
        <v>1.24481357742915</v>
      </c>
      <c r="O256">
        <v>12.9893305995367</v>
      </c>
      <c r="P256">
        <v>48.620281022515599</v>
      </c>
      <c r="Q256">
        <v>2.2873095434762E-2</v>
      </c>
    </row>
    <row r="257" spans="1:17" x14ac:dyDescent="0.3">
      <c r="A257" t="s">
        <v>612</v>
      </c>
      <c r="B257" t="s">
        <v>613</v>
      </c>
      <c r="C257" t="s">
        <v>3142</v>
      </c>
      <c r="D257" t="s">
        <v>412</v>
      </c>
      <c r="E257">
        <v>31980.508135829899</v>
      </c>
      <c r="F257">
        <v>503.55</v>
      </c>
      <c r="G257">
        <v>5.0808936286448496</v>
      </c>
      <c r="H257">
        <v>-3.84214622679385</v>
      </c>
      <c r="I257">
        <v>-5.1922727842289103</v>
      </c>
      <c r="J257">
        <v>-2.6971675975532601</v>
      </c>
      <c r="K257">
        <v>516.67305785862698</v>
      </c>
      <c r="L257">
        <v>491.09013468065899</v>
      </c>
      <c r="M257">
        <v>34.532877479076603</v>
      </c>
      <c r="N257">
        <v>0.64369348598643295</v>
      </c>
      <c r="O257">
        <v>16.1552973885413</v>
      </c>
      <c r="P257">
        <v>36.797066014669902</v>
      </c>
      <c r="Q257">
        <v>0.116568382966159</v>
      </c>
    </row>
    <row r="258" spans="1:17" x14ac:dyDescent="0.3">
      <c r="A258" t="s">
        <v>614</v>
      </c>
      <c r="B258" t="s">
        <v>615</v>
      </c>
      <c r="C258" t="s">
        <v>611</v>
      </c>
      <c r="D258" t="s">
        <v>611</v>
      </c>
      <c r="E258">
        <v>31961.318070000001</v>
      </c>
      <c r="F258">
        <v>935.05</v>
      </c>
      <c r="G258">
        <v>-6.0086881909811201</v>
      </c>
      <c r="H258">
        <v>9.9627228244092905</v>
      </c>
      <c r="I258">
        <v>1.20895316391079</v>
      </c>
      <c r="J258">
        <v>-1.5573562527798901</v>
      </c>
      <c r="K258">
        <v>904.47345034167699</v>
      </c>
      <c r="L258">
        <v>841.07781872150201</v>
      </c>
      <c r="M258">
        <v>48.5848242316981</v>
      </c>
      <c r="N258">
        <v>0.36465998194521398</v>
      </c>
      <c r="O258">
        <v>12.6142987006042</v>
      </c>
      <c r="P258">
        <v>31.697183098591498</v>
      </c>
      <c r="Q258">
        <v>8.9556713382621E-2</v>
      </c>
    </row>
    <row r="259" spans="1:17" x14ac:dyDescent="0.3">
      <c r="A259" t="s">
        <v>616</v>
      </c>
      <c r="B259" t="s">
        <v>617</v>
      </c>
      <c r="C259" t="s">
        <v>3138</v>
      </c>
      <c r="D259" t="s">
        <v>197</v>
      </c>
      <c r="E259">
        <v>31628.79</v>
      </c>
      <c r="F259">
        <v>724.6</v>
      </c>
      <c r="G259">
        <v>17.798152251982799</v>
      </c>
      <c r="H259">
        <v>-6.3154755164544598</v>
      </c>
      <c r="I259">
        <v>48.566724904178599</v>
      </c>
      <c r="J259">
        <v>-3.53622332249968</v>
      </c>
      <c r="K259">
        <v>762.15788272761404</v>
      </c>
      <c r="L259">
        <v>655.63532400582903</v>
      </c>
      <c r="M259">
        <v>32.579413978364897</v>
      </c>
      <c r="N259">
        <v>0.56460417649444905</v>
      </c>
      <c r="O259">
        <v>18.686171680927401</v>
      </c>
      <c r="P259">
        <v>73.723327739151202</v>
      </c>
      <c r="Q259">
        <v>1.4896404491192001E-2</v>
      </c>
    </row>
    <row r="260" spans="1:17" x14ac:dyDescent="0.3">
      <c r="A260" t="s">
        <v>618</v>
      </c>
      <c r="B260" t="s">
        <v>619</v>
      </c>
      <c r="C260" t="s">
        <v>3143</v>
      </c>
      <c r="D260" t="s">
        <v>620</v>
      </c>
      <c r="E260">
        <v>31452.456250499999</v>
      </c>
      <c r="F260">
        <v>325.25</v>
      </c>
      <c r="G260">
        <v>75.867489517384797</v>
      </c>
      <c r="H260">
        <v>0.41300400957830802</v>
      </c>
      <c r="I260">
        <v>-19.640105048333499</v>
      </c>
      <c r="J260">
        <v>-5.58409921656569</v>
      </c>
      <c r="K260">
        <v>323.72465592701599</v>
      </c>
      <c r="L260">
        <v>297.52458872407902</v>
      </c>
      <c r="M260">
        <v>51.799577428252398</v>
      </c>
      <c r="N260">
        <v>0.78867414040934103</v>
      </c>
      <c r="O260">
        <v>27.840122982321301</v>
      </c>
      <c r="P260">
        <v>139.771470696645</v>
      </c>
      <c r="Q260">
        <v>0.100979998889908</v>
      </c>
    </row>
    <row r="261" spans="1:17" x14ac:dyDescent="0.3">
      <c r="A261" t="s">
        <v>621</v>
      </c>
      <c r="B261" t="s">
        <v>622</v>
      </c>
      <c r="C261" t="s">
        <v>3150</v>
      </c>
      <c r="D261" t="s">
        <v>262</v>
      </c>
      <c r="E261">
        <v>31384.194440800002</v>
      </c>
      <c r="F261">
        <v>635.75</v>
      </c>
      <c r="G261">
        <v>121.262077879343</v>
      </c>
      <c r="H261">
        <v>10.5834773788999</v>
      </c>
      <c r="I261">
        <v>93.728881593943001</v>
      </c>
      <c r="J261">
        <v>-0.90708367094847997</v>
      </c>
      <c r="K261">
        <v>568.32040099777396</v>
      </c>
      <c r="L261">
        <v>425.27325695668901</v>
      </c>
      <c r="M261">
        <v>54.080746688224501</v>
      </c>
      <c r="N261">
        <v>0.91500935324805099</v>
      </c>
      <c r="O261">
        <v>8.3287455760912401</v>
      </c>
      <c r="P261">
        <v>183.81696428571399</v>
      </c>
      <c r="Q261">
        <v>0.24027040169783301</v>
      </c>
    </row>
    <row r="262" spans="1:17" x14ac:dyDescent="0.3">
      <c r="A262" t="s">
        <v>623</v>
      </c>
      <c r="B262" t="s">
        <v>624</v>
      </c>
      <c r="C262" t="s">
        <v>3149</v>
      </c>
      <c r="D262" t="s">
        <v>135</v>
      </c>
      <c r="E262">
        <v>31198.447255449999</v>
      </c>
      <c r="F262">
        <v>1277.45</v>
      </c>
      <c r="G262">
        <v>81.920383098447601</v>
      </c>
      <c r="H262">
        <v>-2.4719134015685098</v>
      </c>
      <c r="I262">
        <v>18.403712644320599</v>
      </c>
      <c r="J262">
        <v>-6.9117108613054103</v>
      </c>
      <c r="K262">
        <v>1297.9780144004701</v>
      </c>
      <c r="L262">
        <v>1127.9388291054199</v>
      </c>
      <c r="M262">
        <v>27.084702552890899</v>
      </c>
      <c r="N262">
        <v>1.14594660810807</v>
      </c>
      <c r="O262">
        <v>13.7500489255939</v>
      </c>
      <c r="P262">
        <v>119.814161576185</v>
      </c>
      <c r="Q262">
        <v>0.139910417499928</v>
      </c>
    </row>
    <row r="263" spans="1:17" x14ac:dyDescent="0.3">
      <c r="A263" t="s">
        <v>625</v>
      </c>
      <c r="B263" t="s">
        <v>626</v>
      </c>
      <c r="C263" t="s">
        <v>3146</v>
      </c>
      <c r="D263" t="s">
        <v>434</v>
      </c>
      <c r="E263">
        <v>31028.9734984799</v>
      </c>
      <c r="F263">
        <v>418.8</v>
      </c>
      <c r="G263">
        <v>-28.705367042857301</v>
      </c>
      <c r="H263">
        <v>-8.60102191396169E-2</v>
      </c>
      <c r="I263">
        <v>-19.691083030884599</v>
      </c>
      <c r="J263">
        <v>-1.08371060916629</v>
      </c>
      <c r="K263">
        <v>416.81288499243999</v>
      </c>
      <c r="L263">
        <v>416.91366222783</v>
      </c>
      <c r="M263">
        <v>52.6475786091424</v>
      </c>
      <c r="N263">
        <v>0.52869768005511397</v>
      </c>
      <c r="O263">
        <v>16.523400191021899</v>
      </c>
      <c r="P263">
        <v>18.238283455674701</v>
      </c>
      <c r="Q263">
        <v>-6.7508520096992999E-2</v>
      </c>
    </row>
    <row r="264" spans="1:17" x14ac:dyDescent="0.3">
      <c r="A264" t="s">
        <v>627</v>
      </c>
      <c r="B264" t="s">
        <v>628</v>
      </c>
      <c r="C264" t="s">
        <v>3153</v>
      </c>
      <c r="D264" t="s">
        <v>629</v>
      </c>
      <c r="E264">
        <v>31026.282132600001</v>
      </c>
      <c r="F264">
        <v>787.3</v>
      </c>
      <c r="G264">
        <v>-5.0761283038663496</v>
      </c>
      <c r="H264">
        <v>-4.4879108999213697</v>
      </c>
      <c r="I264">
        <v>17.991810592652101</v>
      </c>
      <c r="J264">
        <v>-5.0732428057586603</v>
      </c>
      <c r="K264">
        <v>809.33662882953502</v>
      </c>
      <c r="L264">
        <v>732.40251476822596</v>
      </c>
      <c r="M264">
        <v>34.951722971691702</v>
      </c>
      <c r="N264">
        <v>0.40877120826406699</v>
      </c>
      <c r="O264">
        <v>16.9820906896989</v>
      </c>
      <c r="P264">
        <v>38.706835799859</v>
      </c>
      <c r="Q264">
        <v>2.7828699756079E-2</v>
      </c>
    </row>
    <row r="265" spans="1:17" x14ac:dyDescent="0.3">
      <c r="A265" t="s">
        <v>630</v>
      </c>
      <c r="B265" t="s">
        <v>631</v>
      </c>
      <c r="C265" t="s">
        <v>3140</v>
      </c>
      <c r="D265" t="s">
        <v>51</v>
      </c>
      <c r="E265">
        <v>30697.988044040001</v>
      </c>
      <c r="F265">
        <v>1205.9000000000001</v>
      </c>
      <c r="G265">
        <v>79.815868026705203</v>
      </c>
      <c r="H265">
        <v>-0.49702451400356101</v>
      </c>
      <c r="I265">
        <v>80.561110193082001</v>
      </c>
      <c r="J265">
        <v>-0.26891941563926203</v>
      </c>
      <c r="K265">
        <v>1106.3988373689201</v>
      </c>
      <c r="L265">
        <v>856.73880853019602</v>
      </c>
      <c r="M265">
        <v>56.958092857748902</v>
      </c>
      <c r="N265">
        <v>0.55620297472855895</v>
      </c>
      <c r="O265">
        <v>6.7999004892611303</v>
      </c>
      <c r="P265">
        <v>122.90203327171901</v>
      </c>
      <c r="Q265">
        <v>0.10185906215613399</v>
      </c>
    </row>
    <row r="266" spans="1:17" x14ac:dyDescent="0.3">
      <c r="A266" t="s">
        <v>632</v>
      </c>
      <c r="B266" t="s">
        <v>633</v>
      </c>
      <c r="C266" t="s">
        <v>3139</v>
      </c>
      <c r="D266" t="s">
        <v>48</v>
      </c>
      <c r="E266">
        <v>30569.4</v>
      </c>
      <c r="F266">
        <v>113.22</v>
      </c>
      <c r="G266">
        <v>138.13601219143999</v>
      </c>
      <c r="H266">
        <v>-3.9376320139025598</v>
      </c>
      <c r="I266">
        <v>23.255653967597699</v>
      </c>
      <c r="J266">
        <v>-3.0968516657057101</v>
      </c>
      <c r="K266">
        <v>116.703225098235</v>
      </c>
      <c r="L266">
        <v>97.623855158680399</v>
      </c>
      <c r="M266">
        <v>39.755858572327398</v>
      </c>
      <c r="N266">
        <v>0.323143326009037</v>
      </c>
      <c r="O266">
        <v>23.505858799976401</v>
      </c>
      <c r="P266">
        <v>179.555555555555</v>
      </c>
      <c r="Q266">
        <v>0.13332221851617199</v>
      </c>
    </row>
    <row r="267" spans="1:17" hidden="1" x14ac:dyDescent="0.3">
      <c r="A267" t="s">
        <v>634</v>
      </c>
      <c r="B267" t="s">
        <v>635</v>
      </c>
      <c r="C267" t="s">
        <v>3151</v>
      </c>
      <c r="D267" t="s">
        <v>141</v>
      </c>
      <c r="E267">
        <v>30232.427800000001</v>
      </c>
      <c r="F267">
        <v>1780</v>
      </c>
      <c r="G267">
        <v>138.865283577567</v>
      </c>
      <c r="H267">
        <v>4.4444502429833301</v>
      </c>
      <c r="I267">
        <v>138.59211722631099</v>
      </c>
      <c r="J267">
        <v>-2.0971545580715998</v>
      </c>
      <c r="K267">
        <v>1589.82201936916</v>
      </c>
      <c r="L267">
        <v>1148.6354647011401</v>
      </c>
      <c r="M267">
        <v>54.443005872466401</v>
      </c>
      <c r="N267">
        <v>1.00474259185105</v>
      </c>
      <c r="O267">
        <v>3.9325842696629199</v>
      </c>
      <c r="P267">
        <v>208.94732274581199</v>
      </c>
    </row>
    <row r="268" spans="1:17" x14ac:dyDescent="0.3">
      <c r="A268" t="s">
        <v>636</v>
      </c>
      <c r="B268" t="s">
        <v>637</v>
      </c>
      <c r="C268" t="s">
        <v>3134</v>
      </c>
      <c r="D268" t="s">
        <v>18</v>
      </c>
      <c r="E268">
        <v>30228.823705695999</v>
      </c>
      <c r="F268">
        <v>172.48</v>
      </c>
      <c r="G268">
        <v>39.504525059975897</v>
      </c>
      <c r="H268">
        <v>-8.0934448719591998</v>
      </c>
      <c r="I268">
        <v>-34.203576918493397</v>
      </c>
      <c r="J268">
        <v>-4.6328606218226902</v>
      </c>
      <c r="K268">
        <v>191.80551490218201</v>
      </c>
      <c r="L268">
        <v>189.68099708224099</v>
      </c>
      <c r="M268">
        <v>32.2564604594765</v>
      </c>
      <c r="N268">
        <v>0.37217776992846602</v>
      </c>
      <c r="O268">
        <v>67.700602968460103</v>
      </c>
      <c r="P268">
        <v>86.464864864864794</v>
      </c>
      <c r="Q268">
        <v>0.110737753803007</v>
      </c>
    </row>
    <row r="269" spans="1:17" hidden="1" x14ac:dyDescent="0.3">
      <c r="A269" t="s">
        <v>638</v>
      </c>
      <c r="B269" t="s">
        <v>639</v>
      </c>
      <c r="C269" t="s">
        <v>3151</v>
      </c>
      <c r="D269" t="s">
        <v>611</v>
      </c>
      <c r="E269">
        <v>30170.873376</v>
      </c>
      <c r="F269">
        <v>2731.8</v>
      </c>
      <c r="G269">
        <v>102.93924566730099</v>
      </c>
      <c r="H269">
        <v>-5.1418737063443398</v>
      </c>
      <c r="I269">
        <v>44.8321205740369</v>
      </c>
      <c r="J269">
        <v>-4.0053077418965897</v>
      </c>
      <c r="K269">
        <v>2562.3353852427799</v>
      </c>
      <c r="L269">
        <v>2049.6697245089199</v>
      </c>
      <c r="M269">
        <v>51.301707425391001</v>
      </c>
      <c r="N269">
        <v>0.51776415064736703</v>
      </c>
      <c r="O269">
        <v>7.4913976132952396</v>
      </c>
      <c r="P269">
        <v>161.05403984901301</v>
      </c>
      <c r="Q269">
        <v>0.143705199000879</v>
      </c>
    </row>
    <row r="270" spans="1:17" x14ac:dyDescent="0.3">
      <c r="A270" t="s">
        <v>640</v>
      </c>
      <c r="B270" t="s">
        <v>641</v>
      </c>
      <c r="C270" t="s">
        <v>3145</v>
      </c>
      <c r="D270" t="s">
        <v>307</v>
      </c>
      <c r="E270">
        <v>30104.782181549999</v>
      </c>
      <c r="F270">
        <v>2372.85</v>
      </c>
      <c r="G270">
        <v>12.6212641188345</v>
      </c>
      <c r="H270">
        <v>13.4111497843222</v>
      </c>
      <c r="I270">
        <v>55.424455702788599</v>
      </c>
      <c r="J270">
        <v>-1.1492816250356399</v>
      </c>
      <c r="K270">
        <v>2153.2657378799199</v>
      </c>
      <c r="L270">
        <v>1819.0396605411199</v>
      </c>
      <c r="M270">
        <v>74.8700966938938</v>
      </c>
      <c r="N270">
        <v>1.2209652169360801</v>
      </c>
      <c r="O270">
        <v>1.77423773099858</v>
      </c>
      <c r="P270">
        <v>100.05480145013</v>
      </c>
      <c r="Q270">
        <v>-2.6292561290948001E-2</v>
      </c>
    </row>
    <row r="271" spans="1:17" x14ac:dyDescent="0.3">
      <c r="A271" t="s">
        <v>642</v>
      </c>
      <c r="B271" t="s">
        <v>643</v>
      </c>
      <c r="C271" t="s">
        <v>3142</v>
      </c>
      <c r="D271" t="s">
        <v>182</v>
      </c>
      <c r="E271">
        <v>29858.190735150001</v>
      </c>
      <c r="F271">
        <v>1420.95</v>
      </c>
      <c r="G271">
        <v>-16.982469057832201</v>
      </c>
      <c r="H271">
        <v>2.7259181624260398</v>
      </c>
      <c r="I271">
        <v>15.8959099171463</v>
      </c>
      <c r="J271">
        <v>-0.72945495758535195</v>
      </c>
      <c r="K271">
        <v>1385.1301243625501</v>
      </c>
      <c r="L271">
        <v>1284.1978465955301</v>
      </c>
      <c r="M271">
        <v>52.1556073612498</v>
      </c>
      <c r="N271">
        <v>0.886972770232759</v>
      </c>
      <c r="O271">
        <v>5.9819135085681996</v>
      </c>
      <c r="P271">
        <v>41.6629280693883</v>
      </c>
      <c r="Q271">
        <v>6.4865146154070005E-2</v>
      </c>
    </row>
    <row r="272" spans="1:17" hidden="1" x14ac:dyDescent="0.3">
      <c r="A272" t="s">
        <v>644</v>
      </c>
      <c r="B272" t="s">
        <v>645</v>
      </c>
      <c r="C272" t="s">
        <v>3151</v>
      </c>
      <c r="D272" t="s">
        <v>182</v>
      </c>
      <c r="E272">
        <v>29758.185433979899</v>
      </c>
      <c r="F272">
        <v>13438.2</v>
      </c>
      <c r="G272">
        <v>112.72949728054201</v>
      </c>
      <c r="H272">
        <v>-5.57891405656523</v>
      </c>
      <c r="I272">
        <v>52.937951878333003</v>
      </c>
      <c r="J272">
        <v>2.0466883859738698</v>
      </c>
      <c r="K272">
        <v>13577.904911490001</v>
      </c>
      <c r="L272">
        <v>11163.4998425421</v>
      </c>
      <c r="M272">
        <v>49.021756925396097</v>
      </c>
      <c r="N272">
        <v>0.99247670654720299</v>
      </c>
      <c r="O272">
        <v>12.6449226830974</v>
      </c>
      <c r="P272">
        <v>160.296553126785</v>
      </c>
      <c r="Q272">
        <v>0.19970724593658601</v>
      </c>
    </row>
    <row r="273" spans="1:17" x14ac:dyDescent="0.3">
      <c r="A273" t="s">
        <v>646</v>
      </c>
      <c r="B273" t="s">
        <v>647</v>
      </c>
      <c r="C273" t="s">
        <v>3150</v>
      </c>
      <c r="D273" t="s">
        <v>398</v>
      </c>
      <c r="E273">
        <v>29755.709692279899</v>
      </c>
      <c r="F273">
        <v>6620.9</v>
      </c>
      <c r="G273">
        <v>-1.7514859134716301</v>
      </c>
      <c r="H273">
        <v>3.40287351226472</v>
      </c>
      <c r="I273">
        <v>8.8829489162500401</v>
      </c>
      <c r="J273">
        <v>-1.3062216746362201</v>
      </c>
      <c r="K273">
        <v>6453.1133246771797</v>
      </c>
      <c r="L273">
        <v>5995.3007290967898</v>
      </c>
      <c r="M273">
        <v>55.849170678349303</v>
      </c>
      <c r="N273">
        <v>1.4494315170438199</v>
      </c>
      <c r="O273">
        <v>8.69896841819088</v>
      </c>
      <c r="P273">
        <v>37.5657088242016</v>
      </c>
      <c r="Q273">
        <v>7.078620202613E-3</v>
      </c>
    </row>
    <row r="274" spans="1:17" x14ac:dyDescent="0.3">
      <c r="A274" t="s">
        <v>648</v>
      </c>
      <c r="B274" t="s">
        <v>649</v>
      </c>
      <c r="C274" t="s">
        <v>3136</v>
      </c>
      <c r="D274" t="s">
        <v>54</v>
      </c>
      <c r="E274">
        <v>29577.503160200002</v>
      </c>
      <c r="F274">
        <v>380.3</v>
      </c>
      <c r="G274">
        <v>-26.4816409542549</v>
      </c>
      <c r="H274">
        <v>-4.4207123945489402</v>
      </c>
      <c r="I274">
        <v>-32.535552980156403</v>
      </c>
      <c r="J274">
        <v>-5.9142538062730203</v>
      </c>
      <c r="K274">
        <v>393.04762787716902</v>
      </c>
      <c r="L274">
        <v>411.53005700970499</v>
      </c>
      <c r="M274">
        <v>39.260606308932502</v>
      </c>
      <c r="N274">
        <v>0.61440933473677395</v>
      </c>
      <c r="O274">
        <v>36.655272153562898</v>
      </c>
      <c r="P274">
        <v>13.0835563484983</v>
      </c>
      <c r="Q274">
        <v>0.107397074196583</v>
      </c>
    </row>
    <row r="275" spans="1:17" x14ac:dyDescent="0.3">
      <c r="A275" t="s">
        <v>650</v>
      </c>
      <c r="B275" t="s">
        <v>651</v>
      </c>
      <c r="C275" t="s">
        <v>3138</v>
      </c>
      <c r="D275" t="s">
        <v>197</v>
      </c>
      <c r="E275">
        <v>29506.891550009899</v>
      </c>
      <c r="F275">
        <v>9055.2999999999993</v>
      </c>
      <c r="G275">
        <v>16.7870062306344</v>
      </c>
      <c r="H275">
        <v>2.7472835892898502</v>
      </c>
      <c r="I275">
        <v>27.976727656325401</v>
      </c>
      <c r="J275">
        <v>3.94518182044254</v>
      </c>
      <c r="K275">
        <v>8545.8165012842001</v>
      </c>
      <c r="L275">
        <v>7487.0846363941901</v>
      </c>
      <c r="M275">
        <v>73.085514825133998</v>
      </c>
      <c r="N275">
        <v>0.82480152592249401</v>
      </c>
      <c r="O275">
        <v>5.5735315229755003</v>
      </c>
      <c r="P275">
        <v>52.035325425407699</v>
      </c>
      <c r="Q275">
        <v>4.3987308938789001E-2</v>
      </c>
    </row>
    <row r="276" spans="1:17" x14ac:dyDescent="0.3">
      <c r="A276" t="s">
        <v>652</v>
      </c>
      <c r="B276" t="s">
        <v>653</v>
      </c>
      <c r="C276" t="s">
        <v>3138</v>
      </c>
      <c r="D276" t="s">
        <v>236</v>
      </c>
      <c r="E276">
        <v>29204.45526698</v>
      </c>
      <c r="F276">
        <v>2183.3000000000002</v>
      </c>
      <c r="G276">
        <v>46.897380472403803</v>
      </c>
      <c r="H276">
        <v>4.6495378222038397</v>
      </c>
      <c r="I276">
        <v>15.024915918560501</v>
      </c>
      <c r="J276">
        <v>4.5669389998399303</v>
      </c>
      <c r="K276">
        <v>1978.33497961738</v>
      </c>
      <c r="L276">
        <v>1744.2904599032599</v>
      </c>
      <c r="M276">
        <v>69.028012835366894</v>
      </c>
      <c r="N276">
        <v>0.59207123114456295</v>
      </c>
      <c r="O276">
        <v>6.84285256263452</v>
      </c>
      <c r="P276">
        <v>91.307776560788596</v>
      </c>
      <c r="Q276">
        <v>7.8389291745652998E-2</v>
      </c>
    </row>
    <row r="277" spans="1:17" x14ac:dyDescent="0.3">
      <c r="A277" t="s">
        <v>654</v>
      </c>
      <c r="B277" t="s">
        <v>655</v>
      </c>
      <c r="C277" t="s">
        <v>3140</v>
      </c>
      <c r="D277" t="s">
        <v>51</v>
      </c>
      <c r="E277">
        <v>29018.092831744001</v>
      </c>
      <c r="F277">
        <v>219.92</v>
      </c>
      <c r="G277">
        <v>99.615213777309407</v>
      </c>
      <c r="H277">
        <v>-1.9392380057491301</v>
      </c>
      <c r="I277">
        <v>45.5021463398542</v>
      </c>
      <c r="J277">
        <v>-4.4822527253543702</v>
      </c>
      <c r="K277">
        <v>207.44698960669001</v>
      </c>
      <c r="L277">
        <v>166.16717490508401</v>
      </c>
      <c r="M277">
        <v>45.820930549293301</v>
      </c>
      <c r="N277">
        <v>0.58935626722893397</v>
      </c>
      <c r="O277">
        <v>10.9448890505638</v>
      </c>
      <c r="P277">
        <v>151.337142857142</v>
      </c>
      <c r="Q277">
        <v>1.7484848034532999E-2</v>
      </c>
    </row>
    <row r="278" spans="1:17" x14ac:dyDescent="0.3">
      <c r="A278" t="s">
        <v>656</v>
      </c>
      <c r="B278" t="s">
        <v>657</v>
      </c>
      <c r="C278" t="s">
        <v>3142</v>
      </c>
      <c r="D278" t="s">
        <v>182</v>
      </c>
      <c r="E278">
        <v>28853.8681324799</v>
      </c>
      <c r="F278">
        <v>15212.2</v>
      </c>
      <c r="G278">
        <v>-30.7154786647131</v>
      </c>
      <c r="H278">
        <v>-10.323711209932901</v>
      </c>
      <c r="I278">
        <v>-1.79297710385692</v>
      </c>
      <c r="J278">
        <v>-1.94566463462683</v>
      </c>
      <c r="K278">
        <v>15806.366221886899</v>
      </c>
      <c r="L278">
        <v>15278.354429766499</v>
      </c>
      <c r="M278">
        <v>40.463912161859199</v>
      </c>
      <c r="N278">
        <v>1.5449215811811201</v>
      </c>
      <c r="O278">
        <v>19.969498165945701</v>
      </c>
      <c r="P278">
        <v>17.242389210019201</v>
      </c>
      <c r="Q278">
        <v>7.0802557043882997E-2</v>
      </c>
    </row>
    <row r="279" spans="1:17" x14ac:dyDescent="0.3">
      <c r="A279" t="s">
        <v>658</v>
      </c>
      <c r="B279" t="s">
        <v>659</v>
      </c>
      <c r="C279" t="s">
        <v>3142</v>
      </c>
      <c r="D279" t="s">
        <v>529</v>
      </c>
      <c r="E279">
        <v>28732.780450067999</v>
      </c>
      <c r="F279">
        <v>64.989999999999995</v>
      </c>
      <c r="G279">
        <v>-23.653641693021701</v>
      </c>
      <c r="H279">
        <v>-4.7241899931539502</v>
      </c>
      <c r="I279">
        <v>-17.189958650289899</v>
      </c>
      <c r="J279">
        <v>-3.54977242086236</v>
      </c>
      <c r="K279">
        <v>69.637183463632297</v>
      </c>
      <c r="L279">
        <v>68.412083186885496</v>
      </c>
      <c r="M279">
        <v>22.411117136028899</v>
      </c>
      <c r="N279">
        <v>1.3752894543490599</v>
      </c>
      <c r="O279">
        <v>23.095860901677099</v>
      </c>
      <c r="P279">
        <v>12.342264477095901</v>
      </c>
      <c r="Q279">
        <v>1.9698343740993999E-2</v>
      </c>
    </row>
    <row r="280" spans="1:17" x14ac:dyDescent="0.3">
      <c r="A280" t="s">
        <v>660</v>
      </c>
      <c r="B280" t="s">
        <v>661</v>
      </c>
      <c r="C280" t="s">
        <v>3147</v>
      </c>
      <c r="D280" t="s">
        <v>274</v>
      </c>
      <c r="E280">
        <v>28651.567967939998</v>
      </c>
      <c r="F280">
        <v>3809.1</v>
      </c>
      <c r="G280">
        <v>-0.89762407609513395</v>
      </c>
      <c r="H280">
        <v>-0.59339587999799204</v>
      </c>
      <c r="I280">
        <v>19.0104150831962</v>
      </c>
      <c r="J280">
        <v>1.2220322750017101</v>
      </c>
      <c r="K280">
        <v>3807.868760849</v>
      </c>
      <c r="L280">
        <v>3634.58637147741</v>
      </c>
      <c r="M280">
        <v>59.581306601004201</v>
      </c>
      <c r="N280">
        <v>0.36328281986145999</v>
      </c>
      <c r="O280">
        <v>26.483946339030201</v>
      </c>
      <c r="P280">
        <v>50.885323826500198</v>
      </c>
      <c r="Q280">
        <v>8.5867164102945995E-2</v>
      </c>
    </row>
    <row r="281" spans="1:17" x14ac:dyDescent="0.3">
      <c r="A281" t="s">
        <v>662</v>
      </c>
      <c r="B281" t="s">
        <v>663</v>
      </c>
      <c r="C281" t="s">
        <v>3140</v>
      </c>
      <c r="D281" t="s">
        <v>268</v>
      </c>
      <c r="E281">
        <v>28465.897075000001</v>
      </c>
      <c r="F281">
        <v>3420.2</v>
      </c>
      <c r="G281">
        <v>6.6763357389877003</v>
      </c>
      <c r="H281">
        <v>4.2211240027350403</v>
      </c>
      <c r="I281">
        <v>35.835668708522398</v>
      </c>
      <c r="J281">
        <v>-2.8123383567797999</v>
      </c>
      <c r="K281">
        <v>3306.5139753294202</v>
      </c>
      <c r="L281">
        <v>2869.3008734331102</v>
      </c>
      <c r="M281">
        <v>46.347193949974098</v>
      </c>
      <c r="N281">
        <v>0.99563029656659496</v>
      </c>
      <c r="O281">
        <v>6.8343956493772202</v>
      </c>
      <c r="P281">
        <v>75.963368832638693</v>
      </c>
      <c r="Q281">
        <v>-1.7197969744813E-2</v>
      </c>
    </row>
    <row r="282" spans="1:17" x14ac:dyDescent="0.3">
      <c r="A282" t="s">
        <v>664</v>
      </c>
      <c r="B282" t="s">
        <v>665</v>
      </c>
      <c r="C282" t="s">
        <v>3140</v>
      </c>
      <c r="D282" t="s">
        <v>51</v>
      </c>
      <c r="E282">
        <v>28437.291532759999</v>
      </c>
      <c r="F282">
        <v>1830.95</v>
      </c>
      <c r="G282">
        <v>3.00530819681047</v>
      </c>
      <c r="H282">
        <v>-5.6483971134098701</v>
      </c>
      <c r="I282">
        <v>-9.9995688335652897</v>
      </c>
      <c r="J282">
        <v>3.4948451073945002</v>
      </c>
      <c r="K282">
        <v>1857.77131873438</v>
      </c>
      <c r="L282">
        <v>1744.2319121445801</v>
      </c>
      <c r="M282">
        <v>53.852650863848403</v>
      </c>
      <c r="N282">
        <v>1.80115345975292</v>
      </c>
      <c r="O282">
        <v>10.871405554493499</v>
      </c>
      <c r="P282">
        <v>47.129253887259402</v>
      </c>
      <c r="Q282">
        <v>9.1763963306916996E-2</v>
      </c>
    </row>
    <row r="283" spans="1:17" x14ac:dyDescent="0.3">
      <c r="A283" t="s">
        <v>666</v>
      </c>
      <c r="B283" t="s">
        <v>667</v>
      </c>
      <c r="C283" t="s">
        <v>3150</v>
      </c>
      <c r="D283" t="s">
        <v>174</v>
      </c>
      <c r="E283">
        <v>28137.8309051</v>
      </c>
      <c r="F283">
        <v>1104.5</v>
      </c>
      <c r="G283">
        <v>-21.1081684962186</v>
      </c>
      <c r="H283">
        <v>13.363323981019199</v>
      </c>
      <c r="I283">
        <v>-11.3703483296553</v>
      </c>
      <c r="J283">
        <v>2.62334742331667</v>
      </c>
      <c r="K283">
        <v>1079.53600924239</v>
      </c>
      <c r="L283">
        <v>1064.09939038276</v>
      </c>
      <c r="M283">
        <v>49.763210184072697</v>
      </c>
      <c r="N283">
        <v>2.9460711631284702</v>
      </c>
      <c r="O283">
        <v>22.136713444997699</v>
      </c>
      <c r="P283">
        <v>18.381564844587299</v>
      </c>
      <c r="Q283">
        <v>-2.9532763380940002E-3</v>
      </c>
    </row>
    <row r="284" spans="1:17" x14ac:dyDescent="0.3">
      <c r="A284" t="s">
        <v>668</v>
      </c>
      <c r="B284" t="s">
        <v>669</v>
      </c>
      <c r="C284" t="s">
        <v>3140</v>
      </c>
      <c r="D284" t="s">
        <v>268</v>
      </c>
      <c r="E284">
        <v>28108.854473939999</v>
      </c>
      <c r="F284">
        <v>1046.7</v>
      </c>
      <c r="G284">
        <v>5.6656107202920998</v>
      </c>
      <c r="H284">
        <v>-8.4613527762977796</v>
      </c>
      <c r="I284">
        <v>-35.752226933036702</v>
      </c>
      <c r="J284">
        <v>3.7576901748826299</v>
      </c>
      <c r="K284">
        <v>1092.7943867680401</v>
      </c>
      <c r="L284">
        <v>1119.8918694690101</v>
      </c>
      <c r="M284">
        <v>57.590593702341103</v>
      </c>
      <c r="N284">
        <v>1.8406697340173199</v>
      </c>
      <c r="O284">
        <v>44.635521161746397</v>
      </c>
      <c r="P284">
        <v>47.838983050847403</v>
      </c>
    </row>
    <row r="285" spans="1:17" hidden="1" x14ac:dyDescent="0.3">
      <c r="A285" t="s">
        <v>670</v>
      </c>
      <c r="B285" t="s">
        <v>671</v>
      </c>
      <c r="C285" t="s">
        <v>3151</v>
      </c>
      <c r="D285" t="s">
        <v>51</v>
      </c>
      <c r="E285">
        <v>28048.957810509899</v>
      </c>
      <c r="F285">
        <v>1483.3</v>
      </c>
      <c r="G285">
        <v>-18.088977347057799</v>
      </c>
      <c r="H285">
        <v>2.16018452535068</v>
      </c>
      <c r="I285">
        <v>-2.4491824843583401</v>
      </c>
      <c r="J285">
        <v>2.1863473663042798</v>
      </c>
      <c r="K285">
        <v>1399.8451853347401</v>
      </c>
      <c r="M285">
        <v>56.977756930787102</v>
      </c>
      <c r="N285">
        <v>1.0399261455456901</v>
      </c>
      <c r="O285">
        <v>6.5192476235420997</v>
      </c>
      <c r="P285">
        <v>21.0857142857142</v>
      </c>
    </row>
    <row r="286" spans="1:17" x14ac:dyDescent="0.3">
      <c r="A286" t="s">
        <v>672</v>
      </c>
      <c r="B286" t="s">
        <v>673</v>
      </c>
      <c r="C286" t="s">
        <v>3147</v>
      </c>
      <c r="D286" t="s">
        <v>156</v>
      </c>
      <c r="E286">
        <v>28013.317540223899</v>
      </c>
      <c r="F286">
        <v>214.86</v>
      </c>
      <c r="G286">
        <v>295.417404341674</v>
      </c>
      <c r="H286">
        <v>-12.568412546647799</v>
      </c>
      <c r="I286">
        <v>46.972996145350898</v>
      </c>
      <c r="J286">
        <v>-4.2703438309853903</v>
      </c>
      <c r="K286">
        <v>217.967333409312</v>
      </c>
      <c r="L286">
        <v>163.721077641524</v>
      </c>
      <c r="M286">
        <v>34.366715683959903</v>
      </c>
      <c r="N286">
        <v>0.59394421916453599</v>
      </c>
      <c r="O286">
        <v>21.893325886623799</v>
      </c>
      <c r="P286">
        <v>353.53034300791501</v>
      </c>
      <c r="Q286">
        <v>0.19438570664867999</v>
      </c>
    </row>
    <row r="287" spans="1:17" x14ac:dyDescent="0.3">
      <c r="A287" t="s">
        <v>674</v>
      </c>
      <c r="B287" t="s">
        <v>675</v>
      </c>
      <c r="C287" t="s">
        <v>3147</v>
      </c>
      <c r="D287" t="s">
        <v>274</v>
      </c>
      <c r="E287">
        <v>27959.271416719999</v>
      </c>
      <c r="F287">
        <v>1469.15</v>
      </c>
      <c r="G287">
        <v>-1.1052410813726701</v>
      </c>
      <c r="H287">
        <v>-1.84155577924819</v>
      </c>
      <c r="I287">
        <v>6.1084932573764004</v>
      </c>
      <c r="J287">
        <v>-1.81096411024056</v>
      </c>
      <c r="K287">
        <v>1520.3354728808799</v>
      </c>
      <c r="L287">
        <v>1441.83321291333</v>
      </c>
      <c r="M287">
        <v>49.063339951272802</v>
      </c>
      <c r="N287">
        <v>0.82587060396109802</v>
      </c>
      <c r="O287">
        <v>25.3207637069053</v>
      </c>
      <c r="P287">
        <v>43.247854914196502</v>
      </c>
      <c r="Q287">
        <v>5.7723987871569002E-2</v>
      </c>
    </row>
    <row r="288" spans="1:17" x14ac:dyDescent="0.3">
      <c r="A288" t="s">
        <v>676</v>
      </c>
      <c r="B288" t="s">
        <v>677</v>
      </c>
      <c r="C288" t="s">
        <v>3140</v>
      </c>
      <c r="D288" t="s">
        <v>51</v>
      </c>
      <c r="E288">
        <v>27697.235912144999</v>
      </c>
      <c r="F288">
        <v>1681.15</v>
      </c>
      <c r="G288">
        <v>-20.402292786955702</v>
      </c>
      <c r="H288">
        <v>-9.06393374384173</v>
      </c>
      <c r="I288">
        <v>-15.6439457350513</v>
      </c>
      <c r="J288">
        <v>-4.3351769047348698</v>
      </c>
      <c r="K288">
        <v>1837.3770034092199</v>
      </c>
      <c r="L288">
        <v>1828.65055350376</v>
      </c>
      <c r="M288">
        <v>15.976675863794</v>
      </c>
      <c r="N288">
        <v>0.443514393186488</v>
      </c>
      <c r="O288">
        <v>32.1089730244178</v>
      </c>
      <c r="P288">
        <v>13.9724077149927</v>
      </c>
      <c r="Q288">
        <v>-0.112288238049497</v>
      </c>
    </row>
    <row r="289" spans="1:17" x14ac:dyDescent="0.3">
      <c r="A289" t="s">
        <v>678</v>
      </c>
      <c r="B289" t="s">
        <v>679</v>
      </c>
      <c r="C289" t="s">
        <v>3145</v>
      </c>
      <c r="D289" t="s">
        <v>307</v>
      </c>
      <c r="E289">
        <v>27654.415074845001</v>
      </c>
      <c r="F289">
        <v>429.65</v>
      </c>
      <c r="G289">
        <v>15.7788006129748</v>
      </c>
      <c r="H289">
        <v>-3.98827792935433</v>
      </c>
      <c r="I289">
        <v>35.456130890553403</v>
      </c>
      <c r="J289">
        <v>9.5755864162017004E-4</v>
      </c>
      <c r="K289">
        <v>438.08949407346199</v>
      </c>
      <c r="L289">
        <v>387.02292347776</v>
      </c>
      <c r="M289">
        <v>44.813041757418901</v>
      </c>
      <c r="N289">
        <v>0.89239634489134401</v>
      </c>
      <c r="O289">
        <v>12.649831258000599</v>
      </c>
      <c r="P289">
        <v>64.459330143540598</v>
      </c>
      <c r="Q289">
        <v>-4.6070650150681E-2</v>
      </c>
    </row>
    <row r="290" spans="1:17" x14ac:dyDescent="0.3">
      <c r="A290" t="s">
        <v>680</v>
      </c>
      <c r="B290" t="s">
        <v>681</v>
      </c>
      <c r="C290" t="s">
        <v>3147</v>
      </c>
      <c r="D290" t="s">
        <v>274</v>
      </c>
      <c r="E290">
        <v>27008.483199999999</v>
      </c>
      <c r="F290">
        <v>2439.35</v>
      </c>
      <c r="G290">
        <v>-13.07235319205</v>
      </c>
      <c r="H290">
        <v>-1.65913707626027</v>
      </c>
      <c r="I290">
        <v>2.5567591252393398</v>
      </c>
      <c r="J290">
        <v>-1.94847356362594</v>
      </c>
      <c r="K290">
        <v>2444.7585699051301</v>
      </c>
      <c r="L290">
        <v>2372.1031113252302</v>
      </c>
      <c r="M290">
        <v>57.759893270652597</v>
      </c>
      <c r="N290">
        <v>0.73740720914249402</v>
      </c>
      <c r="O290">
        <v>21.343800602619499</v>
      </c>
      <c r="P290">
        <v>30.084790955631298</v>
      </c>
      <c r="Q290">
        <v>5.3375037645178001E-2</v>
      </c>
    </row>
    <row r="291" spans="1:17" x14ac:dyDescent="0.3">
      <c r="A291" t="s">
        <v>682</v>
      </c>
      <c r="B291" t="s">
        <v>683</v>
      </c>
      <c r="C291" t="s">
        <v>3136</v>
      </c>
      <c r="D291" t="s">
        <v>543</v>
      </c>
      <c r="E291">
        <v>26969.539501169998</v>
      </c>
      <c r="F291">
        <v>832.3</v>
      </c>
      <c r="G291">
        <v>4.48009474346195</v>
      </c>
      <c r="H291">
        <v>-1.11282922419388</v>
      </c>
      <c r="I291">
        <v>3.9254182452439998</v>
      </c>
      <c r="J291">
        <v>-6.4369997271299102</v>
      </c>
      <c r="K291">
        <v>837.27852522217302</v>
      </c>
      <c r="L291">
        <v>767.18048247149102</v>
      </c>
      <c r="M291">
        <v>26.932417810289099</v>
      </c>
      <c r="N291">
        <v>0.84985993063024901</v>
      </c>
      <c r="O291">
        <v>10.8314309744082</v>
      </c>
      <c r="P291">
        <v>33.907167564958499</v>
      </c>
      <c r="Q291">
        <v>-3.3827778059132001E-2</v>
      </c>
    </row>
    <row r="292" spans="1:17" x14ac:dyDescent="0.3">
      <c r="A292" t="s">
        <v>684</v>
      </c>
      <c r="B292" t="s">
        <v>685</v>
      </c>
      <c r="C292" t="s">
        <v>3150</v>
      </c>
      <c r="D292" t="s">
        <v>262</v>
      </c>
      <c r="E292">
        <v>26928.9124572</v>
      </c>
      <c r="F292">
        <v>539.5</v>
      </c>
      <c r="G292">
        <v>1.25960932766336</v>
      </c>
      <c r="H292">
        <v>-7.2459276176271796</v>
      </c>
      <c r="I292">
        <v>26.290186206963899</v>
      </c>
      <c r="J292">
        <v>-2.75940391949693</v>
      </c>
      <c r="K292">
        <v>540.77091824727995</v>
      </c>
      <c r="L292">
        <v>478.01903689805602</v>
      </c>
      <c r="M292">
        <v>42.938826316768299</v>
      </c>
      <c r="N292">
        <v>0.34412365518846599</v>
      </c>
      <c r="O292">
        <v>16.459684893419801</v>
      </c>
      <c r="P292">
        <v>60.517703064564103</v>
      </c>
      <c r="Q292">
        <v>2.1797190726023E-2</v>
      </c>
    </row>
    <row r="293" spans="1:17" x14ac:dyDescent="0.3">
      <c r="A293" t="s">
        <v>686</v>
      </c>
      <c r="B293" t="s">
        <v>687</v>
      </c>
      <c r="C293" t="s">
        <v>3139</v>
      </c>
      <c r="D293" t="s">
        <v>48</v>
      </c>
      <c r="E293">
        <v>26863.573</v>
      </c>
      <c r="F293">
        <v>1009.15</v>
      </c>
      <c r="G293">
        <v>27.5423760151502</v>
      </c>
      <c r="H293">
        <v>1.4804293265570001</v>
      </c>
      <c r="I293">
        <v>31.741243870643299</v>
      </c>
      <c r="J293">
        <v>-3.95310505946208</v>
      </c>
      <c r="K293">
        <v>954.69266614100695</v>
      </c>
      <c r="L293">
        <v>817.49890639826003</v>
      </c>
      <c r="M293">
        <v>51.161010721244402</v>
      </c>
      <c r="N293">
        <v>0.53719177358952996</v>
      </c>
      <c r="O293">
        <v>5.8316404895208898</v>
      </c>
      <c r="P293">
        <v>83.465139532769697</v>
      </c>
      <c r="Q293">
        <v>7.6903462990058E-2</v>
      </c>
    </row>
    <row r="294" spans="1:17" x14ac:dyDescent="0.3">
      <c r="A294" t="s">
        <v>688</v>
      </c>
      <c r="B294" t="s">
        <v>689</v>
      </c>
      <c r="C294" t="s">
        <v>3148</v>
      </c>
      <c r="D294" t="s">
        <v>284</v>
      </c>
      <c r="E294">
        <v>26781.221094150002</v>
      </c>
      <c r="F294">
        <v>428.25</v>
      </c>
      <c r="G294">
        <v>59.785370815894503</v>
      </c>
      <c r="H294">
        <v>12.932596794707401</v>
      </c>
      <c r="I294">
        <v>-18.8987935707923</v>
      </c>
      <c r="J294">
        <v>7.5716466825100204</v>
      </c>
      <c r="K294">
        <v>394.30030408740998</v>
      </c>
      <c r="L294">
        <v>380.42067222312897</v>
      </c>
      <c r="M294">
        <v>83.252361176959795</v>
      </c>
      <c r="N294">
        <v>1.2535525258851401</v>
      </c>
      <c r="O294">
        <v>17.2679509632224</v>
      </c>
      <c r="P294">
        <v>108.343468742398</v>
      </c>
      <c r="Q294">
        <v>0.133232364269285</v>
      </c>
    </row>
    <row r="295" spans="1:17" x14ac:dyDescent="0.3">
      <c r="A295" t="s">
        <v>690</v>
      </c>
      <c r="B295" t="s">
        <v>691</v>
      </c>
      <c r="C295" t="s">
        <v>3140</v>
      </c>
      <c r="D295" t="s">
        <v>51</v>
      </c>
      <c r="E295">
        <v>26765.168083920002</v>
      </c>
      <c r="F295">
        <v>5850.6</v>
      </c>
      <c r="G295">
        <v>21.2803303660476</v>
      </c>
      <c r="H295">
        <v>-5.1549337925682197</v>
      </c>
      <c r="I295">
        <v>30.841301511398601</v>
      </c>
      <c r="J295">
        <v>1.4950757060181601</v>
      </c>
      <c r="K295">
        <v>5664.1471160351402</v>
      </c>
      <c r="L295">
        <v>5003.9049040144901</v>
      </c>
      <c r="M295">
        <v>63.7403719981682</v>
      </c>
      <c r="N295">
        <v>1.1162672287122899</v>
      </c>
      <c r="O295">
        <v>10.2647591699996</v>
      </c>
      <c r="P295">
        <v>52.438770192808697</v>
      </c>
      <c r="Q295">
        <v>-2.9189673078513001E-2</v>
      </c>
    </row>
    <row r="296" spans="1:17" x14ac:dyDescent="0.3">
      <c r="A296" t="s">
        <v>692</v>
      </c>
      <c r="B296" t="s">
        <v>693</v>
      </c>
      <c r="C296" t="s">
        <v>3147</v>
      </c>
      <c r="D296" t="s">
        <v>274</v>
      </c>
      <c r="E296">
        <v>26749.39864041</v>
      </c>
      <c r="F296">
        <v>5410.7</v>
      </c>
      <c r="G296">
        <v>-23.395069900975798</v>
      </c>
      <c r="H296">
        <v>-0.40767781787229701</v>
      </c>
      <c r="I296">
        <v>7.1515509384814804</v>
      </c>
      <c r="J296">
        <v>3.1040794300666301E-2</v>
      </c>
      <c r="K296">
        <v>5417.2127848360997</v>
      </c>
      <c r="L296">
        <v>5283.0161765434204</v>
      </c>
      <c r="M296">
        <v>57.396810402574502</v>
      </c>
      <c r="N296">
        <v>1.0221187479446301</v>
      </c>
      <c r="O296">
        <v>35.841942817010697</v>
      </c>
      <c r="P296">
        <v>34.444030314324699</v>
      </c>
      <c r="Q296">
        <v>5.6191533264211002E-2</v>
      </c>
    </row>
    <row r="297" spans="1:17" x14ac:dyDescent="0.3">
      <c r="A297" t="s">
        <v>694</v>
      </c>
      <c r="B297" t="s">
        <v>695</v>
      </c>
      <c r="C297" t="s">
        <v>3149</v>
      </c>
      <c r="D297" t="s">
        <v>135</v>
      </c>
      <c r="E297">
        <v>26168.318234620001</v>
      </c>
      <c r="F297">
        <v>765.4</v>
      </c>
      <c r="G297">
        <v>192.15906990581499</v>
      </c>
      <c r="H297">
        <v>16.5034733067654</v>
      </c>
      <c r="I297">
        <v>118.611920775944</v>
      </c>
      <c r="J297">
        <v>0.127759518536886</v>
      </c>
      <c r="K297">
        <v>644.23996285288297</v>
      </c>
      <c r="L297">
        <v>469.55751749086301</v>
      </c>
      <c r="M297">
        <v>65.959525437300996</v>
      </c>
      <c r="N297">
        <v>0.74263600344264702</v>
      </c>
      <c r="O297">
        <v>0.57486281682779194</v>
      </c>
      <c r="P297">
        <v>247.90909090909</v>
      </c>
      <c r="Q297">
        <v>0.26630968182094</v>
      </c>
    </row>
    <row r="298" spans="1:17" x14ac:dyDescent="0.3">
      <c r="A298" t="s">
        <v>696</v>
      </c>
      <c r="B298" t="s">
        <v>697</v>
      </c>
      <c r="C298" t="s">
        <v>3140</v>
      </c>
      <c r="D298" t="s">
        <v>51</v>
      </c>
      <c r="E298">
        <v>25823.035344029999</v>
      </c>
      <c r="F298">
        <v>478.95</v>
      </c>
      <c r="G298">
        <v>-7.0954470824496898</v>
      </c>
      <c r="H298">
        <v>-6.9412188029601696</v>
      </c>
      <c r="I298">
        <v>-0.18689391399583999</v>
      </c>
      <c r="J298">
        <v>4.8647564613418997</v>
      </c>
      <c r="K298">
        <v>462.43270492260802</v>
      </c>
      <c r="L298">
        <v>436.84016304126698</v>
      </c>
      <c r="M298">
        <v>63.598239495290798</v>
      </c>
      <c r="N298">
        <v>0.80828632954942203</v>
      </c>
      <c r="O298">
        <v>8.15325190520932</v>
      </c>
      <c r="P298">
        <v>37.077847738981099</v>
      </c>
      <c r="Q298">
        <v>-4.6379382122297003E-2</v>
      </c>
    </row>
    <row r="299" spans="1:17" x14ac:dyDescent="0.3">
      <c r="A299" t="s">
        <v>698</v>
      </c>
      <c r="B299" t="s">
        <v>699</v>
      </c>
      <c r="C299" t="s">
        <v>3140</v>
      </c>
      <c r="D299" t="s">
        <v>268</v>
      </c>
      <c r="E299">
        <v>25769.307064799999</v>
      </c>
      <c r="F299">
        <v>1268.8</v>
      </c>
      <c r="G299">
        <v>-10.5413690620081</v>
      </c>
      <c r="H299">
        <v>-6.0335716628447296</v>
      </c>
      <c r="I299">
        <v>-11.6111454583683</v>
      </c>
      <c r="J299">
        <v>-1.95419129732436</v>
      </c>
      <c r="K299">
        <v>1251.3819055076599</v>
      </c>
      <c r="L299">
        <v>1220.1791679236901</v>
      </c>
      <c r="M299">
        <v>63.519833185571102</v>
      </c>
      <c r="N299">
        <v>0.91867378917268805</v>
      </c>
      <c r="O299">
        <v>13.8792559899117</v>
      </c>
      <c r="P299">
        <v>29.475993673146501</v>
      </c>
      <c r="Q299">
        <v>0.116433298485737</v>
      </c>
    </row>
    <row r="300" spans="1:17" x14ac:dyDescent="0.3">
      <c r="A300" t="s">
        <v>700</v>
      </c>
      <c r="B300" t="s">
        <v>701</v>
      </c>
      <c r="C300" t="s">
        <v>3136</v>
      </c>
      <c r="D300" t="s">
        <v>591</v>
      </c>
      <c r="E300">
        <v>25711.45010645</v>
      </c>
      <c r="F300">
        <v>989.5</v>
      </c>
      <c r="G300">
        <v>10.0737094822688</v>
      </c>
      <c r="H300">
        <v>-14.3410167941881</v>
      </c>
      <c r="I300">
        <v>22.467776631800302</v>
      </c>
      <c r="J300">
        <v>1.18130690902568</v>
      </c>
      <c r="K300">
        <v>945.97116438234605</v>
      </c>
      <c r="L300">
        <v>823.56768598818906</v>
      </c>
      <c r="M300">
        <v>59.169945335691999</v>
      </c>
      <c r="N300">
        <v>0.51199765625668403</v>
      </c>
      <c r="O300">
        <v>21.495704901465299</v>
      </c>
      <c r="P300">
        <v>63.824503311258198</v>
      </c>
      <c r="Q300">
        <v>8.9167377479691001E-2</v>
      </c>
    </row>
    <row r="301" spans="1:17" x14ac:dyDescent="0.3">
      <c r="A301" t="s">
        <v>702</v>
      </c>
      <c r="B301" t="s">
        <v>703</v>
      </c>
      <c r="C301" t="s">
        <v>3142</v>
      </c>
      <c r="D301" t="s">
        <v>488</v>
      </c>
      <c r="E301">
        <v>25460.658386039999</v>
      </c>
      <c r="F301">
        <v>1391.1</v>
      </c>
      <c r="G301">
        <v>90.544326609098505</v>
      </c>
      <c r="H301">
        <v>-0.71059767887551994</v>
      </c>
      <c r="I301">
        <v>47.809156201948603</v>
      </c>
      <c r="J301">
        <v>0.46199089105021601</v>
      </c>
      <c r="K301">
        <v>1427.0161598408499</v>
      </c>
      <c r="L301">
        <v>1226.8862034920101</v>
      </c>
      <c r="M301">
        <v>52.233136292515503</v>
      </c>
      <c r="N301">
        <v>1.0816772481493699</v>
      </c>
      <c r="O301">
        <v>27.665157069944598</v>
      </c>
      <c r="P301">
        <v>132.23706176961599</v>
      </c>
      <c r="Q301">
        <v>8.2606883812963994E-2</v>
      </c>
    </row>
    <row r="302" spans="1:17" x14ac:dyDescent="0.3">
      <c r="A302" t="s">
        <v>704</v>
      </c>
      <c r="B302" t="s">
        <v>705</v>
      </c>
      <c r="C302" t="s">
        <v>3140</v>
      </c>
      <c r="D302" t="s">
        <v>51</v>
      </c>
      <c r="E302">
        <v>25444.348132200001</v>
      </c>
      <c r="F302">
        <v>1420.6</v>
      </c>
      <c r="G302">
        <v>41.9359608399281</v>
      </c>
      <c r="H302">
        <v>-8.9357479038078598</v>
      </c>
      <c r="I302">
        <v>33.014121503984697</v>
      </c>
      <c r="J302">
        <v>3.4883690135973802</v>
      </c>
      <c r="K302">
        <v>1429.6379478410199</v>
      </c>
      <c r="L302">
        <v>1187.12917805709</v>
      </c>
      <c r="M302">
        <v>45.936753617301498</v>
      </c>
      <c r="N302">
        <v>0.88373254650368904</v>
      </c>
      <c r="O302">
        <v>15.373785724341801</v>
      </c>
      <c r="P302">
        <v>96.161281413973995</v>
      </c>
      <c r="Q302">
        <v>5.1756123329419999E-2</v>
      </c>
    </row>
    <row r="303" spans="1:17" x14ac:dyDescent="0.3">
      <c r="A303" t="s">
        <v>706</v>
      </c>
      <c r="B303" t="s">
        <v>707</v>
      </c>
      <c r="C303" t="s">
        <v>3147</v>
      </c>
      <c r="D303" t="s">
        <v>156</v>
      </c>
      <c r="E303">
        <v>25372.93519566</v>
      </c>
      <c r="F303">
        <v>798.2</v>
      </c>
      <c r="G303">
        <v>89.320854878515206</v>
      </c>
      <c r="H303">
        <v>3.4991679769417199</v>
      </c>
      <c r="I303">
        <v>36.053535540683903</v>
      </c>
      <c r="J303">
        <v>16.312531036760699</v>
      </c>
      <c r="K303">
        <v>714.57186485770899</v>
      </c>
      <c r="L303">
        <v>597.17491005678505</v>
      </c>
      <c r="M303">
        <v>71.536561025587901</v>
      </c>
      <c r="N303">
        <v>1.0546092435875301</v>
      </c>
      <c r="O303">
        <v>5.7316462039589098</v>
      </c>
      <c r="P303">
        <v>155.833333333333</v>
      </c>
      <c r="Q303">
        <v>0.160002443652486</v>
      </c>
    </row>
    <row r="304" spans="1:17" x14ac:dyDescent="0.3">
      <c r="A304" t="s">
        <v>708</v>
      </c>
      <c r="B304" t="s">
        <v>709</v>
      </c>
      <c r="C304" t="s">
        <v>3147</v>
      </c>
      <c r="D304" t="s">
        <v>117</v>
      </c>
      <c r="E304">
        <v>25305.680175505</v>
      </c>
      <c r="F304">
        <v>910.15</v>
      </c>
      <c r="G304">
        <v>66.158130870394999</v>
      </c>
      <c r="H304">
        <v>4.9447505639821596</v>
      </c>
      <c r="I304">
        <v>40.2726095797927</v>
      </c>
      <c r="J304">
        <v>-1.9453434092792199</v>
      </c>
      <c r="K304">
        <v>841.89768528525099</v>
      </c>
      <c r="L304">
        <v>693.40148104512502</v>
      </c>
      <c r="M304">
        <v>52.174279208169203</v>
      </c>
      <c r="N304">
        <v>0.38710680543776899</v>
      </c>
      <c r="O304">
        <v>5.1365159589078697</v>
      </c>
      <c r="P304">
        <v>116.59923845787699</v>
      </c>
      <c r="Q304">
        <v>0.11657952261570299</v>
      </c>
    </row>
    <row r="305" spans="1:17" x14ac:dyDescent="0.3">
      <c r="A305" t="s">
        <v>710</v>
      </c>
      <c r="B305" t="s">
        <v>711</v>
      </c>
      <c r="C305" t="s">
        <v>3147</v>
      </c>
      <c r="D305" t="s">
        <v>450</v>
      </c>
      <c r="E305">
        <v>25288.843140000001</v>
      </c>
      <c r="F305">
        <v>3607.95</v>
      </c>
      <c r="G305">
        <v>10.8588447003385</v>
      </c>
      <c r="H305">
        <v>-6.3483383438315597</v>
      </c>
      <c r="I305">
        <v>12.1628307370868</v>
      </c>
      <c r="J305">
        <v>-3.7471889184893099</v>
      </c>
      <c r="K305">
        <v>3622.9065171378602</v>
      </c>
      <c r="L305">
        <v>3355.9393505745902</v>
      </c>
      <c r="M305">
        <v>50.572912006154098</v>
      </c>
      <c r="N305">
        <v>0.68731733292864805</v>
      </c>
      <c r="O305">
        <v>10.270375143779701</v>
      </c>
      <c r="P305">
        <v>40.833772469114102</v>
      </c>
      <c r="Q305">
        <v>0.10951478392281901</v>
      </c>
    </row>
    <row r="306" spans="1:17" hidden="1" x14ac:dyDescent="0.3">
      <c r="A306" t="s">
        <v>712</v>
      </c>
      <c r="B306" t="s">
        <v>713</v>
      </c>
      <c r="C306" t="s">
        <v>3147</v>
      </c>
      <c r="D306" t="s">
        <v>714</v>
      </c>
      <c r="E306">
        <v>25113.195375800002</v>
      </c>
      <c r="F306">
        <v>1104.25</v>
      </c>
      <c r="G306">
        <v>127.09492369535501</v>
      </c>
      <c r="H306">
        <v>-3.1614573865951598</v>
      </c>
      <c r="I306">
        <v>37.247215799675303</v>
      </c>
      <c r="J306">
        <v>-1.65197087646706</v>
      </c>
      <c r="K306">
        <v>1151.5335797529401</v>
      </c>
      <c r="M306">
        <v>38.116702088339103</v>
      </c>
      <c r="N306">
        <v>0.469909545754367</v>
      </c>
      <c r="O306">
        <v>31.306316504414699</v>
      </c>
      <c r="P306">
        <v>200.06793478260801</v>
      </c>
    </row>
    <row r="307" spans="1:17" hidden="1" x14ac:dyDescent="0.3">
      <c r="A307" t="s">
        <v>715</v>
      </c>
      <c r="B307" t="s">
        <v>716</v>
      </c>
      <c r="C307" t="s">
        <v>3151</v>
      </c>
      <c r="D307" t="s">
        <v>125</v>
      </c>
      <c r="E307">
        <v>25004.365055685001</v>
      </c>
      <c r="F307">
        <v>1121.8499999999999</v>
      </c>
      <c r="G307">
        <v>-26.6901609087477</v>
      </c>
      <c r="H307">
        <v>-5.9396667490351502</v>
      </c>
      <c r="I307">
        <v>1.0576289013712501</v>
      </c>
      <c r="J307">
        <v>-0.44110689606984399</v>
      </c>
      <c r="K307">
        <v>1192.3805399719699</v>
      </c>
      <c r="L307">
        <v>1140.0965501186399</v>
      </c>
      <c r="M307">
        <v>33.262233477829497</v>
      </c>
      <c r="N307">
        <v>0.48973174398334501</v>
      </c>
      <c r="O307">
        <v>24.793867272808299</v>
      </c>
      <c r="P307">
        <v>16.865461742798999</v>
      </c>
      <c r="Q307">
        <v>-6.5541988696777007E-2</v>
      </c>
    </row>
    <row r="308" spans="1:17" x14ac:dyDescent="0.3">
      <c r="A308" t="s">
        <v>717</v>
      </c>
      <c r="B308" t="s">
        <v>718</v>
      </c>
      <c r="C308" t="s">
        <v>3141</v>
      </c>
      <c r="D308" t="s">
        <v>57</v>
      </c>
      <c r="E308">
        <v>24851.794421639999</v>
      </c>
      <c r="F308">
        <v>187.48</v>
      </c>
      <c r="G308">
        <v>83.783952892059403</v>
      </c>
      <c r="H308">
        <v>-5.6053816968000101</v>
      </c>
      <c r="I308">
        <v>22.187391740190598</v>
      </c>
      <c r="J308">
        <v>-5.9032071620758204</v>
      </c>
      <c r="K308">
        <v>187.70527338807801</v>
      </c>
      <c r="L308">
        <v>156.601311465424</v>
      </c>
      <c r="M308">
        <v>41.819967568804103</v>
      </c>
      <c r="N308">
        <v>0.47934403113650498</v>
      </c>
      <c r="O308">
        <v>13.3400896095583</v>
      </c>
      <c r="P308">
        <v>127.800729040097</v>
      </c>
      <c r="Q308">
        <v>8.5863425788208006E-2</v>
      </c>
    </row>
    <row r="309" spans="1:17" x14ac:dyDescent="0.3">
      <c r="A309" t="s">
        <v>719</v>
      </c>
      <c r="B309" t="s">
        <v>720</v>
      </c>
      <c r="C309" t="s">
        <v>3136</v>
      </c>
      <c r="D309" t="s">
        <v>405</v>
      </c>
      <c r="E309">
        <v>24584.22550194</v>
      </c>
      <c r="F309">
        <v>1095.7</v>
      </c>
      <c r="G309">
        <v>-23.522813878027598</v>
      </c>
      <c r="H309">
        <v>-2.9583335685565699</v>
      </c>
      <c r="I309">
        <v>19.371374088321801</v>
      </c>
      <c r="J309">
        <v>2.4273117442927901</v>
      </c>
      <c r="K309">
        <v>1037.72593281903</v>
      </c>
      <c r="L309">
        <v>964.90682368643195</v>
      </c>
      <c r="M309">
        <v>63.224864361087498</v>
      </c>
      <c r="N309">
        <v>0.60661627884361802</v>
      </c>
      <c r="O309">
        <v>4.38988774299533</v>
      </c>
      <c r="P309">
        <v>48.7510181916915</v>
      </c>
      <c r="Q309">
        <v>-5.7331487754983E-2</v>
      </c>
    </row>
    <row r="310" spans="1:17" x14ac:dyDescent="0.3">
      <c r="A310" t="s">
        <v>721</v>
      </c>
      <c r="B310" t="s">
        <v>722</v>
      </c>
      <c r="C310" t="s">
        <v>3136</v>
      </c>
      <c r="D310" t="s">
        <v>543</v>
      </c>
      <c r="E310">
        <v>24548.566421169999</v>
      </c>
      <c r="F310">
        <v>2723.05</v>
      </c>
      <c r="G310">
        <v>4.9988324377440803</v>
      </c>
      <c r="H310">
        <v>10.4095302333721</v>
      </c>
      <c r="I310">
        <v>-15.5375033637391</v>
      </c>
      <c r="J310">
        <v>-0.76489408636552203</v>
      </c>
      <c r="K310">
        <v>2522.78334180104</v>
      </c>
      <c r="L310">
        <v>2516.8201156465998</v>
      </c>
      <c r="M310">
        <v>64.273030361716394</v>
      </c>
      <c r="N310">
        <v>1.7284735304959999</v>
      </c>
      <c r="O310">
        <v>43.0748609096417</v>
      </c>
      <c r="P310">
        <v>34.471604938271597</v>
      </c>
      <c r="Q310">
        <v>7.7905386793382006E-2</v>
      </c>
    </row>
    <row r="311" spans="1:17" x14ac:dyDescent="0.3">
      <c r="A311" t="s">
        <v>723</v>
      </c>
      <c r="B311" t="s">
        <v>724</v>
      </c>
      <c r="C311" t="s">
        <v>3136</v>
      </c>
      <c r="D311" t="s">
        <v>405</v>
      </c>
      <c r="E311">
        <v>24343.733859600001</v>
      </c>
      <c r="F311">
        <v>6815.8</v>
      </c>
      <c r="G311">
        <v>162.91562363334401</v>
      </c>
      <c r="H311">
        <v>-3.8339142426079702</v>
      </c>
      <c r="I311">
        <v>17.238832991607399</v>
      </c>
      <c r="J311">
        <v>10.2907606878635</v>
      </c>
      <c r="K311">
        <v>6348.6281950513403</v>
      </c>
      <c r="L311">
        <v>5070.3577110893302</v>
      </c>
      <c r="M311">
        <v>64.574799424314605</v>
      </c>
      <c r="N311">
        <v>1.42333176182097</v>
      </c>
      <c r="O311">
        <v>4.16972329000264</v>
      </c>
      <c r="P311">
        <v>196.081668114682</v>
      </c>
    </row>
    <row r="312" spans="1:17" x14ac:dyDescent="0.3">
      <c r="A312" t="s">
        <v>725</v>
      </c>
      <c r="B312" t="s">
        <v>726</v>
      </c>
      <c r="C312" t="s">
        <v>3140</v>
      </c>
      <c r="D312" t="s">
        <v>727</v>
      </c>
      <c r="E312">
        <v>24183.12239375</v>
      </c>
      <c r="F312">
        <v>2387.5</v>
      </c>
      <c r="G312">
        <v>47.040350194615499</v>
      </c>
      <c r="H312">
        <v>-6.6908954001837397</v>
      </c>
      <c r="I312">
        <v>42.428817552785297</v>
      </c>
      <c r="J312">
        <v>-2.31972375752835</v>
      </c>
      <c r="K312">
        <v>2282.3530671723101</v>
      </c>
      <c r="L312">
        <v>1906.7144561604</v>
      </c>
      <c r="M312">
        <v>57.1106523133544</v>
      </c>
      <c r="N312">
        <v>0.94942794130380903</v>
      </c>
      <c r="O312">
        <v>12.527748691099401</v>
      </c>
      <c r="P312">
        <v>90.984721222302198</v>
      </c>
      <c r="Q312">
        <v>0.10315936617395199</v>
      </c>
    </row>
    <row r="313" spans="1:17" x14ac:dyDescent="0.3">
      <c r="A313" t="s">
        <v>728</v>
      </c>
      <c r="B313" t="s">
        <v>729</v>
      </c>
      <c r="C313" t="s">
        <v>3136</v>
      </c>
      <c r="D313" t="s">
        <v>54</v>
      </c>
      <c r="E313">
        <v>24090.650160674999</v>
      </c>
      <c r="F313">
        <v>823.65</v>
      </c>
      <c r="G313">
        <v>-18.648356217470699</v>
      </c>
      <c r="H313">
        <v>7.8154999269580401</v>
      </c>
      <c r="I313">
        <v>5.4537322317598704</v>
      </c>
      <c r="J313">
        <v>-1.1471632537702601</v>
      </c>
      <c r="K313">
        <v>775.65945063171398</v>
      </c>
      <c r="L313">
        <v>745.56380272808099</v>
      </c>
      <c r="M313">
        <v>64.917631429836305</v>
      </c>
      <c r="N313">
        <v>0.99692245619862696</v>
      </c>
      <c r="O313">
        <v>4.7471620227038196</v>
      </c>
      <c r="P313">
        <v>37.263561369885799</v>
      </c>
    </row>
    <row r="314" spans="1:17" x14ac:dyDescent="0.3">
      <c r="A314" t="s">
        <v>730</v>
      </c>
      <c r="B314" t="s">
        <v>731</v>
      </c>
      <c r="C314" t="s">
        <v>3137</v>
      </c>
      <c r="D314" t="s">
        <v>732</v>
      </c>
      <c r="E314">
        <v>23719.494064529899</v>
      </c>
      <c r="F314">
        <v>246.85</v>
      </c>
      <c r="G314">
        <v>-42.438887452213997</v>
      </c>
      <c r="H314">
        <v>-14.1833120046768</v>
      </c>
      <c r="I314">
        <v>-13.6466506675422</v>
      </c>
      <c r="J314">
        <v>-2.9449775893784702</v>
      </c>
      <c r="K314">
        <v>277.42983040485501</v>
      </c>
      <c r="L314">
        <v>276.77034292614098</v>
      </c>
      <c r="M314">
        <v>35.379785568771297</v>
      </c>
      <c r="N314">
        <v>0.47055028984562097</v>
      </c>
      <c r="O314">
        <v>55.6815880089123</v>
      </c>
      <c r="P314">
        <v>8.9604943721032893</v>
      </c>
      <c r="Q314">
        <v>6.7717937627526995E-2</v>
      </c>
    </row>
    <row r="315" spans="1:17" x14ac:dyDescent="0.3">
      <c r="A315" t="s">
        <v>733</v>
      </c>
      <c r="B315" t="s">
        <v>734</v>
      </c>
      <c r="C315" t="s">
        <v>3134</v>
      </c>
      <c r="D315" t="s">
        <v>441</v>
      </c>
      <c r="E315">
        <v>23708.294999999998</v>
      </c>
      <c r="F315">
        <v>675.45</v>
      </c>
      <c r="G315">
        <v>81.926660414849593</v>
      </c>
      <c r="H315">
        <v>-14.306598580835599</v>
      </c>
      <c r="I315">
        <v>26.9844903165258</v>
      </c>
      <c r="J315">
        <v>-6.4786346114421498</v>
      </c>
      <c r="K315">
        <v>759.61932481313397</v>
      </c>
      <c r="L315">
        <v>652.56346002457997</v>
      </c>
      <c r="M315">
        <v>26.283751397558301</v>
      </c>
      <c r="N315">
        <v>0.67247215477574995</v>
      </c>
      <c r="O315">
        <v>43.607965060330102</v>
      </c>
      <c r="P315">
        <v>141.23214285714201</v>
      </c>
      <c r="Q315">
        <v>0.118059578715075</v>
      </c>
    </row>
    <row r="316" spans="1:17" x14ac:dyDescent="0.3">
      <c r="A316" t="s">
        <v>735</v>
      </c>
      <c r="B316" t="s">
        <v>736</v>
      </c>
      <c r="C316" t="s">
        <v>3150</v>
      </c>
      <c r="D316" t="s">
        <v>174</v>
      </c>
      <c r="E316">
        <v>23348.636593974999</v>
      </c>
      <c r="F316">
        <v>7930.45</v>
      </c>
      <c r="G316">
        <v>-11.9158086294431</v>
      </c>
      <c r="H316">
        <v>0.39183763867659899</v>
      </c>
      <c r="I316">
        <v>22.720436389559101</v>
      </c>
      <c r="J316">
        <v>1.1115370613247599</v>
      </c>
      <c r="K316">
        <v>7673.7777152541903</v>
      </c>
      <c r="L316">
        <v>7046.28052460038</v>
      </c>
      <c r="M316">
        <v>58.131486811070502</v>
      </c>
      <c r="N316">
        <v>1.0049429143324899</v>
      </c>
      <c r="O316">
        <v>3.1467319004596201</v>
      </c>
      <c r="P316">
        <v>53.2498526527338</v>
      </c>
      <c r="Q316">
        <v>-8.5156105482835004E-2</v>
      </c>
    </row>
    <row r="317" spans="1:17" x14ac:dyDescent="0.3">
      <c r="A317" t="s">
        <v>737</v>
      </c>
      <c r="B317" t="s">
        <v>738</v>
      </c>
      <c r="C317" t="s">
        <v>3145</v>
      </c>
      <c r="D317" t="s">
        <v>100</v>
      </c>
      <c r="E317">
        <v>23265.6621488399</v>
      </c>
      <c r="F317">
        <v>287.8</v>
      </c>
      <c r="G317">
        <v>-37.440177658037001</v>
      </c>
      <c r="H317">
        <v>-6.7577513824591398</v>
      </c>
      <c r="I317">
        <v>-6.2202144770699501</v>
      </c>
      <c r="J317">
        <v>-2.8238808300251201</v>
      </c>
      <c r="K317">
        <v>297.00669415378798</v>
      </c>
      <c r="L317">
        <v>294.67833057346598</v>
      </c>
      <c r="M317">
        <v>35.486997085216402</v>
      </c>
      <c r="N317">
        <v>0.45497806480707897</v>
      </c>
      <c r="O317">
        <v>24.1487143849895</v>
      </c>
      <c r="P317">
        <v>14.2743696644828</v>
      </c>
      <c r="Q317">
        <v>-8.4766673362007994E-2</v>
      </c>
    </row>
    <row r="318" spans="1:17" hidden="1" x14ac:dyDescent="0.3">
      <c r="A318" t="s">
        <v>739</v>
      </c>
      <c r="B318" t="s">
        <v>740</v>
      </c>
      <c r="C318" t="s">
        <v>3151</v>
      </c>
      <c r="D318" t="s">
        <v>741</v>
      </c>
      <c r="E318">
        <v>23025.673136879999</v>
      </c>
      <c r="F318">
        <v>97.87</v>
      </c>
      <c r="G318">
        <v>54.286281108354302</v>
      </c>
      <c r="H318">
        <v>0.78928485501716705</v>
      </c>
      <c r="I318">
        <v>4.7482994022916696</v>
      </c>
      <c r="J318">
        <v>-2.5687172144440602</v>
      </c>
      <c r="K318">
        <v>99.135521539727606</v>
      </c>
      <c r="L318">
        <v>87.938207267090903</v>
      </c>
      <c r="M318">
        <v>50.681017208567297</v>
      </c>
      <c r="N318">
        <v>0.56168849392060105</v>
      </c>
      <c r="O318">
        <v>8.9199959129457405</v>
      </c>
      <c r="P318">
        <v>90.593962999026203</v>
      </c>
      <c r="Q318">
        <v>2.0612820630179999E-2</v>
      </c>
    </row>
    <row r="319" spans="1:17" x14ac:dyDescent="0.3">
      <c r="A319" t="s">
        <v>742</v>
      </c>
      <c r="B319" t="s">
        <v>743</v>
      </c>
      <c r="C319" t="s">
        <v>3147</v>
      </c>
      <c r="D319" t="s">
        <v>450</v>
      </c>
      <c r="E319">
        <v>22963.557050849999</v>
      </c>
      <c r="F319">
        <v>360.75</v>
      </c>
      <c r="G319">
        <v>63.700161933435602</v>
      </c>
      <c r="H319">
        <v>-0.327703484622133</v>
      </c>
      <c r="I319">
        <v>33.865479529192903</v>
      </c>
      <c r="J319">
        <v>-4.6021764728439196</v>
      </c>
      <c r="K319">
        <v>343.99320381754802</v>
      </c>
      <c r="L319">
        <v>283.70043256595397</v>
      </c>
      <c r="M319">
        <v>49.492876209532199</v>
      </c>
      <c r="N319">
        <v>0.64283113047188201</v>
      </c>
      <c r="O319">
        <v>6.4033264033264103</v>
      </c>
      <c r="P319">
        <v>118.636363636363</v>
      </c>
      <c r="Q319">
        <v>0.187683027044967</v>
      </c>
    </row>
    <row r="320" spans="1:17" hidden="1" x14ac:dyDescent="0.3">
      <c r="A320" t="s">
        <v>744</v>
      </c>
      <c r="B320" t="s">
        <v>745</v>
      </c>
      <c r="C320" t="s">
        <v>3151</v>
      </c>
      <c r="D320" t="s">
        <v>117</v>
      </c>
      <c r="E320">
        <v>22921.332585640001</v>
      </c>
      <c r="F320">
        <v>377.15</v>
      </c>
      <c r="G320">
        <v>-32.2233628085595</v>
      </c>
      <c r="H320">
        <v>-7.1747213702715298</v>
      </c>
      <c r="I320">
        <v>-22.769250272481901</v>
      </c>
      <c r="J320">
        <v>-2.2053736357241198</v>
      </c>
      <c r="K320">
        <v>398.12871148956498</v>
      </c>
      <c r="L320">
        <v>400.14240070285899</v>
      </c>
      <c r="M320">
        <v>51.231733047761402</v>
      </c>
      <c r="N320">
        <v>0.940849430184028</v>
      </c>
      <c r="O320">
        <v>53.082327986212398</v>
      </c>
      <c r="P320">
        <v>24.5541611624834</v>
      </c>
      <c r="Q320">
        <v>3.5325187870750001E-2</v>
      </c>
    </row>
    <row r="321" spans="1:17" x14ac:dyDescent="0.3">
      <c r="A321" t="s">
        <v>746</v>
      </c>
      <c r="B321" t="s">
        <v>747</v>
      </c>
      <c r="C321" t="s">
        <v>3134</v>
      </c>
      <c r="D321" t="s">
        <v>179</v>
      </c>
      <c r="E321">
        <v>22918.266093120001</v>
      </c>
      <c r="F321">
        <v>406.2</v>
      </c>
      <c r="G321">
        <v>13.769348055723601</v>
      </c>
      <c r="H321">
        <v>-1.5394114991313901</v>
      </c>
      <c r="I321">
        <v>-4.6466191502828096</v>
      </c>
      <c r="J321">
        <v>-4.5829889657964999</v>
      </c>
      <c r="K321">
        <v>393.78579749972897</v>
      </c>
      <c r="L321">
        <v>346.32378336275701</v>
      </c>
      <c r="M321">
        <v>39.2912255604096</v>
      </c>
      <c r="N321">
        <v>0.35969433237423398</v>
      </c>
      <c r="O321">
        <v>15.6326932545544</v>
      </c>
      <c r="P321">
        <v>59.607072691551998</v>
      </c>
      <c r="Q321">
        <v>1.4630382299216E-2</v>
      </c>
    </row>
    <row r="322" spans="1:17" x14ac:dyDescent="0.3">
      <c r="A322" t="s">
        <v>748</v>
      </c>
      <c r="B322" t="s">
        <v>749</v>
      </c>
      <c r="C322" t="s">
        <v>3136</v>
      </c>
      <c r="D322" t="s">
        <v>405</v>
      </c>
      <c r="E322">
        <v>22673.115357179999</v>
      </c>
      <c r="F322">
        <v>4600.6000000000004</v>
      </c>
      <c r="G322">
        <v>57.110317774820501</v>
      </c>
      <c r="H322">
        <v>3.3668793088465199</v>
      </c>
      <c r="I322">
        <v>40.3165872362313</v>
      </c>
      <c r="J322">
        <v>4.2446105902736697</v>
      </c>
      <c r="K322">
        <v>4332.7529977556396</v>
      </c>
      <c r="L322">
        <v>3672.4195760091802</v>
      </c>
      <c r="M322">
        <v>62.312174507844603</v>
      </c>
      <c r="N322">
        <v>0.71848745037921902</v>
      </c>
      <c r="O322">
        <v>6.7252097552493</v>
      </c>
      <c r="P322">
        <v>106.30493273542599</v>
      </c>
      <c r="Q322">
        <v>3.3617551745634001E-2</v>
      </c>
    </row>
    <row r="323" spans="1:17" x14ac:dyDescent="0.3">
      <c r="A323" t="s">
        <v>750</v>
      </c>
      <c r="B323" t="s">
        <v>751</v>
      </c>
      <c r="C323" t="s">
        <v>3135</v>
      </c>
      <c r="D323" t="s">
        <v>752</v>
      </c>
      <c r="E323">
        <v>22570.924140929899</v>
      </c>
      <c r="F323">
        <v>1609.85</v>
      </c>
      <c r="G323">
        <v>24.527591614780199</v>
      </c>
      <c r="H323">
        <v>2.7728279383554399</v>
      </c>
      <c r="I323">
        <v>39.349302858565203</v>
      </c>
      <c r="J323">
        <v>3.4757882580292598</v>
      </c>
      <c r="K323">
        <v>1546.2392879638601</v>
      </c>
      <c r="L323">
        <v>1345.8825026089801</v>
      </c>
      <c r="M323">
        <v>60.148739365095501</v>
      </c>
      <c r="N323">
        <v>0.529660481219003</v>
      </c>
      <c r="O323">
        <v>6.5316644407864102</v>
      </c>
      <c r="P323">
        <v>62.9155492587157</v>
      </c>
      <c r="Q323">
        <v>3.4903633288061002E-2</v>
      </c>
    </row>
    <row r="324" spans="1:17" x14ac:dyDescent="0.3">
      <c r="A324" t="s">
        <v>753</v>
      </c>
      <c r="B324" t="s">
        <v>754</v>
      </c>
      <c r="C324" t="s">
        <v>3134</v>
      </c>
      <c r="D324" t="s">
        <v>262</v>
      </c>
      <c r="E324">
        <v>22489.675645007999</v>
      </c>
      <c r="F324">
        <v>227.37</v>
      </c>
      <c r="G324">
        <v>28.5628653517693</v>
      </c>
      <c r="H324">
        <v>-11.001205409468801</v>
      </c>
      <c r="I324">
        <v>-3.7230366365620999</v>
      </c>
      <c r="J324">
        <v>-2.7547788265387201</v>
      </c>
      <c r="K324">
        <v>244.84225858254501</v>
      </c>
      <c r="L324">
        <v>217.37504252631899</v>
      </c>
      <c r="M324">
        <v>32.272782266262098</v>
      </c>
      <c r="N324">
        <v>0.45667893639995399</v>
      </c>
      <c r="O324">
        <v>25.082464705106201</v>
      </c>
      <c r="P324">
        <v>71.729607250755194</v>
      </c>
      <c r="Q324">
        <v>4.5095330595780997E-2</v>
      </c>
    </row>
    <row r="325" spans="1:17" x14ac:dyDescent="0.3">
      <c r="A325" t="s">
        <v>755</v>
      </c>
      <c r="B325" t="s">
        <v>756</v>
      </c>
      <c r="C325" t="s">
        <v>3145</v>
      </c>
      <c r="D325" t="s">
        <v>757</v>
      </c>
      <c r="E325">
        <v>22372.605984000002</v>
      </c>
      <c r="F325">
        <v>1404.8</v>
      </c>
      <c r="G325">
        <v>-18.656571201464999</v>
      </c>
      <c r="H325">
        <v>-2.3288937551207098</v>
      </c>
      <c r="I325">
        <v>4.3048993037687504</v>
      </c>
      <c r="J325">
        <v>-5.2534864670852803</v>
      </c>
      <c r="K325">
        <v>1429.0826452237</v>
      </c>
      <c r="L325">
        <v>1355.0442581249699</v>
      </c>
      <c r="M325">
        <v>34.156360398807998</v>
      </c>
      <c r="N325">
        <v>0.88782561974849905</v>
      </c>
      <c r="O325">
        <v>12.378986332574</v>
      </c>
      <c r="P325">
        <v>26.518665285720701</v>
      </c>
      <c r="Q325">
        <v>-9.3246688843890008E-3</v>
      </c>
    </row>
    <row r="326" spans="1:17" x14ac:dyDescent="0.3">
      <c r="A326" t="s">
        <v>758</v>
      </c>
      <c r="B326" t="s">
        <v>759</v>
      </c>
      <c r="C326" t="s">
        <v>3147</v>
      </c>
      <c r="D326" t="s">
        <v>760</v>
      </c>
      <c r="E326">
        <v>22152.430687065</v>
      </c>
      <c r="F326">
        <v>521.85</v>
      </c>
      <c r="G326">
        <v>44.043457014216898</v>
      </c>
      <c r="H326">
        <v>-9.2913194576231692</v>
      </c>
      <c r="I326">
        <v>30.9205281764775</v>
      </c>
      <c r="J326">
        <v>2.3400410753147098</v>
      </c>
      <c r="K326">
        <v>537.90946864230796</v>
      </c>
      <c r="L326">
        <v>488.38004958153903</v>
      </c>
      <c r="M326">
        <v>59.310831767566903</v>
      </c>
      <c r="N326">
        <v>0.78200271921041797</v>
      </c>
      <c r="O326">
        <v>43.355370317140903</v>
      </c>
      <c r="P326">
        <v>95.595952023988005</v>
      </c>
      <c r="Q326">
        <v>0.25373457526858001</v>
      </c>
    </row>
    <row r="327" spans="1:17" x14ac:dyDescent="0.3">
      <c r="A327" t="s">
        <v>761</v>
      </c>
      <c r="B327" t="s">
        <v>762</v>
      </c>
      <c r="C327" t="s">
        <v>3140</v>
      </c>
      <c r="D327" t="s">
        <v>51</v>
      </c>
      <c r="E327">
        <v>22142.835918600002</v>
      </c>
      <c r="F327">
        <v>1126.5</v>
      </c>
      <c r="G327">
        <v>12.4023188969436</v>
      </c>
      <c r="H327">
        <v>-2.1076346216246198</v>
      </c>
      <c r="I327">
        <v>4.7243149719036497</v>
      </c>
      <c r="J327">
        <v>-8.4582554332151698</v>
      </c>
      <c r="K327">
        <v>1151.9095394493099</v>
      </c>
      <c r="L327">
        <v>1012.67843881872</v>
      </c>
      <c r="M327">
        <v>30.837866358456399</v>
      </c>
      <c r="N327">
        <v>0.77593807583403196</v>
      </c>
      <c r="O327">
        <v>15.7478916999556</v>
      </c>
      <c r="P327">
        <v>59.301421197765599</v>
      </c>
      <c r="Q327">
        <v>2.8849635467404999E-2</v>
      </c>
    </row>
    <row r="328" spans="1:17" x14ac:dyDescent="0.3">
      <c r="A328" t="s">
        <v>763</v>
      </c>
      <c r="B328" t="s">
        <v>764</v>
      </c>
      <c r="C328" t="s">
        <v>3146</v>
      </c>
      <c r="D328" t="s">
        <v>765</v>
      </c>
      <c r="E328">
        <v>21915.3257466</v>
      </c>
      <c r="F328">
        <v>318</v>
      </c>
      <c r="G328">
        <v>66.148482737199004</v>
      </c>
      <c r="H328">
        <v>2.1509462820512599</v>
      </c>
      <c r="I328">
        <v>45.764279654337898</v>
      </c>
      <c r="J328">
        <v>2.0972428208182499</v>
      </c>
      <c r="K328">
        <v>301.765509342359</v>
      </c>
      <c r="L328">
        <v>242.48879851602899</v>
      </c>
      <c r="M328">
        <v>55.406314216085299</v>
      </c>
      <c r="N328">
        <v>0.34398690459986903</v>
      </c>
      <c r="O328">
        <v>8.4905660377358494</v>
      </c>
      <c r="P328">
        <v>114.430209035738</v>
      </c>
      <c r="Q328">
        <v>4.6187576506283003E-2</v>
      </c>
    </row>
    <row r="329" spans="1:17" x14ac:dyDescent="0.3">
      <c r="A329" t="s">
        <v>766</v>
      </c>
      <c r="B329" t="s">
        <v>767</v>
      </c>
      <c r="C329" t="s">
        <v>3140</v>
      </c>
      <c r="D329" t="s">
        <v>268</v>
      </c>
      <c r="E329">
        <v>21815.5747362</v>
      </c>
      <c r="F329">
        <v>545.20000000000005</v>
      </c>
      <c r="G329">
        <v>13.9397048730726</v>
      </c>
      <c r="H329">
        <v>0.71946247313598799</v>
      </c>
      <c r="I329">
        <v>28.100273103562198</v>
      </c>
      <c r="J329">
        <v>-1.86539371965315</v>
      </c>
      <c r="K329">
        <v>514.30125230187002</v>
      </c>
      <c r="L329">
        <v>444.98295021391402</v>
      </c>
      <c r="M329">
        <v>51.940598949397597</v>
      </c>
      <c r="N329">
        <v>0.94307521628639202</v>
      </c>
      <c r="O329">
        <v>6.3829787234042499</v>
      </c>
      <c r="P329">
        <v>55.771428571428501</v>
      </c>
      <c r="Q329">
        <v>0.11775386518221299</v>
      </c>
    </row>
    <row r="330" spans="1:17" x14ac:dyDescent="0.3">
      <c r="A330" t="s">
        <v>768</v>
      </c>
      <c r="B330" t="s">
        <v>769</v>
      </c>
      <c r="C330" t="s">
        <v>3148</v>
      </c>
      <c r="D330" t="s">
        <v>538</v>
      </c>
      <c r="E330">
        <v>21624.334000906001</v>
      </c>
      <c r="F330">
        <v>179.27</v>
      </c>
      <c r="G330">
        <v>-42.361824347020999</v>
      </c>
      <c r="H330">
        <v>-3.7605357677565201</v>
      </c>
      <c r="I330">
        <v>1.87845737059569</v>
      </c>
      <c r="J330">
        <v>-0.10497181966656199</v>
      </c>
      <c r="K330">
        <v>184.31732288053101</v>
      </c>
      <c r="L330">
        <v>176.20929571104301</v>
      </c>
      <c r="M330">
        <v>37.576711149070498</v>
      </c>
      <c r="N330">
        <v>0.66278910460666995</v>
      </c>
      <c r="O330">
        <v>24.2483404919953</v>
      </c>
      <c r="P330">
        <v>26.024604569419999</v>
      </c>
      <c r="Q330">
        <v>3.8297824342614001E-2</v>
      </c>
    </row>
    <row r="331" spans="1:17" x14ac:dyDescent="0.3">
      <c r="A331" t="s">
        <v>770</v>
      </c>
      <c r="B331" t="s">
        <v>771</v>
      </c>
      <c r="C331" t="s">
        <v>3138</v>
      </c>
      <c r="D331" t="s">
        <v>125</v>
      </c>
      <c r="E331">
        <v>21521.600281899999</v>
      </c>
      <c r="F331">
        <v>859.55</v>
      </c>
      <c r="G331">
        <v>47.730840325981397</v>
      </c>
      <c r="H331">
        <v>-3.4452441143834398</v>
      </c>
      <c r="I331">
        <v>51.5808208164786</v>
      </c>
      <c r="J331">
        <v>-8.2566980613788594</v>
      </c>
      <c r="K331">
        <v>854.07284096887804</v>
      </c>
      <c r="L331">
        <v>692.20164095065002</v>
      </c>
      <c r="M331">
        <v>39.403703675598798</v>
      </c>
      <c r="N331">
        <v>0.69857001545040698</v>
      </c>
      <c r="O331">
        <v>17.264847885521402</v>
      </c>
      <c r="P331">
        <v>90.926254997778699</v>
      </c>
    </row>
    <row r="332" spans="1:17" x14ac:dyDescent="0.3">
      <c r="A332" t="s">
        <v>772</v>
      </c>
      <c r="B332" t="s">
        <v>773</v>
      </c>
      <c r="C332" t="s">
        <v>3147</v>
      </c>
      <c r="D332" t="s">
        <v>274</v>
      </c>
      <c r="E332">
        <v>21168.372581200001</v>
      </c>
      <c r="F332">
        <v>669.5</v>
      </c>
      <c r="G332">
        <v>12.372133438312799</v>
      </c>
      <c r="H332">
        <v>-7.0986532052925204</v>
      </c>
      <c r="I332">
        <v>-5.3052918922049601</v>
      </c>
      <c r="J332">
        <v>-1.9979810601762</v>
      </c>
      <c r="K332">
        <v>685.05341640175197</v>
      </c>
      <c r="L332">
        <v>643.62642680217198</v>
      </c>
      <c r="M332">
        <v>45.084621731955998</v>
      </c>
      <c r="N332">
        <v>0.73041551218502399</v>
      </c>
      <c r="O332">
        <v>19.335324869305399</v>
      </c>
      <c r="P332">
        <v>43.4233076263924</v>
      </c>
      <c r="Q332">
        <v>0.11534034434319999</v>
      </c>
    </row>
    <row r="333" spans="1:17" x14ac:dyDescent="0.3">
      <c r="A333" t="s">
        <v>774</v>
      </c>
      <c r="B333" t="s">
        <v>775</v>
      </c>
      <c r="C333" t="s">
        <v>3149</v>
      </c>
      <c r="D333" t="s">
        <v>135</v>
      </c>
      <c r="E333">
        <v>21146.858995499999</v>
      </c>
      <c r="F333">
        <v>1505</v>
      </c>
      <c r="G333">
        <v>167.81682538983199</v>
      </c>
      <c r="H333">
        <v>1.1434286990851199</v>
      </c>
      <c r="I333">
        <v>4.8799646523214504</v>
      </c>
      <c r="J333">
        <v>-5.1655521741661596</v>
      </c>
      <c r="K333">
        <v>1501.8053446014601</v>
      </c>
      <c r="L333">
        <v>1273.6266561566599</v>
      </c>
      <c r="M333">
        <v>38.7971388900527</v>
      </c>
      <c r="N333">
        <v>0.80736992245703698</v>
      </c>
      <c r="O333">
        <v>9.4352159468438401</v>
      </c>
      <c r="P333">
        <v>196.785643857227</v>
      </c>
    </row>
    <row r="334" spans="1:17" x14ac:dyDescent="0.3">
      <c r="A334" t="s">
        <v>776</v>
      </c>
      <c r="B334" t="s">
        <v>777</v>
      </c>
      <c r="C334" t="s">
        <v>3139</v>
      </c>
      <c r="D334" t="s">
        <v>229</v>
      </c>
      <c r="E334">
        <v>21117.999759999999</v>
      </c>
      <c r="F334">
        <v>1300</v>
      </c>
      <c r="G334">
        <v>58.557273132848003</v>
      </c>
      <c r="H334">
        <v>-4.1993002218274</v>
      </c>
      <c r="I334">
        <v>0.73715090674063599</v>
      </c>
      <c r="J334">
        <v>-4.2058237210815896</v>
      </c>
      <c r="K334">
        <v>1323.43376769768</v>
      </c>
      <c r="L334">
        <v>1142.37033667635</v>
      </c>
      <c r="M334">
        <v>38.101008451170003</v>
      </c>
      <c r="N334">
        <v>1.00884915324851</v>
      </c>
      <c r="O334">
        <v>11.4615384615384</v>
      </c>
      <c r="P334">
        <v>116.216216216216</v>
      </c>
      <c r="Q334">
        <v>0.15473777185689799</v>
      </c>
    </row>
    <row r="335" spans="1:17" x14ac:dyDescent="0.3">
      <c r="A335" t="s">
        <v>778</v>
      </c>
      <c r="B335" t="s">
        <v>779</v>
      </c>
      <c r="C335" t="s">
        <v>3142</v>
      </c>
      <c r="D335" t="s">
        <v>182</v>
      </c>
      <c r="E335">
        <v>21092.92340616</v>
      </c>
      <c r="F335">
        <v>1783.8</v>
      </c>
      <c r="G335">
        <v>16.088278550804102</v>
      </c>
      <c r="H335">
        <v>-12.5774440390321</v>
      </c>
      <c r="I335">
        <v>-7.3531133472857499</v>
      </c>
      <c r="J335">
        <v>-1.64592549783416</v>
      </c>
      <c r="K335">
        <v>1882.7498956254401</v>
      </c>
      <c r="L335">
        <v>1823.3242383685499</v>
      </c>
      <c r="M335">
        <v>44.873068573452699</v>
      </c>
      <c r="N335">
        <v>0.58144379248914002</v>
      </c>
      <c r="O335">
        <v>36.133535149680398</v>
      </c>
      <c r="P335">
        <v>60.219158395832402</v>
      </c>
      <c r="Q335">
        <v>0.195206054694117</v>
      </c>
    </row>
    <row r="336" spans="1:17" x14ac:dyDescent="0.3">
      <c r="A336" t="s">
        <v>780</v>
      </c>
      <c r="B336" t="s">
        <v>781</v>
      </c>
      <c r="C336" t="s">
        <v>3139</v>
      </c>
      <c r="D336" t="s">
        <v>48</v>
      </c>
      <c r="E336">
        <v>20911.4262961399</v>
      </c>
      <c r="F336">
        <v>222.34</v>
      </c>
      <c r="G336">
        <v>24.182833990895599</v>
      </c>
      <c r="H336">
        <v>-6.4804341674214898</v>
      </c>
      <c r="I336">
        <v>-9.9191875160474705</v>
      </c>
      <c r="J336">
        <v>1.7922351299655399</v>
      </c>
      <c r="K336">
        <v>242.432201613838</v>
      </c>
      <c r="L336">
        <v>232.72651230565501</v>
      </c>
      <c r="M336">
        <v>47.531000320198302</v>
      </c>
      <c r="N336">
        <v>0.46571918726360501</v>
      </c>
      <c r="O336">
        <v>58.136187820455099</v>
      </c>
      <c r="P336">
        <v>74.726915520628694</v>
      </c>
      <c r="Q336">
        <v>0.147201693724307</v>
      </c>
    </row>
    <row r="337" spans="1:17" x14ac:dyDescent="0.3">
      <c r="A337" t="s">
        <v>782</v>
      </c>
      <c r="B337" t="s">
        <v>783</v>
      </c>
      <c r="C337" t="s">
        <v>3140</v>
      </c>
      <c r="D337" t="s">
        <v>268</v>
      </c>
      <c r="E337">
        <v>20754.084682559998</v>
      </c>
      <c r="F337">
        <v>416.8</v>
      </c>
      <c r="G337">
        <v>-3.1203406260375899</v>
      </c>
      <c r="H337">
        <v>1.1040414411841499</v>
      </c>
      <c r="I337">
        <v>-31.851382388710299</v>
      </c>
      <c r="J337">
        <v>0.63816957898780602</v>
      </c>
      <c r="K337">
        <v>403.87981951734599</v>
      </c>
      <c r="L337">
        <v>383.72446446157198</v>
      </c>
      <c r="M337">
        <v>50.159649555772504</v>
      </c>
      <c r="N337">
        <v>0.360229216346376</v>
      </c>
      <c r="O337">
        <v>33.877159309021103</v>
      </c>
      <c r="P337">
        <v>33.976213436194101</v>
      </c>
      <c r="Q337">
        <v>0.119128111370868</v>
      </c>
    </row>
    <row r="338" spans="1:17" x14ac:dyDescent="0.3">
      <c r="A338" t="s">
        <v>784</v>
      </c>
      <c r="B338" t="s">
        <v>785</v>
      </c>
      <c r="C338" t="s">
        <v>3139</v>
      </c>
      <c r="D338" t="s">
        <v>48</v>
      </c>
      <c r="E338">
        <v>20708.883644310001</v>
      </c>
      <c r="F338">
        <v>1780.65</v>
      </c>
      <c r="G338">
        <v>216.06755679814901</v>
      </c>
      <c r="H338">
        <v>7.6758508153228098</v>
      </c>
      <c r="I338">
        <v>104.540961730071</v>
      </c>
      <c r="J338">
        <v>9.1676287191420496</v>
      </c>
      <c r="K338">
        <v>1598.38813747513</v>
      </c>
      <c r="L338">
        <v>1256.0769441591401</v>
      </c>
      <c r="M338">
        <v>78.540363780841901</v>
      </c>
      <c r="N338">
        <v>1.02793731111702</v>
      </c>
      <c r="O338">
        <v>0.90135624631455502</v>
      </c>
      <c r="P338">
        <v>270.96875</v>
      </c>
      <c r="Q338">
        <v>0.207528614901025</v>
      </c>
    </row>
    <row r="339" spans="1:17" x14ac:dyDescent="0.3">
      <c r="A339" t="s">
        <v>786</v>
      </c>
      <c r="B339" t="s">
        <v>787</v>
      </c>
      <c r="C339" t="s">
        <v>3137</v>
      </c>
      <c r="D339" t="s">
        <v>732</v>
      </c>
      <c r="E339">
        <v>20597.509836329999</v>
      </c>
      <c r="F339">
        <v>1202.7</v>
      </c>
      <c r="G339">
        <v>11.0895576675487</v>
      </c>
      <c r="H339">
        <v>-5.9871072170342101</v>
      </c>
      <c r="I339">
        <v>45.273295438554698</v>
      </c>
      <c r="J339">
        <v>-1.79999676857836</v>
      </c>
      <c r="K339">
        <v>1237.6451947359801</v>
      </c>
      <c r="L339">
        <v>1111.2377159719999</v>
      </c>
      <c r="M339">
        <v>51.766907330382303</v>
      </c>
      <c r="N339">
        <v>0.83484420911826096</v>
      </c>
      <c r="O339">
        <v>24.303650120562001</v>
      </c>
      <c r="P339">
        <v>84.675623800383804</v>
      </c>
      <c r="Q339">
        <v>0.10202051711607001</v>
      </c>
    </row>
    <row r="340" spans="1:17" x14ac:dyDescent="0.3">
      <c r="A340" t="s">
        <v>788</v>
      </c>
      <c r="B340" t="s">
        <v>789</v>
      </c>
      <c r="C340" t="s">
        <v>3147</v>
      </c>
      <c r="D340" t="s">
        <v>156</v>
      </c>
      <c r="E340">
        <v>20564.142530174999</v>
      </c>
      <c r="F340">
        <v>860.05</v>
      </c>
      <c r="G340">
        <v>124.474032567501</v>
      </c>
      <c r="H340">
        <v>6.8876743182647697</v>
      </c>
      <c r="I340">
        <v>1.9993691909598299</v>
      </c>
      <c r="J340">
        <v>7.1454084097042001</v>
      </c>
      <c r="K340">
        <v>811.52833516983605</v>
      </c>
      <c r="L340">
        <v>709.126330361692</v>
      </c>
      <c r="M340">
        <v>64.447271836087594</v>
      </c>
      <c r="N340">
        <v>0.83464551907826501</v>
      </c>
      <c r="O340">
        <v>13.9468635544445</v>
      </c>
      <c r="P340">
        <v>186.683333333333</v>
      </c>
      <c r="Q340">
        <v>0.20038678206451399</v>
      </c>
    </row>
    <row r="341" spans="1:17" x14ac:dyDescent="0.3">
      <c r="A341" t="s">
        <v>790</v>
      </c>
      <c r="B341" t="s">
        <v>791</v>
      </c>
      <c r="C341" t="s">
        <v>3144</v>
      </c>
      <c r="D341" t="s">
        <v>80</v>
      </c>
      <c r="E341">
        <v>20553.892674300001</v>
      </c>
      <c r="F341">
        <v>869.85</v>
      </c>
      <c r="G341">
        <v>-40.273142896524298</v>
      </c>
      <c r="H341">
        <v>1.9036914605925701</v>
      </c>
      <c r="I341">
        <v>-4.0885110995920897</v>
      </c>
      <c r="J341">
        <v>-2.8600063386588799</v>
      </c>
      <c r="K341">
        <v>842.09331984444805</v>
      </c>
      <c r="L341">
        <v>844.21279671660102</v>
      </c>
      <c r="M341">
        <v>63.765380031391601</v>
      </c>
      <c r="N341">
        <v>0.59206712137036199</v>
      </c>
      <c r="O341">
        <v>21.6531585905615</v>
      </c>
      <c r="P341">
        <v>24.264285714285698</v>
      </c>
      <c r="Q341">
        <v>-5.8911982734732998E-2</v>
      </c>
    </row>
    <row r="342" spans="1:17" x14ac:dyDescent="0.3">
      <c r="A342" t="s">
        <v>792</v>
      </c>
      <c r="B342" t="s">
        <v>793</v>
      </c>
      <c r="C342" t="s">
        <v>3135</v>
      </c>
      <c r="D342" t="s">
        <v>271</v>
      </c>
      <c r="E342">
        <v>20325.312273924999</v>
      </c>
      <c r="F342">
        <v>1847.35</v>
      </c>
      <c r="G342">
        <v>-19.612830974226199</v>
      </c>
      <c r="H342">
        <v>-11.839638357307599</v>
      </c>
      <c r="I342">
        <v>-22.419294470463601</v>
      </c>
      <c r="J342">
        <v>-3.39265577546331</v>
      </c>
      <c r="K342">
        <v>1921.9962986395899</v>
      </c>
      <c r="L342">
        <v>1869.2891580601299</v>
      </c>
      <c r="M342">
        <v>31.584821552440101</v>
      </c>
      <c r="N342">
        <v>0.39897389807043299</v>
      </c>
      <c r="O342">
        <v>33.106882832164899</v>
      </c>
      <c r="P342">
        <v>19.794436158485102</v>
      </c>
      <c r="Q342">
        <v>4.9904805523649003E-2</v>
      </c>
    </row>
    <row r="343" spans="1:17" x14ac:dyDescent="0.3">
      <c r="A343" t="s">
        <v>794</v>
      </c>
      <c r="B343" t="s">
        <v>795</v>
      </c>
      <c r="C343" t="s">
        <v>3150</v>
      </c>
      <c r="D343" t="s">
        <v>458</v>
      </c>
      <c r="E343">
        <v>20324.165481759999</v>
      </c>
      <c r="F343">
        <v>1960.55</v>
      </c>
      <c r="G343">
        <v>-18.4489509133087</v>
      </c>
      <c r="H343">
        <v>2.3575698932409299</v>
      </c>
      <c r="I343">
        <v>13.2127401381629</v>
      </c>
      <c r="J343">
        <v>-3.90410215819682</v>
      </c>
      <c r="K343">
        <v>1982.6186976793299</v>
      </c>
      <c r="L343">
        <v>1870.7078795566199</v>
      </c>
      <c r="M343">
        <v>42.263902148169599</v>
      </c>
      <c r="N343">
        <v>0.60730011135691897</v>
      </c>
      <c r="O343">
        <v>18.844201882124899</v>
      </c>
      <c r="P343">
        <v>34.0822048967309</v>
      </c>
      <c r="Q343">
        <v>-4.3145602056516998E-2</v>
      </c>
    </row>
    <row r="344" spans="1:17" x14ac:dyDescent="0.3">
      <c r="A344" t="s">
        <v>796</v>
      </c>
      <c r="B344" t="s">
        <v>797</v>
      </c>
      <c r="C344" t="s">
        <v>3142</v>
      </c>
      <c r="D344" t="s">
        <v>182</v>
      </c>
      <c r="E344">
        <v>20297.783981385001</v>
      </c>
      <c r="F344">
        <v>535.04999999999995</v>
      </c>
      <c r="G344">
        <v>-14.8886997810558</v>
      </c>
      <c r="H344">
        <v>-2.9707668820243098</v>
      </c>
      <c r="I344">
        <v>4.7978058730004401E-2</v>
      </c>
      <c r="J344">
        <v>-4.9636438616325798</v>
      </c>
      <c r="K344">
        <v>560.17393586185597</v>
      </c>
      <c r="L344">
        <v>530.26831120165002</v>
      </c>
      <c r="M344">
        <v>36.278288385414001</v>
      </c>
      <c r="N344">
        <v>1.0509761113980101</v>
      </c>
      <c r="O344">
        <v>16.3255770488739</v>
      </c>
      <c r="P344">
        <v>31.5265486725663</v>
      </c>
      <c r="Q344">
        <v>7.3259884139321996E-2</v>
      </c>
    </row>
    <row r="345" spans="1:17" x14ac:dyDescent="0.3">
      <c r="A345" t="s">
        <v>798</v>
      </c>
      <c r="B345" t="s">
        <v>799</v>
      </c>
      <c r="C345" t="s">
        <v>3143</v>
      </c>
      <c r="D345" t="s">
        <v>117</v>
      </c>
      <c r="E345">
        <v>20274.788031749998</v>
      </c>
      <c r="F345">
        <v>1111.25</v>
      </c>
      <c r="G345">
        <v>60.964613482719002</v>
      </c>
      <c r="H345">
        <v>11.1086833178334</v>
      </c>
      <c r="I345">
        <v>-3.0259554806619402</v>
      </c>
      <c r="J345">
        <v>4.8343009320074399</v>
      </c>
      <c r="K345">
        <v>1040.9464337720699</v>
      </c>
      <c r="L345">
        <v>900.66759927327905</v>
      </c>
      <c r="M345">
        <v>52.146874490011299</v>
      </c>
      <c r="N345">
        <v>1.1609605346522001</v>
      </c>
      <c r="O345">
        <v>18.2452193475815</v>
      </c>
      <c r="P345">
        <v>109.847984137475</v>
      </c>
      <c r="Q345">
        <v>0.24883838575106801</v>
      </c>
    </row>
    <row r="346" spans="1:17" x14ac:dyDescent="0.3">
      <c r="A346" t="s">
        <v>800</v>
      </c>
      <c r="B346" t="s">
        <v>801</v>
      </c>
      <c r="C346" t="s">
        <v>3145</v>
      </c>
      <c r="D346" t="s">
        <v>802</v>
      </c>
      <c r="E346">
        <v>20203.300845649999</v>
      </c>
      <c r="F346">
        <v>909.35</v>
      </c>
      <c r="G346">
        <v>15.3750376932437</v>
      </c>
      <c r="H346">
        <v>12.0684229617836</v>
      </c>
      <c r="I346">
        <v>30.6245796810068</v>
      </c>
      <c r="J346">
        <v>2.4986844799827299</v>
      </c>
      <c r="K346">
        <v>823.62107275589301</v>
      </c>
      <c r="L346">
        <v>735.09287945291305</v>
      </c>
      <c r="M346">
        <v>66.701226700377504</v>
      </c>
      <c r="N346">
        <v>0.65403111401075797</v>
      </c>
      <c r="O346">
        <v>2.8206961016110399</v>
      </c>
      <c r="P346">
        <v>53.089225589225599</v>
      </c>
      <c r="Q346">
        <v>5.9384534238474E-2</v>
      </c>
    </row>
    <row r="347" spans="1:17" x14ac:dyDescent="0.3">
      <c r="A347" t="s">
        <v>803</v>
      </c>
      <c r="B347" t="s">
        <v>804</v>
      </c>
      <c r="C347" t="s">
        <v>3146</v>
      </c>
      <c r="D347" t="s">
        <v>434</v>
      </c>
      <c r="E347">
        <v>20200.89525057</v>
      </c>
      <c r="F347">
        <v>8513.5499999999993</v>
      </c>
      <c r="G347">
        <v>7.5395387273168496E-2</v>
      </c>
      <c r="H347">
        <v>3.9772498888579602</v>
      </c>
      <c r="I347">
        <v>30.240383810790899</v>
      </c>
      <c r="J347">
        <v>-3.4150313657988797E-2</v>
      </c>
      <c r="K347">
        <v>8250.9721693471893</v>
      </c>
      <c r="L347">
        <v>7552.0517154706704</v>
      </c>
      <c r="M347">
        <v>53.380468213338801</v>
      </c>
      <c r="N347">
        <v>1.3866672455956801</v>
      </c>
      <c r="O347">
        <v>11.4540937681695</v>
      </c>
      <c r="P347">
        <v>55.169868406663397</v>
      </c>
      <c r="Q347">
        <v>1.6540408578453999E-2</v>
      </c>
    </row>
    <row r="348" spans="1:17" hidden="1" x14ac:dyDescent="0.3">
      <c r="A348" t="s">
        <v>805</v>
      </c>
      <c r="B348" t="s">
        <v>806</v>
      </c>
      <c r="C348" t="s">
        <v>3151</v>
      </c>
      <c r="D348" t="s">
        <v>135</v>
      </c>
      <c r="E348">
        <v>20173.740000000002</v>
      </c>
      <c r="F348">
        <v>143.68</v>
      </c>
      <c r="G348">
        <v>-15.497079760348001</v>
      </c>
      <c r="H348">
        <v>1.37201767633726</v>
      </c>
      <c r="I348">
        <v>-3.8774210193232799</v>
      </c>
      <c r="J348">
        <v>-0.939605322412847</v>
      </c>
      <c r="K348">
        <v>141.53756558199501</v>
      </c>
      <c r="L348">
        <v>135.334995809379</v>
      </c>
      <c r="M348">
        <v>53.328059728626101</v>
      </c>
      <c r="N348">
        <v>0.19221483639501499</v>
      </c>
      <c r="O348">
        <v>7.7742204899777096</v>
      </c>
      <c r="P348">
        <v>19.484407484407399</v>
      </c>
    </row>
    <row r="349" spans="1:17" hidden="1" x14ac:dyDescent="0.3">
      <c r="A349" t="s">
        <v>807</v>
      </c>
      <c r="B349" t="s">
        <v>808</v>
      </c>
      <c r="C349" t="s">
        <v>3151</v>
      </c>
      <c r="D349" t="s">
        <v>135</v>
      </c>
      <c r="E349">
        <v>20155.501969815999</v>
      </c>
      <c r="F349">
        <v>364.41</v>
      </c>
      <c r="G349">
        <v>-9.4399826088116505</v>
      </c>
      <c r="H349">
        <v>4.1854985549900299</v>
      </c>
      <c r="I349">
        <v>-6.9402185316629001</v>
      </c>
      <c r="J349">
        <v>-1.9945402431012</v>
      </c>
      <c r="K349">
        <v>351.13842663311902</v>
      </c>
      <c r="L349">
        <v>340.79117334854197</v>
      </c>
      <c r="M349">
        <v>42.778347382377802</v>
      </c>
      <c r="N349">
        <v>1.0507634882882899</v>
      </c>
      <c r="O349">
        <v>2.9060673417304601</v>
      </c>
      <c r="P349">
        <v>19.674876847290601</v>
      </c>
      <c r="Q349">
        <v>-0.10379904096142301</v>
      </c>
    </row>
    <row r="350" spans="1:17" x14ac:dyDescent="0.3">
      <c r="A350" t="s">
        <v>809</v>
      </c>
      <c r="B350" t="s">
        <v>810</v>
      </c>
      <c r="C350" t="s">
        <v>3140</v>
      </c>
      <c r="D350" t="s">
        <v>51</v>
      </c>
      <c r="E350">
        <v>20109.8498139</v>
      </c>
      <c r="F350">
        <v>1922.25</v>
      </c>
      <c r="G350">
        <v>34.262754719898403</v>
      </c>
      <c r="H350">
        <v>-6.5353582029731303</v>
      </c>
      <c r="I350">
        <v>13.5669903405425</v>
      </c>
      <c r="J350">
        <v>-2.71327918942456</v>
      </c>
      <c r="K350">
        <v>1887.2393645013001</v>
      </c>
      <c r="L350">
        <v>1601.7635257844599</v>
      </c>
      <c r="M350">
        <v>44.132089791309298</v>
      </c>
      <c r="N350">
        <v>0.39105724264774699</v>
      </c>
      <c r="O350">
        <v>38.587592664845801</v>
      </c>
      <c r="P350">
        <v>70.783172671138502</v>
      </c>
    </row>
    <row r="351" spans="1:17" x14ac:dyDescent="0.3">
      <c r="A351" t="s">
        <v>811</v>
      </c>
      <c r="B351" t="s">
        <v>812</v>
      </c>
      <c r="C351" t="s">
        <v>3150</v>
      </c>
      <c r="D351" t="s">
        <v>398</v>
      </c>
      <c r="E351">
        <v>20106.735524945001</v>
      </c>
      <c r="F351">
        <v>501.85</v>
      </c>
      <c r="G351">
        <v>42.693684762119197</v>
      </c>
      <c r="H351">
        <v>-1.4922180473564799</v>
      </c>
      <c r="I351">
        <v>25.5713924258262</v>
      </c>
      <c r="J351">
        <v>-2.0482578470917301</v>
      </c>
      <c r="K351">
        <v>503.51066346507798</v>
      </c>
      <c r="L351">
        <v>441.38887153756002</v>
      </c>
      <c r="M351">
        <v>48.187722337550397</v>
      </c>
      <c r="N351">
        <v>0.92282780017107302</v>
      </c>
      <c r="O351">
        <v>14.446547773239001</v>
      </c>
      <c r="P351">
        <v>90.491554374644096</v>
      </c>
      <c r="Q351">
        <v>3.8618710476218003E-2</v>
      </c>
    </row>
    <row r="352" spans="1:17" x14ac:dyDescent="0.3">
      <c r="A352" t="s">
        <v>813</v>
      </c>
      <c r="B352" t="s">
        <v>814</v>
      </c>
      <c r="C352" t="s">
        <v>3136</v>
      </c>
      <c r="D352" t="s">
        <v>222</v>
      </c>
      <c r="E352">
        <v>20062.563038420001</v>
      </c>
      <c r="F352">
        <v>695.9</v>
      </c>
      <c r="G352">
        <v>27.507042972429801</v>
      </c>
      <c r="H352">
        <v>-5.8930665377262201</v>
      </c>
      <c r="I352">
        <v>27.819476925934801</v>
      </c>
      <c r="J352">
        <v>-5.5156613718318299</v>
      </c>
      <c r="K352">
        <v>712.67662182937397</v>
      </c>
      <c r="L352">
        <v>611.98328084018306</v>
      </c>
      <c r="M352">
        <v>40.656252578511904</v>
      </c>
      <c r="N352">
        <v>0.67652371630191199</v>
      </c>
      <c r="O352">
        <v>11.366575657422</v>
      </c>
      <c r="P352">
        <v>64.515366430260002</v>
      </c>
      <c r="Q352">
        <v>-2.8302419632876E-2</v>
      </c>
    </row>
    <row r="353" spans="1:17" x14ac:dyDescent="0.3">
      <c r="A353" t="s">
        <v>815</v>
      </c>
      <c r="B353" t="s">
        <v>816</v>
      </c>
      <c r="C353" t="s">
        <v>3136</v>
      </c>
      <c r="D353" t="s">
        <v>543</v>
      </c>
      <c r="E353">
        <v>20010.946061400002</v>
      </c>
      <c r="F353">
        <v>471.45</v>
      </c>
      <c r="G353">
        <v>-55.217143060191603</v>
      </c>
      <c r="H353">
        <v>-8.8005762822155997</v>
      </c>
      <c r="I353">
        <v>0.97462711203660002</v>
      </c>
      <c r="J353">
        <v>0.81406696101032505</v>
      </c>
      <c r="K353">
        <v>469.62070082189001</v>
      </c>
      <c r="L353">
        <v>475.52539532293201</v>
      </c>
      <c r="M353">
        <v>52.062190858500102</v>
      </c>
      <c r="N353">
        <v>0.84421819519667896</v>
      </c>
      <c r="O353">
        <v>45.301213446891602</v>
      </c>
      <c r="P353">
        <v>54.939529380833399</v>
      </c>
      <c r="Q353">
        <v>5.2907340336603E-2</v>
      </c>
    </row>
    <row r="354" spans="1:17" x14ac:dyDescent="0.3">
      <c r="A354" t="s">
        <v>817</v>
      </c>
      <c r="B354" t="s">
        <v>818</v>
      </c>
      <c r="C354" t="s">
        <v>3147</v>
      </c>
      <c r="D354" t="s">
        <v>529</v>
      </c>
      <c r="E354">
        <v>19999.113448925</v>
      </c>
      <c r="F354">
        <v>1307.6500000000001</v>
      </c>
      <c r="G354">
        <v>8.3124995463326705</v>
      </c>
      <c r="H354">
        <v>-8.2204285561973496</v>
      </c>
      <c r="I354">
        <v>21.0986906914491</v>
      </c>
      <c r="J354">
        <v>-6.8876211591073897</v>
      </c>
      <c r="K354">
        <v>1412.9919526352001</v>
      </c>
      <c r="L354">
        <v>1284.9562569597199</v>
      </c>
      <c r="M354">
        <v>34.8505733769382</v>
      </c>
      <c r="N354">
        <v>0.97821837475200901</v>
      </c>
      <c r="O354">
        <v>30.004206018429901</v>
      </c>
      <c r="P354">
        <v>57.311278195488697</v>
      </c>
      <c r="Q354">
        <v>0.12485958831548601</v>
      </c>
    </row>
    <row r="355" spans="1:17" x14ac:dyDescent="0.3">
      <c r="A355" t="s">
        <v>819</v>
      </c>
      <c r="B355" t="s">
        <v>820</v>
      </c>
      <c r="C355" t="s">
        <v>3147</v>
      </c>
      <c r="D355" t="s">
        <v>117</v>
      </c>
      <c r="E355">
        <v>19989.230793840001</v>
      </c>
      <c r="F355">
        <v>13508.9</v>
      </c>
      <c r="G355">
        <v>126.90634607541701</v>
      </c>
      <c r="H355">
        <v>-5.4701434860700697</v>
      </c>
      <c r="I355">
        <v>68.881591827571597</v>
      </c>
      <c r="J355">
        <v>-3.1271938644898798</v>
      </c>
      <c r="K355">
        <v>13689.593058247799</v>
      </c>
      <c r="L355">
        <v>10927.7243053282</v>
      </c>
      <c r="M355">
        <v>36.153719547732997</v>
      </c>
      <c r="N355">
        <v>0.83457044223446697</v>
      </c>
      <c r="O355">
        <v>16.2352227050315</v>
      </c>
      <c r="P355">
        <v>202.25648024880499</v>
      </c>
    </row>
    <row r="356" spans="1:17" hidden="1" x14ac:dyDescent="0.3">
      <c r="A356" t="s">
        <v>821</v>
      </c>
      <c r="B356" t="s">
        <v>822</v>
      </c>
      <c r="C356" t="s">
        <v>3151</v>
      </c>
      <c r="D356" t="s">
        <v>602</v>
      </c>
      <c r="E356">
        <v>19753.2767991</v>
      </c>
      <c r="F356">
        <v>793.5</v>
      </c>
      <c r="G356">
        <v>-40.535210735581998</v>
      </c>
      <c r="H356">
        <v>-3.5700030015044701</v>
      </c>
      <c r="I356">
        <v>-15.179728801163099</v>
      </c>
      <c r="J356">
        <v>-0.97450642784293795</v>
      </c>
      <c r="K356">
        <v>814.09571210274805</v>
      </c>
      <c r="L356">
        <v>836.69667356565003</v>
      </c>
      <c r="M356">
        <v>37.0161832835377</v>
      </c>
      <c r="N356">
        <v>0.54976890624016095</v>
      </c>
      <c r="O356">
        <v>20.8569628229363</v>
      </c>
      <c r="P356">
        <v>4.6488625123640004</v>
      </c>
      <c r="Q356">
        <v>-0.18269943015352799</v>
      </c>
    </row>
    <row r="357" spans="1:17" x14ac:dyDescent="0.3">
      <c r="A357" t="s">
        <v>823</v>
      </c>
      <c r="B357" t="s">
        <v>824</v>
      </c>
      <c r="C357" t="s">
        <v>3145</v>
      </c>
      <c r="D357" t="s">
        <v>37</v>
      </c>
      <c r="E357">
        <v>19746.017614429999</v>
      </c>
      <c r="F357">
        <v>893.95</v>
      </c>
      <c r="G357">
        <v>-14.3081171346931</v>
      </c>
      <c r="H357">
        <v>-3.26531987195919</v>
      </c>
      <c r="I357">
        <v>-2.9890587135956701</v>
      </c>
      <c r="J357">
        <v>-2.2849887450936701</v>
      </c>
      <c r="K357">
        <v>897.18157613200106</v>
      </c>
      <c r="L357">
        <v>868.077878651079</v>
      </c>
      <c r="M357">
        <v>55.122767695908003</v>
      </c>
      <c r="N357">
        <v>0.64744758899829102</v>
      </c>
      <c r="O357">
        <v>14.659656580345599</v>
      </c>
      <c r="P357">
        <v>25.6960067491563</v>
      </c>
    </row>
    <row r="358" spans="1:17" x14ac:dyDescent="0.3">
      <c r="A358" t="s">
        <v>825</v>
      </c>
      <c r="B358" t="s">
        <v>826</v>
      </c>
      <c r="C358" t="s">
        <v>3137</v>
      </c>
      <c r="D358" t="s">
        <v>732</v>
      </c>
      <c r="E358">
        <v>19709.207949039999</v>
      </c>
      <c r="F358">
        <v>136.69999999999999</v>
      </c>
      <c r="G358">
        <v>53.119645107007699</v>
      </c>
      <c r="H358">
        <v>-8.3503359293257695</v>
      </c>
      <c r="I358">
        <v>32.843267764652303</v>
      </c>
      <c r="J358">
        <v>-3.27927795301532</v>
      </c>
      <c r="K358">
        <v>142.14177381632001</v>
      </c>
      <c r="L358">
        <v>117.03225008590201</v>
      </c>
      <c r="M358">
        <v>35.499662386316203</v>
      </c>
      <c r="N358">
        <v>0.52555143738718502</v>
      </c>
      <c r="O358">
        <v>25.091441111923899</v>
      </c>
      <c r="P358">
        <v>122.27642276422699</v>
      </c>
      <c r="Q358">
        <v>6.8379405384373995E-2</v>
      </c>
    </row>
    <row r="359" spans="1:17" x14ac:dyDescent="0.3">
      <c r="A359" t="s">
        <v>827</v>
      </c>
      <c r="B359" t="s">
        <v>828</v>
      </c>
      <c r="C359" t="s">
        <v>3147</v>
      </c>
      <c r="D359" t="s">
        <v>529</v>
      </c>
      <c r="E359">
        <v>19676.370141879899</v>
      </c>
      <c r="F359">
        <v>1740.4</v>
      </c>
      <c r="G359">
        <v>-3.21466994454586</v>
      </c>
      <c r="H359">
        <v>4.98576001984976</v>
      </c>
      <c r="I359">
        <v>-1.0714556811998699</v>
      </c>
      <c r="J359">
        <v>-2.34760704083586</v>
      </c>
      <c r="K359">
        <v>1691.3787351763999</v>
      </c>
      <c r="L359">
        <v>1621.62158424979</v>
      </c>
      <c r="M359">
        <v>58.762935635735701</v>
      </c>
      <c r="N359">
        <v>0.60067464112949198</v>
      </c>
      <c r="O359">
        <v>9.2823488853137093</v>
      </c>
      <c r="P359">
        <v>33.058103975535097</v>
      </c>
    </row>
    <row r="360" spans="1:17" x14ac:dyDescent="0.3">
      <c r="A360" t="s">
        <v>829</v>
      </c>
      <c r="B360" t="s">
        <v>830</v>
      </c>
      <c r="C360" t="s">
        <v>3149</v>
      </c>
      <c r="D360" t="s">
        <v>135</v>
      </c>
      <c r="E360">
        <v>19562.14882912</v>
      </c>
      <c r="F360">
        <v>1725.25</v>
      </c>
      <c r="G360">
        <v>99.760159178975798</v>
      </c>
      <c r="H360">
        <v>-2.7516212418222201</v>
      </c>
      <c r="I360">
        <v>0.42365626903183001</v>
      </c>
      <c r="J360">
        <v>-4.8894071221018001</v>
      </c>
      <c r="K360">
        <v>1805.6162322848199</v>
      </c>
      <c r="L360">
        <v>1600.3126153969599</v>
      </c>
      <c r="M360">
        <v>32.948871906221001</v>
      </c>
      <c r="N360">
        <v>0.86911657879351201</v>
      </c>
      <c r="O360">
        <v>25.2458144310677</v>
      </c>
      <c r="P360">
        <v>162.089948721079</v>
      </c>
      <c r="Q360">
        <v>8.7907809802970999E-2</v>
      </c>
    </row>
    <row r="361" spans="1:17" x14ac:dyDescent="0.3">
      <c r="A361" t="s">
        <v>831</v>
      </c>
      <c r="B361" t="s">
        <v>832</v>
      </c>
      <c r="C361" t="s">
        <v>3147</v>
      </c>
      <c r="D361" t="s">
        <v>450</v>
      </c>
      <c r="E361">
        <v>19541.810967525002</v>
      </c>
      <c r="F361">
        <v>316.05</v>
      </c>
      <c r="G361">
        <v>13.4621479860097</v>
      </c>
      <c r="H361">
        <v>-2.09508987519858</v>
      </c>
      <c r="I361">
        <v>16.242519010661699</v>
      </c>
      <c r="J361">
        <v>8.1483712792748797</v>
      </c>
      <c r="K361">
        <v>297.51926740062999</v>
      </c>
      <c r="L361">
        <v>277.35806774584199</v>
      </c>
      <c r="M361">
        <v>74.789155389156306</v>
      </c>
      <c r="N361">
        <v>2.5622431657393498</v>
      </c>
      <c r="O361">
        <v>12.608764436006901</v>
      </c>
      <c r="P361">
        <v>70.102260495156003</v>
      </c>
      <c r="Q361">
        <v>3.3008662022752003E-2</v>
      </c>
    </row>
    <row r="362" spans="1:17" x14ac:dyDescent="0.3">
      <c r="A362" t="s">
        <v>833</v>
      </c>
      <c r="B362" t="s">
        <v>834</v>
      </c>
      <c r="C362" t="s">
        <v>3136</v>
      </c>
      <c r="D362" t="s">
        <v>591</v>
      </c>
      <c r="E362">
        <v>19472.005946199999</v>
      </c>
      <c r="F362">
        <v>389.65</v>
      </c>
      <c r="G362">
        <v>6.9305363134924196</v>
      </c>
      <c r="H362">
        <v>7.3320252607841603</v>
      </c>
      <c r="I362">
        <v>10.890107993162401</v>
      </c>
      <c r="J362">
        <v>-0.37430567777923501</v>
      </c>
      <c r="K362">
        <v>343.033824858</v>
      </c>
      <c r="L362">
        <v>325.87474037918503</v>
      </c>
      <c r="M362">
        <v>68.087522145105197</v>
      </c>
      <c r="N362">
        <v>2.8462344243433799</v>
      </c>
      <c r="O362">
        <v>3.0796868984986401</v>
      </c>
      <c r="P362">
        <v>40.111470693994903</v>
      </c>
      <c r="Q362">
        <v>9.4137913604729999E-3</v>
      </c>
    </row>
    <row r="363" spans="1:17" x14ac:dyDescent="0.3">
      <c r="A363" t="s">
        <v>835</v>
      </c>
      <c r="B363" t="s">
        <v>836</v>
      </c>
      <c r="C363" t="s">
        <v>3147</v>
      </c>
      <c r="D363" t="s">
        <v>323</v>
      </c>
      <c r="E363">
        <v>19451.502359999999</v>
      </c>
      <c r="F363">
        <v>1698.05</v>
      </c>
      <c r="G363">
        <v>82.063628009213204</v>
      </c>
      <c r="H363">
        <v>-0.79962036678600801</v>
      </c>
      <c r="I363">
        <v>85.910035217666305</v>
      </c>
      <c r="J363">
        <v>3.4968359865921599</v>
      </c>
      <c r="K363">
        <v>1798.7641476736901</v>
      </c>
      <c r="L363">
        <v>1494.94728621729</v>
      </c>
      <c r="M363">
        <v>49.4604199745594</v>
      </c>
      <c r="N363">
        <v>0.94126753661019202</v>
      </c>
      <c r="O363">
        <v>66.885545184181794</v>
      </c>
      <c r="P363">
        <v>161.92349221039601</v>
      </c>
      <c r="Q363">
        <v>0.178636331695669</v>
      </c>
    </row>
    <row r="364" spans="1:17" x14ac:dyDescent="0.3">
      <c r="A364" t="s">
        <v>837</v>
      </c>
      <c r="B364" t="s">
        <v>838</v>
      </c>
      <c r="C364" t="s">
        <v>3148</v>
      </c>
      <c r="D364" t="s">
        <v>284</v>
      </c>
      <c r="E364">
        <v>19360.596716429998</v>
      </c>
      <c r="F364">
        <v>887.1</v>
      </c>
      <c r="G364">
        <v>22.5487121534529</v>
      </c>
      <c r="H364">
        <v>-4.4674351647567598E-2</v>
      </c>
      <c r="I364">
        <v>-8.2882721843322802</v>
      </c>
      <c r="J364">
        <v>2.1305792207705698</v>
      </c>
      <c r="K364">
        <v>858.55234528962706</v>
      </c>
      <c r="L364">
        <v>787.02816828646598</v>
      </c>
      <c r="M364">
        <v>54.951410841060301</v>
      </c>
      <c r="N364">
        <v>0.74613680464160603</v>
      </c>
      <c r="O364">
        <v>7.9923345733288098</v>
      </c>
      <c r="P364">
        <v>65.782096804335595</v>
      </c>
      <c r="Q364">
        <v>0.17395887775272001</v>
      </c>
    </row>
    <row r="365" spans="1:17" x14ac:dyDescent="0.3">
      <c r="A365" t="s">
        <v>839</v>
      </c>
      <c r="B365" t="s">
        <v>840</v>
      </c>
      <c r="C365" t="s">
        <v>3150</v>
      </c>
      <c r="D365" t="s">
        <v>458</v>
      </c>
      <c r="E365">
        <v>19333.151602499998</v>
      </c>
      <c r="F365">
        <v>533.29999999999995</v>
      </c>
      <c r="G365">
        <v>-18.519734598204899</v>
      </c>
      <c r="H365">
        <v>-6.3785480804567802</v>
      </c>
      <c r="I365">
        <v>-39.060279715765503</v>
      </c>
      <c r="J365">
        <v>-5.5482713809838904</v>
      </c>
      <c r="K365">
        <v>597.57854108354695</v>
      </c>
      <c r="L365">
        <v>629.40940389769298</v>
      </c>
      <c r="M365">
        <v>30.765375037637501</v>
      </c>
      <c r="N365">
        <v>0.67641257820956302</v>
      </c>
      <c r="O365">
        <v>44.243390211888197</v>
      </c>
      <c r="P365">
        <v>21.757990867579899</v>
      </c>
      <c r="Q365">
        <v>-0.112674201821421</v>
      </c>
    </row>
    <row r="366" spans="1:17" x14ac:dyDescent="0.3">
      <c r="A366" t="s">
        <v>841</v>
      </c>
      <c r="B366" t="s">
        <v>842</v>
      </c>
      <c r="C366" t="s">
        <v>3140</v>
      </c>
      <c r="D366" t="s">
        <v>51</v>
      </c>
      <c r="E366">
        <v>19243.625</v>
      </c>
      <c r="F366">
        <v>7697.45</v>
      </c>
      <c r="G366">
        <v>36.759764767840302</v>
      </c>
      <c r="H366">
        <v>15.533536877048</v>
      </c>
      <c r="I366">
        <v>36.445740028255102</v>
      </c>
      <c r="J366">
        <v>3.3538026645435002</v>
      </c>
      <c r="K366">
        <v>7123.7905764554298</v>
      </c>
      <c r="L366">
        <v>6186.8685117266205</v>
      </c>
      <c r="M366">
        <v>54.715354774162002</v>
      </c>
      <c r="N366">
        <v>3.0671491060134799</v>
      </c>
      <c r="O366">
        <v>5.7363152732398301</v>
      </c>
      <c r="P366">
        <v>72.0100558659217</v>
      </c>
      <c r="Q366">
        <v>0.118299186991434</v>
      </c>
    </row>
    <row r="367" spans="1:17" x14ac:dyDescent="0.3">
      <c r="A367" t="s">
        <v>843</v>
      </c>
      <c r="B367" t="s">
        <v>844</v>
      </c>
      <c r="C367" t="s">
        <v>3145</v>
      </c>
      <c r="D367" t="s">
        <v>215</v>
      </c>
      <c r="E367">
        <v>19181.154463669998</v>
      </c>
      <c r="F367">
        <v>440.9</v>
      </c>
      <c r="G367">
        <v>19.255042507054998</v>
      </c>
      <c r="H367">
        <v>-5.0501437491540404</v>
      </c>
      <c r="I367">
        <v>17.4666296247531</v>
      </c>
      <c r="J367">
        <v>-2.4852982832001498</v>
      </c>
      <c r="K367">
        <v>451.330278341709</v>
      </c>
      <c r="L367">
        <v>398.179472157747</v>
      </c>
      <c r="M367">
        <v>43.581840610441802</v>
      </c>
      <c r="N367">
        <v>0.69765568404948197</v>
      </c>
      <c r="O367">
        <v>30.9707416647766</v>
      </c>
      <c r="P367">
        <v>55.740021193924299</v>
      </c>
      <c r="Q367">
        <v>6.6611393626582999E-2</v>
      </c>
    </row>
    <row r="368" spans="1:17" x14ac:dyDescent="0.3">
      <c r="A368" t="s">
        <v>845</v>
      </c>
      <c r="B368" t="s">
        <v>846</v>
      </c>
      <c r="C368" t="s">
        <v>3138</v>
      </c>
      <c r="D368" t="s">
        <v>37</v>
      </c>
      <c r="E368">
        <v>19151.76682782</v>
      </c>
      <c r="F368">
        <v>521.54999999999995</v>
      </c>
      <c r="G368">
        <v>11.986566458756601</v>
      </c>
      <c r="H368">
        <v>-4.6855454964555703</v>
      </c>
      <c r="I368">
        <v>10.117517108392599</v>
      </c>
      <c r="J368">
        <v>-4.0611479365754004</v>
      </c>
      <c r="K368">
        <v>534.33495922401198</v>
      </c>
      <c r="L368">
        <v>475.93622388523698</v>
      </c>
      <c r="M368">
        <v>34.171828755004903</v>
      </c>
      <c r="N368">
        <v>0.54078506000418802</v>
      </c>
      <c r="O368">
        <v>14.245997507429699</v>
      </c>
      <c r="P368">
        <v>56.6216216216216</v>
      </c>
      <c r="Q368">
        <v>0.148619943838534</v>
      </c>
    </row>
    <row r="369" spans="1:17" hidden="1" x14ac:dyDescent="0.3">
      <c r="A369" t="s">
        <v>847</v>
      </c>
      <c r="B369" t="s">
        <v>848</v>
      </c>
      <c r="C369" t="s">
        <v>3136</v>
      </c>
      <c r="D369" t="s">
        <v>54</v>
      </c>
      <c r="E369">
        <v>19125.931694924999</v>
      </c>
      <c r="F369">
        <v>444.95</v>
      </c>
      <c r="G369">
        <v>7.8350679093035502</v>
      </c>
      <c r="H369">
        <v>-5.6876362561399896</v>
      </c>
      <c r="I369">
        <v>23.474862772003</v>
      </c>
      <c r="J369">
        <v>-1.49826021530689</v>
      </c>
      <c r="K369">
        <v>438.11326628176801</v>
      </c>
      <c r="M369">
        <v>45.6733446307029</v>
      </c>
      <c r="N369">
        <v>0.91569688388638204</v>
      </c>
      <c r="O369">
        <v>16.147881784470101</v>
      </c>
      <c r="P369">
        <v>52.380136986301302</v>
      </c>
    </row>
    <row r="370" spans="1:17" x14ac:dyDescent="0.3">
      <c r="A370" t="s">
        <v>849</v>
      </c>
      <c r="B370" t="s">
        <v>850</v>
      </c>
      <c r="C370" t="s">
        <v>3135</v>
      </c>
      <c r="D370" t="s">
        <v>271</v>
      </c>
      <c r="E370">
        <v>18894.641405315</v>
      </c>
      <c r="F370">
        <v>1350.85</v>
      </c>
      <c r="G370">
        <v>161.713057703712</v>
      </c>
      <c r="H370">
        <v>12.8247371777555</v>
      </c>
      <c r="I370">
        <v>68.050740564778195</v>
      </c>
      <c r="J370">
        <v>1.45601759194203</v>
      </c>
      <c r="K370">
        <v>1186.8837582363701</v>
      </c>
      <c r="L370">
        <v>948.98367333230794</v>
      </c>
      <c r="M370">
        <v>61.9426872727689</v>
      </c>
      <c r="N370">
        <v>1.0031879477596699</v>
      </c>
      <c r="O370">
        <v>14.5945145649035</v>
      </c>
      <c r="P370">
        <v>194.44716909160201</v>
      </c>
      <c r="Q370">
        <v>0.169835700725155</v>
      </c>
    </row>
    <row r="371" spans="1:17" x14ac:dyDescent="0.3">
      <c r="A371" t="s">
        <v>851</v>
      </c>
      <c r="B371" t="s">
        <v>852</v>
      </c>
      <c r="C371" t="s">
        <v>3150</v>
      </c>
      <c r="D371" t="s">
        <v>262</v>
      </c>
      <c r="E371">
        <v>18784.426488059999</v>
      </c>
      <c r="F371">
        <v>497.65</v>
      </c>
      <c r="G371">
        <v>116.84235568089601</v>
      </c>
      <c r="H371">
        <v>6.0709084158819904</v>
      </c>
      <c r="I371">
        <v>75.819934219457195</v>
      </c>
      <c r="J371">
        <v>-8.1468918517332796</v>
      </c>
      <c r="K371">
        <v>472.02105734016402</v>
      </c>
      <c r="L371">
        <v>343.98845840482699</v>
      </c>
      <c r="M371">
        <v>36.531424402651403</v>
      </c>
      <c r="N371">
        <v>0.35602562193196902</v>
      </c>
      <c r="O371">
        <v>17.431930071335199</v>
      </c>
      <c r="P371">
        <v>173.43406593406499</v>
      </c>
      <c r="Q371">
        <v>0.15560307815753699</v>
      </c>
    </row>
    <row r="372" spans="1:17" hidden="1" x14ac:dyDescent="0.3">
      <c r="A372" t="s">
        <v>853</v>
      </c>
      <c r="B372" t="s">
        <v>854</v>
      </c>
      <c r="C372" t="s">
        <v>3148</v>
      </c>
      <c r="D372" t="s">
        <v>855</v>
      </c>
      <c r="E372">
        <v>18738.451463654899</v>
      </c>
      <c r="F372">
        <v>1725.65</v>
      </c>
      <c r="G372">
        <v>-4.5148368894811099</v>
      </c>
      <c r="H372">
        <v>-2.8981792977595999</v>
      </c>
      <c r="I372">
        <v>11.1249579732184</v>
      </c>
      <c r="J372">
        <v>-2.8516917889547702</v>
      </c>
      <c r="K372">
        <v>1736.07410723266</v>
      </c>
      <c r="M372">
        <v>45.044121756000301</v>
      </c>
      <c r="N372">
        <v>0.51333325924435003</v>
      </c>
      <c r="O372">
        <v>15.9563063193579</v>
      </c>
      <c r="P372">
        <v>40.108797142045198</v>
      </c>
    </row>
    <row r="373" spans="1:17" x14ac:dyDescent="0.3">
      <c r="A373" t="s">
        <v>856</v>
      </c>
      <c r="B373" t="s">
        <v>857</v>
      </c>
      <c r="C373" t="s">
        <v>3147</v>
      </c>
      <c r="D373" t="s">
        <v>117</v>
      </c>
      <c r="E373">
        <v>18671.791360210002</v>
      </c>
      <c r="F373">
        <v>711.95</v>
      </c>
      <c r="G373">
        <v>29.7192123372457</v>
      </c>
      <c r="H373">
        <v>2.7352744564496998</v>
      </c>
      <c r="I373">
        <v>15.880401260119701</v>
      </c>
      <c r="J373">
        <v>-4.3412707468150096</v>
      </c>
      <c r="K373">
        <v>689.16707238066101</v>
      </c>
      <c r="L373">
        <v>596.28690095506795</v>
      </c>
      <c r="M373">
        <v>52.318311923305799</v>
      </c>
      <c r="N373">
        <v>1.03981671903452</v>
      </c>
      <c r="O373">
        <v>11.6300301987499</v>
      </c>
      <c r="P373">
        <v>84.538621047174701</v>
      </c>
      <c r="Q373">
        <v>0.166260855053811</v>
      </c>
    </row>
    <row r="374" spans="1:17" x14ac:dyDescent="0.3">
      <c r="A374" t="s">
        <v>858</v>
      </c>
      <c r="B374" t="s">
        <v>859</v>
      </c>
      <c r="C374" t="s">
        <v>3140</v>
      </c>
      <c r="D374" t="s">
        <v>51</v>
      </c>
      <c r="E374">
        <v>18651.257206720002</v>
      </c>
      <c r="F374">
        <v>1370.35</v>
      </c>
      <c r="G374">
        <v>30.569256225351399</v>
      </c>
      <c r="H374">
        <v>0.721348234695948</v>
      </c>
      <c r="I374">
        <v>48.878961328144598</v>
      </c>
      <c r="J374">
        <v>0.91345337764220003</v>
      </c>
      <c r="K374">
        <v>1300.4279917756801</v>
      </c>
      <c r="L374">
        <v>1075.6393483719301</v>
      </c>
      <c r="M374">
        <v>52.477823868751102</v>
      </c>
      <c r="N374">
        <v>1.4352326932519199</v>
      </c>
      <c r="O374">
        <v>11.070164556500099</v>
      </c>
      <c r="P374">
        <v>70.441542288557201</v>
      </c>
      <c r="Q374">
        <v>5.3469223143662002E-2</v>
      </c>
    </row>
    <row r="375" spans="1:17" hidden="1" x14ac:dyDescent="0.3">
      <c r="A375" t="s">
        <v>860</v>
      </c>
      <c r="B375" t="s">
        <v>861</v>
      </c>
      <c r="C375" t="s">
        <v>3151</v>
      </c>
      <c r="D375" t="s">
        <v>48</v>
      </c>
      <c r="E375">
        <v>18643.977632804999</v>
      </c>
      <c r="F375">
        <v>1788.45</v>
      </c>
      <c r="G375">
        <v>553.20960021076701</v>
      </c>
      <c r="H375">
        <v>21.4920061353668</v>
      </c>
      <c r="I375">
        <v>-24.8182556353688</v>
      </c>
      <c r="J375">
        <v>-3.1378944403585698</v>
      </c>
      <c r="K375">
        <v>1703.6060574635201</v>
      </c>
      <c r="L375">
        <v>1510.1983291198601</v>
      </c>
      <c r="M375">
        <v>56.096801877901903</v>
      </c>
      <c r="N375">
        <v>0.53174270235780596</v>
      </c>
      <c r="O375">
        <v>69.853784002907503</v>
      </c>
      <c r="P375">
        <v>645.1875</v>
      </c>
      <c r="Q375">
        <v>0.294501742114048</v>
      </c>
    </row>
    <row r="376" spans="1:17" x14ac:dyDescent="0.3">
      <c r="A376" t="s">
        <v>862</v>
      </c>
      <c r="B376" t="s">
        <v>863</v>
      </c>
      <c r="C376" t="s">
        <v>3136</v>
      </c>
      <c r="D376" t="s">
        <v>483</v>
      </c>
      <c r="E376">
        <v>18601.10912696</v>
      </c>
      <c r="F376">
        <v>1085.2</v>
      </c>
      <c r="G376">
        <v>109.952902080523</v>
      </c>
      <c r="H376">
        <v>1.2955775639382201</v>
      </c>
      <c r="I376">
        <v>65.058411381884696</v>
      </c>
      <c r="J376">
        <v>0.44918920311087601</v>
      </c>
      <c r="K376">
        <v>992.93430972506496</v>
      </c>
      <c r="L376">
        <v>784.26503494446104</v>
      </c>
      <c r="M376">
        <v>60.484818226789699</v>
      </c>
      <c r="N376">
        <v>1.2018240501359201</v>
      </c>
      <c r="O376">
        <v>9.5650571323258191</v>
      </c>
      <c r="P376">
        <v>155.011162025613</v>
      </c>
    </row>
    <row r="377" spans="1:17" x14ac:dyDescent="0.3">
      <c r="A377" t="s">
        <v>864</v>
      </c>
      <c r="B377" t="s">
        <v>865</v>
      </c>
      <c r="C377" t="s">
        <v>3139</v>
      </c>
      <c r="D377" t="s">
        <v>48</v>
      </c>
      <c r="E377">
        <v>18593.67670362</v>
      </c>
      <c r="F377">
        <v>296.14999999999998</v>
      </c>
      <c r="G377">
        <v>54.631104492637803</v>
      </c>
      <c r="H377">
        <v>-4.9652357632486899</v>
      </c>
      <c r="I377">
        <v>5.4024087477998597</v>
      </c>
      <c r="J377">
        <v>-2.7437761156817699</v>
      </c>
      <c r="K377">
        <v>310.62452257777397</v>
      </c>
      <c r="L377">
        <v>273.725391353585</v>
      </c>
      <c r="M377">
        <v>33.674197929410902</v>
      </c>
      <c r="N377">
        <v>0.63085289923160903</v>
      </c>
      <c r="O377">
        <v>23.079520513253399</v>
      </c>
      <c r="P377">
        <v>116.880263639692</v>
      </c>
      <c r="Q377">
        <v>0.16316409633912801</v>
      </c>
    </row>
    <row r="378" spans="1:17" x14ac:dyDescent="0.3">
      <c r="A378" t="s">
        <v>866</v>
      </c>
      <c r="B378" t="s">
        <v>867</v>
      </c>
      <c r="C378" t="s">
        <v>3142</v>
      </c>
      <c r="D378" t="s">
        <v>760</v>
      </c>
      <c r="E378">
        <v>18570.807620060001</v>
      </c>
      <c r="F378">
        <v>1028.1500000000001</v>
      </c>
      <c r="G378">
        <v>29.089826092998798</v>
      </c>
      <c r="H378">
        <v>-1.7009923865790799</v>
      </c>
      <c r="I378">
        <v>33.995193116086902</v>
      </c>
      <c r="J378">
        <v>1.8617414198612701</v>
      </c>
      <c r="K378">
        <v>956.63817514380605</v>
      </c>
      <c r="L378">
        <v>824.02992986346101</v>
      </c>
      <c r="M378">
        <v>66.528789029233195</v>
      </c>
      <c r="N378">
        <v>0.77491290116998102</v>
      </c>
      <c r="O378">
        <v>1.0261148665078099</v>
      </c>
      <c r="P378">
        <v>76.203941730934005</v>
      </c>
      <c r="Q378">
        <v>0.17297699908714301</v>
      </c>
    </row>
    <row r="379" spans="1:17" hidden="1" x14ac:dyDescent="0.3">
      <c r="A379" t="s">
        <v>868</v>
      </c>
      <c r="B379" t="s">
        <v>869</v>
      </c>
      <c r="C379" t="s">
        <v>3151</v>
      </c>
      <c r="D379" t="s">
        <v>458</v>
      </c>
      <c r="E379">
        <v>18533.99699172</v>
      </c>
      <c r="F379">
        <v>4069.8</v>
      </c>
      <c r="G379">
        <v>38.4648674564732</v>
      </c>
      <c r="H379">
        <v>11.9858139912587</v>
      </c>
      <c r="I379">
        <v>54.598547203180402</v>
      </c>
      <c r="J379">
        <v>5.1951379983769597</v>
      </c>
      <c r="K379">
        <v>3608.1027225725402</v>
      </c>
      <c r="L379">
        <v>3023.1546232597502</v>
      </c>
      <c r="M379">
        <v>59.139199849057199</v>
      </c>
      <c r="N379">
        <v>1.4595884640780501</v>
      </c>
      <c r="O379">
        <v>14.2316575753108</v>
      </c>
      <c r="P379">
        <v>79.523599470666099</v>
      </c>
      <c r="Q379">
        <v>7.3709053306730998E-2</v>
      </c>
    </row>
    <row r="380" spans="1:17" x14ac:dyDescent="0.3">
      <c r="A380" t="s">
        <v>870</v>
      </c>
      <c r="B380" t="s">
        <v>871</v>
      </c>
      <c r="C380" t="s">
        <v>3138</v>
      </c>
      <c r="D380" t="s">
        <v>245</v>
      </c>
      <c r="E380">
        <v>18510.136210500001</v>
      </c>
      <c r="F380">
        <v>2652.95</v>
      </c>
      <c r="G380">
        <v>96.758232024485196</v>
      </c>
      <c r="H380">
        <v>-2.2614251633908302</v>
      </c>
      <c r="I380">
        <v>59.475172140541403</v>
      </c>
      <c r="J380">
        <v>-4.8453481168012296</v>
      </c>
      <c r="K380">
        <v>2548.0601343899398</v>
      </c>
      <c r="L380">
        <v>2012.66739990623</v>
      </c>
      <c r="M380">
        <v>46.308152409179698</v>
      </c>
      <c r="N380">
        <v>0.87236780783955703</v>
      </c>
      <c r="O380">
        <v>12.139316609811701</v>
      </c>
      <c r="P380">
        <v>127.398962842326</v>
      </c>
      <c r="Q380">
        <v>9.5659692697369E-2</v>
      </c>
    </row>
    <row r="381" spans="1:17" x14ac:dyDescent="0.3">
      <c r="A381" t="s">
        <v>872</v>
      </c>
      <c r="B381" t="s">
        <v>873</v>
      </c>
      <c r="C381" t="s">
        <v>3140</v>
      </c>
      <c r="D381" t="s">
        <v>51</v>
      </c>
      <c r="E381">
        <v>18289.776562840001</v>
      </c>
      <c r="F381">
        <v>14255.6</v>
      </c>
      <c r="G381">
        <v>243.10486589943699</v>
      </c>
      <c r="H381">
        <v>13.5314362417013</v>
      </c>
      <c r="I381">
        <v>89.1076649404948</v>
      </c>
      <c r="J381">
        <v>15.9345155335171</v>
      </c>
      <c r="K381">
        <v>11800.947246354201</v>
      </c>
      <c r="L381">
        <v>8617.7004715426592</v>
      </c>
      <c r="M381">
        <v>75.105886840213103</v>
      </c>
      <c r="N381">
        <v>0.907670087091489</v>
      </c>
      <c r="O381">
        <v>3.2180336148601199</v>
      </c>
      <c r="P381">
        <v>294.77167622054202</v>
      </c>
      <c r="Q381">
        <v>0.19266195512475501</v>
      </c>
    </row>
    <row r="382" spans="1:17" hidden="1" x14ac:dyDescent="0.3">
      <c r="A382" t="s">
        <v>874</v>
      </c>
      <c r="B382" t="s">
        <v>875</v>
      </c>
      <c r="C382" t="s">
        <v>3151</v>
      </c>
      <c r="D382" t="s">
        <v>274</v>
      </c>
      <c r="E382">
        <v>18277.651529999999</v>
      </c>
      <c r="F382">
        <v>17109.099999999999</v>
      </c>
      <c r="G382">
        <v>-3.6384162613188802</v>
      </c>
      <c r="H382">
        <v>4.4968896217129704</v>
      </c>
      <c r="I382">
        <v>-12.3059939044525</v>
      </c>
      <c r="J382">
        <v>-6.3254029586182901</v>
      </c>
      <c r="K382">
        <v>16406.551340772901</v>
      </c>
      <c r="L382">
        <v>15500.864887211001</v>
      </c>
      <c r="M382">
        <v>50.959825825006298</v>
      </c>
      <c r="N382">
        <v>1.41251495821123</v>
      </c>
      <c r="O382">
        <v>12.2206895745539</v>
      </c>
      <c r="P382">
        <v>34.481186577898598</v>
      </c>
      <c r="Q382">
        <v>8.5538700322680003E-2</v>
      </c>
    </row>
    <row r="383" spans="1:17" x14ac:dyDescent="0.3">
      <c r="A383" t="s">
        <v>876</v>
      </c>
      <c r="B383" t="s">
        <v>877</v>
      </c>
      <c r="C383" t="s">
        <v>3146</v>
      </c>
      <c r="D383" t="s">
        <v>441</v>
      </c>
      <c r="E383">
        <v>18240.646325164998</v>
      </c>
      <c r="F383">
        <v>1277.6500000000001</v>
      </c>
      <c r="G383">
        <v>18.038418784300401</v>
      </c>
      <c r="H383">
        <v>0.47854691998149801</v>
      </c>
      <c r="I383">
        <v>21.908230194355198</v>
      </c>
      <c r="J383">
        <v>1.03900251652904</v>
      </c>
      <c r="K383">
        <v>1264.61628473572</v>
      </c>
      <c r="L383">
        <v>1135.19246249191</v>
      </c>
      <c r="M383">
        <v>61.173221680777203</v>
      </c>
      <c r="N383">
        <v>0.53719756320366996</v>
      </c>
      <c r="O383">
        <v>20.8233866864947</v>
      </c>
      <c r="P383">
        <v>75.621993127147704</v>
      </c>
      <c r="Q383">
        <v>0.179639990954548</v>
      </c>
    </row>
    <row r="384" spans="1:17" x14ac:dyDescent="0.3">
      <c r="A384" t="s">
        <v>878</v>
      </c>
      <c r="B384" t="s">
        <v>879</v>
      </c>
      <c r="C384" t="s">
        <v>3140</v>
      </c>
      <c r="D384" t="s">
        <v>51</v>
      </c>
      <c r="E384">
        <v>18215.877030795</v>
      </c>
      <c r="F384">
        <v>1150.3499999999999</v>
      </c>
      <c r="G384">
        <v>156.21879562435799</v>
      </c>
      <c r="H384">
        <v>-2.2744629945572901</v>
      </c>
      <c r="I384">
        <v>65.175805133427005</v>
      </c>
      <c r="J384">
        <v>3.4598154604242901</v>
      </c>
      <c r="K384">
        <v>1035.64051065526</v>
      </c>
      <c r="L384">
        <v>782.03335548432301</v>
      </c>
      <c r="M384">
        <v>51.736968678829598</v>
      </c>
      <c r="N384">
        <v>0.27593524355837701</v>
      </c>
      <c r="O384">
        <v>8.4148302690485597</v>
      </c>
      <c r="P384">
        <v>260.89411764705801</v>
      </c>
      <c r="Q384">
        <v>6.8089955329941998E-2</v>
      </c>
    </row>
    <row r="385" spans="1:17" x14ac:dyDescent="0.3">
      <c r="A385" t="s">
        <v>880</v>
      </c>
      <c r="B385" t="s">
        <v>881</v>
      </c>
      <c r="C385" t="s">
        <v>3145</v>
      </c>
      <c r="D385" t="s">
        <v>602</v>
      </c>
      <c r="E385">
        <v>18195.643837799998</v>
      </c>
      <c r="F385">
        <v>1415.7</v>
      </c>
      <c r="G385">
        <v>-40.596469738343799</v>
      </c>
      <c r="H385">
        <v>-1.44603844037831</v>
      </c>
      <c r="I385">
        <v>-6.1271263651679897</v>
      </c>
      <c r="J385">
        <v>1.29529077379709</v>
      </c>
      <c r="K385">
        <v>1433.4017169256099</v>
      </c>
      <c r="L385">
        <v>1466.9877630457199</v>
      </c>
      <c r="M385">
        <v>55.396580040352397</v>
      </c>
      <c r="N385">
        <v>0.81469116723695101</v>
      </c>
      <c r="O385">
        <v>21.7948717948717</v>
      </c>
      <c r="P385">
        <v>11.560283687943199</v>
      </c>
      <c r="Q385">
        <v>-0.13750772276438</v>
      </c>
    </row>
    <row r="386" spans="1:17" x14ac:dyDescent="0.3">
      <c r="A386" t="s">
        <v>882</v>
      </c>
      <c r="B386" t="s">
        <v>883</v>
      </c>
      <c r="C386" t="s">
        <v>3148</v>
      </c>
      <c r="D386" t="s">
        <v>122</v>
      </c>
      <c r="E386">
        <v>18156.006035999999</v>
      </c>
      <c r="F386">
        <v>3030</v>
      </c>
      <c r="G386">
        <v>-19.816546197723099</v>
      </c>
      <c r="H386">
        <v>-3.2109902163256301</v>
      </c>
      <c r="I386">
        <v>7.2026951872746796</v>
      </c>
      <c r="J386">
        <v>3.40642377604672</v>
      </c>
      <c r="K386">
        <v>2937.2793958125499</v>
      </c>
      <c r="L386">
        <v>2792.4995651929198</v>
      </c>
      <c r="M386">
        <v>59.915400499114298</v>
      </c>
      <c r="N386">
        <v>0.73098564861952797</v>
      </c>
      <c r="O386">
        <v>5.55775577557755</v>
      </c>
      <c r="P386">
        <v>35.874439461883398</v>
      </c>
      <c r="Q386">
        <v>-7.1886231054316005E-2</v>
      </c>
    </row>
    <row r="387" spans="1:17" x14ac:dyDescent="0.3">
      <c r="A387" t="s">
        <v>884</v>
      </c>
      <c r="B387" t="s">
        <v>885</v>
      </c>
      <c r="C387" t="s">
        <v>3143</v>
      </c>
      <c r="D387" t="s">
        <v>117</v>
      </c>
      <c r="E387">
        <v>18048.968649400002</v>
      </c>
      <c r="F387">
        <v>512.20000000000005</v>
      </c>
      <c r="G387">
        <v>110.291128264939</v>
      </c>
      <c r="H387">
        <v>30.406143268650901</v>
      </c>
      <c r="I387">
        <v>116.873167112123</v>
      </c>
      <c r="J387">
        <v>1.88406084905244</v>
      </c>
      <c r="K387">
        <v>395.503906069761</v>
      </c>
      <c r="L387">
        <v>292.43300634964498</v>
      </c>
      <c r="M387">
        <v>77.462107969879199</v>
      </c>
      <c r="N387">
        <v>1.0913791072498</v>
      </c>
      <c r="O387">
        <v>1.1909410386567501</v>
      </c>
      <c r="P387">
        <v>184.160887656033</v>
      </c>
      <c r="Q387">
        <v>0.19573339845993601</v>
      </c>
    </row>
    <row r="388" spans="1:17" x14ac:dyDescent="0.3">
      <c r="A388" t="s">
        <v>886</v>
      </c>
      <c r="B388" t="s">
        <v>887</v>
      </c>
      <c r="C388" t="s">
        <v>3142</v>
      </c>
      <c r="D388" t="s">
        <v>182</v>
      </c>
      <c r="E388">
        <v>17705.455124385</v>
      </c>
      <c r="F388">
        <v>728.35</v>
      </c>
      <c r="G388">
        <v>-3.3016273768283702</v>
      </c>
      <c r="H388">
        <v>7.1107330762959098</v>
      </c>
      <c r="I388">
        <v>12.517641800263601</v>
      </c>
      <c r="J388">
        <v>-7.0871667515786996</v>
      </c>
      <c r="K388">
        <v>708.48095120658502</v>
      </c>
      <c r="L388">
        <v>635.53148957430903</v>
      </c>
      <c r="M388">
        <v>41.915907963799199</v>
      </c>
      <c r="N388">
        <v>0.68982288146051696</v>
      </c>
      <c r="O388">
        <v>14.498524061234299</v>
      </c>
      <c r="P388">
        <v>45.219818562456297</v>
      </c>
      <c r="Q388">
        <v>7.8964000931954006E-2</v>
      </c>
    </row>
    <row r="389" spans="1:17" x14ac:dyDescent="0.3">
      <c r="A389" t="s">
        <v>888</v>
      </c>
      <c r="B389" t="s">
        <v>889</v>
      </c>
      <c r="C389" t="s">
        <v>3134</v>
      </c>
      <c r="D389" t="s">
        <v>179</v>
      </c>
      <c r="E389">
        <v>17699.496150929899</v>
      </c>
      <c r="F389">
        <v>1791.85</v>
      </c>
      <c r="G389">
        <v>30.6210698905242</v>
      </c>
      <c r="H389">
        <v>2.9660137210806599</v>
      </c>
      <c r="I389">
        <v>11.660809246518999</v>
      </c>
      <c r="J389">
        <v>-5.8189123892199301</v>
      </c>
      <c r="K389">
        <v>1827.38661462399</v>
      </c>
      <c r="L389">
        <v>1566.4758229791701</v>
      </c>
      <c r="M389">
        <v>32.661761161234899</v>
      </c>
      <c r="N389">
        <v>0.844841036898897</v>
      </c>
      <c r="O389">
        <v>10.9467868404163</v>
      </c>
      <c r="P389">
        <v>83.075351213282204</v>
      </c>
      <c r="Q389">
        <v>6.9483255130190005E-2</v>
      </c>
    </row>
    <row r="390" spans="1:17" x14ac:dyDescent="0.3">
      <c r="A390" t="s">
        <v>890</v>
      </c>
      <c r="B390" t="s">
        <v>891</v>
      </c>
      <c r="C390" t="s">
        <v>611</v>
      </c>
      <c r="D390" t="s">
        <v>611</v>
      </c>
      <c r="E390">
        <v>17617.62307383</v>
      </c>
      <c r="F390">
        <v>35.01</v>
      </c>
      <c r="G390">
        <v>-32.983793494966001</v>
      </c>
      <c r="H390">
        <v>-3.1747401618142699</v>
      </c>
      <c r="I390">
        <v>-21.235180849085801</v>
      </c>
      <c r="J390">
        <v>-2.4601939018249799</v>
      </c>
      <c r="K390">
        <v>36.498307416252402</v>
      </c>
      <c r="L390">
        <v>37.741746968782998</v>
      </c>
      <c r="M390">
        <v>40.986228590838401</v>
      </c>
      <c r="N390">
        <v>0.788362499885921</v>
      </c>
      <c r="O390">
        <v>51.099685804055902</v>
      </c>
      <c r="P390">
        <v>8.05555555555555</v>
      </c>
      <c r="Q390">
        <v>-2.1366679057332E-2</v>
      </c>
    </row>
    <row r="391" spans="1:17" x14ac:dyDescent="0.3">
      <c r="A391" t="s">
        <v>892</v>
      </c>
      <c r="B391" t="s">
        <v>893</v>
      </c>
      <c r="C391" t="s">
        <v>3152</v>
      </c>
      <c r="D391" t="s">
        <v>611</v>
      </c>
      <c r="E391">
        <v>17578.66216688</v>
      </c>
      <c r="F391">
        <v>560.79999999999995</v>
      </c>
      <c r="G391">
        <v>47.753236255402904</v>
      </c>
      <c r="H391">
        <v>-7.0663299729692897</v>
      </c>
      <c r="I391">
        <v>-22.404908488119698</v>
      </c>
      <c r="J391">
        <v>0.739666305769766</v>
      </c>
      <c r="K391">
        <v>610.93790469042597</v>
      </c>
      <c r="L391">
        <v>590.72505556298802</v>
      </c>
      <c r="M391">
        <v>45.930867289839199</v>
      </c>
      <c r="N391">
        <v>0.79049237899677705</v>
      </c>
      <c r="O391">
        <v>39.488231098430802</v>
      </c>
      <c r="P391">
        <v>89.908567558415101</v>
      </c>
      <c r="Q391">
        <v>0.13518319828169501</v>
      </c>
    </row>
    <row r="392" spans="1:17" hidden="1" x14ac:dyDescent="0.3">
      <c r="A392" t="s">
        <v>894</v>
      </c>
      <c r="B392" t="s">
        <v>895</v>
      </c>
      <c r="C392" t="s">
        <v>3151</v>
      </c>
      <c r="D392" t="s">
        <v>57</v>
      </c>
      <c r="E392">
        <v>17485.874614998</v>
      </c>
      <c r="F392">
        <v>43.53</v>
      </c>
      <c r="G392">
        <v>109.35272414796199</v>
      </c>
      <c r="H392">
        <v>47.455356072374698</v>
      </c>
      <c r="I392">
        <v>55.518159501356799</v>
      </c>
      <c r="J392">
        <v>-9.9554482018921</v>
      </c>
      <c r="K392">
        <v>37.911727063745701</v>
      </c>
      <c r="L392">
        <v>29.8991151619094</v>
      </c>
      <c r="M392">
        <v>44.8012761914406</v>
      </c>
      <c r="N392">
        <v>1.1021533939783099</v>
      </c>
      <c r="O392">
        <v>23.225361819434799</v>
      </c>
      <c r="P392">
        <v>179.935691318327</v>
      </c>
      <c r="Q392">
        <v>9.7926819932170006E-2</v>
      </c>
    </row>
    <row r="393" spans="1:17" x14ac:dyDescent="0.3">
      <c r="A393" t="s">
        <v>896</v>
      </c>
      <c r="B393" t="s">
        <v>897</v>
      </c>
      <c r="C393" t="s">
        <v>3136</v>
      </c>
      <c r="D393" t="s">
        <v>898</v>
      </c>
      <c r="E393">
        <v>17444.863623649999</v>
      </c>
      <c r="F393">
        <v>196.18</v>
      </c>
      <c r="G393">
        <v>17.987592039700999</v>
      </c>
      <c r="H393">
        <v>-5.81486695688836</v>
      </c>
      <c r="I393">
        <v>22.327694852774801</v>
      </c>
      <c r="J393">
        <v>-4.0317790162512397</v>
      </c>
      <c r="K393">
        <v>202.695106301077</v>
      </c>
      <c r="L393">
        <v>175.885825671763</v>
      </c>
      <c r="M393">
        <v>33.655858315938097</v>
      </c>
      <c r="N393">
        <v>0.75425392771088495</v>
      </c>
      <c r="O393">
        <v>24.579467835661099</v>
      </c>
      <c r="P393">
        <v>61.6646065100947</v>
      </c>
      <c r="Q393">
        <v>-5.1798119994615997E-2</v>
      </c>
    </row>
    <row r="394" spans="1:17" x14ac:dyDescent="0.3">
      <c r="A394" t="s">
        <v>899</v>
      </c>
      <c r="B394" t="s">
        <v>900</v>
      </c>
      <c r="C394" t="s">
        <v>3147</v>
      </c>
      <c r="D394" t="s">
        <v>274</v>
      </c>
      <c r="E394">
        <v>17380.92149076</v>
      </c>
      <c r="F394">
        <v>1197.8</v>
      </c>
      <c r="G394">
        <v>94.920554105386998</v>
      </c>
      <c r="H394">
        <v>-8.7509544927799894</v>
      </c>
      <c r="I394">
        <v>26.515238764233899</v>
      </c>
      <c r="J394">
        <v>-1.2201387170000699</v>
      </c>
      <c r="K394">
        <v>1234.3700169234201</v>
      </c>
      <c r="L394">
        <v>1072.88525777625</v>
      </c>
      <c r="M394">
        <v>54.243441509649799</v>
      </c>
      <c r="N394">
        <v>0.96676948671290197</v>
      </c>
      <c r="O394">
        <v>21.0552679913174</v>
      </c>
      <c r="P394">
        <v>141.686844229217</v>
      </c>
      <c r="Q394">
        <v>0.178300400778452</v>
      </c>
    </row>
    <row r="395" spans="1:17" x14ac:dyDescent="0.3">
      <c r="A395" t="s">
        <v>901</v>
      </c>
      <c r="B395" t="s">
        <v>902</v>
      </c>
      <c r="C395" t="s">
        <v>3145</v>
      </c>
      <c r="D395" t="s">
        <v>307</v>
      </c>
      <c r="E395">
        <v>17372.15983724</v>
      </c>
      <c r="F395">
        <v>5145.3999999999996</v>
      </c>
      <c r="G395">
        <v>47.966027906613803</v>
      </c>
      <c r="H395">
        <v>8.9620089551242401</v>
      </c>
      <c r="I395">
        <v>31.2589011351055</v>
      </c>
      <c r="J395">
        <v>0.46108777132735401</v>
      </c>
      <c r="K395">
        <v>4625.6173222606703</v>
      </c>
      <c r="L395">
        <v>4032.9755060889202</v>
      </c>
      <c r="M395">
        <v>63.162321321722402</v>
      </c>
      <c r="N395">
        <v>1.60165478631657</v>
      </c>
      <c r="O395">
        <v>4.1930656508726196</v>
      </c>
      <c r="P395">
        <v>89.096120982708797</v>
      </c>
      <c r="Q395">
        <v>3.7234717039293999E-2</v>
      </c>
    </row>
    <row r="396" spans="1:17" x14ac:dyDescent="0.3">
      <c r="A396" t="s">
        <v>903</v>
      </c>
      <c r="B396" t="s">
        <v>904</v>
      </c>
      <c r="C396" t="s">
        <v>3143</v>
      </c>
      <c r="D396" t="s">
        <v>905</v>
      </c>
      <c r="E396">
        <v>17298.299444929999</v>
      </c>
      <c r="F396">
        <v>2542.4499999999998</v>
      </c>
      <c r="G396">
        <v>131.81382516902499</v>
      </c>
      <c r="H396">
        <v>-3.5856837898840901</v>
      </c>
      <c r="I396">
        <v>146.76924172795299</v>
      </c>
      <c r="J396">
        <v>3.1917459199270701</v>
      </c>
      <c r="K396">
        <v>2221.3984545175699</v>
      </c>
      <c r="L396">
        <v>1554.71390336995</v>
      </c>
      <c r="M396">
        <v>62.358686171691403</v>
      </c>
      <c r="N396">
        <v>0.48645791662272803</v>
      </c>
      <c r="O396">
        <v>6.1967786977128396</v>
      </c>
      <c r="P396">
        <v>248.280821917808</v>
      </c>
      <c r="Q396">
        <v>0.25902826684817998</v>
      </c>
    </row>
    <row r="397" spans="1:17" x14ac:dyDescent="0.3">
      <c r="A397" t="s">
        <v>906</v>
      </c>
      <c r="B397" t="s">
        <v>907</v>
      </c>
      <c r="C397" t="s">
        <v>3135</v>
      </c>
      <c r="D397" t="s">
        <v>21</v>
      </c>
      <c r="E397">
        <v>17249.451196260001</v>
      </c>
      <c r="F397">
        <v>621.35</v>
      </c>
      <c r="G397">
        <v>-12.9731099814932</v>
      </c>
      <c r="H397">
        <v>-10.5061901977846</v>
      </c>
      <c r="I397">
        <v>-24.5292772278214</v>
      </c>
      <c r="J397">
        <v>-1.2574005315124099</v>
      </c>
      <c r="K397">
        <v>632.72763925988397</v>
      </c>
      <c r="L397">
        <v>635.91803689318897</v>
      </c>
      <c r="M397">
        <v>56.503053268714197</v>
      </c>
      <c r="N397">
        <v>0.71816226191250498</v>
      </c>
      <c r="O397">
        <v>40.0177033877846</v>
      </c>
      <c r="P397">
        <v>32.314735945485502</v>
      </c>
      <c r="Q397">
        <v>8.5655504396335E-2</v>
      </c>
    </row>
    <row r="398" spans="1:17" x14ac:dyDescent="0.3">
      <c r="A398" t="s">
        <v>908</v>
      </c>
      <c r="B398" t="s">
        <v>909</v>
      </c>
      <c r="C398" t="s">
        <v>3147</v>
      </c>
      <c r="D398" t="s">
        <v>138</v>
      </c>
      <c r="E398">
        <v>17166.116154439998</v>
      </c>
      <c r="F398">
        <v>1910.15</v>
      </c>
      <c r="G398">
        <v>135.900819297646</v>
      </c>
      <c r="H398">
        <v>13.384325896004</v>
      </c>
      <c r="I398">
        <v>80.884566468971897</v>
      </c>
      <c r="J398">
        <v>12.157864791186199</v>
      </c>
      <c r="K398">
        <v>1660.9485976742999</v>
      </c>
      <c r="L398">
        <v>1260.9243486109799</v>
      </c>
      <c r="M398">
        <v>74.566434089290198</v>
      </c>
      <c r="N398">
        <v>1.0599077473794301</v>
      </c>
      <c r="O398">
        <v>3.13326178572364</v>
      </c>
      <c r="P398">
        <v>193.86923076923</v>
      </c>
      <c r="Q398">
        <v>0.21218327077426399</v>
      </c>
    </row>
    <row r="399" spans="1:17" x14ac:dyDescent="0.3">
      <c r="A399" t="s">
        <v>910</v>
      </c>
      <c r="B399" t="s">
        <v>911</v>
      </c>
      <c r="C399" t="s">
        <v>3138</v>
      </c>
      <c r="D399" t="s">
        <v>912</v>
      </c>
      <c r="E399">
        <v>16931.131971639999</v>
      </c>
      <c r="F399">
        <v>2789.9</v>
      </c>
      <c r="G399">
        <v>83.168402207842504</v>
      </c>
      <c r="H399">
        <v>-4.8791819505715797</v>
      </c>
      <c r="I399">
        <v>54.003873072628203</v>
      </c>
      <c r="J399">
        <v>3.9063480274467399</v>
      </c>
      <c r="K399">
        <v>2570.3519546645698</v>
      </c>
      <c r="L399">
        <v>1949.00771749858</v>
      </c>
      <c r="M399">
        <v>62.955008837891199</v>
      </c>
      <c r="N399">
        <v>0.70090850795776005</v>
      </c>
      <c r="O399">
        <v>6.6346464030968697</v>
      </c>
      <c r="P399">
        <v>127.635443864229</v>
      </c>
    </row>
    <row r="400" spans="1:17" x14ac:dyDescent="0.3">
      <c r="A400" t="s">
        <v>913</v>
      </c>
      <c r="B400" t="s">
        <v>914</v>
      </c>
      <c r="C400" t="s">
        <v>3150</v>
      </c>
      <c r="D400" t="s">
        <v>458</v>
      </c>
      <c r="E400">
        <v>16868.918842485</v>
      </c>
      <c r="F400">
        <v>1587.45</v>
      </c>
      <c r="G400">
        <v>-11.9903488712773</v>
      </c>
      <c r="H400">
        <v>-7.0906117316275205E-2</v>
      </c>
      <c r="I400">
        <v>8.8146118038555699</v>
      </c>
      <c r="J400">
        <v>-1.61313479334831</v>
      </c>
      <c r="K400">
        <v>1541.45084656681</v>
      </c>
      <c r="L400">
        <v>1468.27169853597</v>
      </c>
      <c r="M400">
        <v>58.726489274613797</v>
      </c>
      <c r="N400">
        <v>1.05918393847494</v>
      </c>
      <c r="O400">
        <v>6.4600459857003303</v>
      </c>
      <c r="P400">
        <v>27.711182622687001</v>
      </c>
      <c r="Q400">
        <v>-7.1650569144975002E-2</v>
      </c>
    </row>
    <row r="401" spans="1:17" x14ac:dyDescent="0.3">
      <c r="A401" t="s">
        <v>915</v>
      </c>
      <c r="B401" t="s">
        <v>916</v>
      </c>
      <c r="C401" t="s">
        <v>3136</v>
      </c>
      <c r="D401" t="s">
        <v>54</v>
      </c>
      <c r="E401">
        <v>16822.107476789999</v>
      </c>
      <c r="F401">
        <v>1054.9000000000001</v>
      </c>
      <c r="G401">
        <v>-50.875385678936603</v>
      </c>
      <c r="H401">
        <v>-14.048228052039599</v>
      </c>
      <c r="I401">
        <v>-39.841184920832802</v>
      </c>
      <c r="J401">
        <v>-8.6457802053118797</v>
      </c>
      <c r="K401">
        <v>1214.5288322573001</v>
      </c>
      <c r="L401">
        <v>1330.38194267514</v>
      </c>
      <c r="M401">
        <v>10.7838565297844</v>
      </c>
      <c r="N401">
        <v>1.14238190159348</v>
      </c>
      <c r="O401">
        <v>70.253104559673801</v>
      </c>
      <c r="P401">
        <v>0.46188276748726498</v>
      </c>
      <c r="Q401">
        <v>4.6256789160213002E-2</v>
      </c>
    </row>
    <row r="402" spans="1:17" x14ac:dyDescent="0.3">
      <c r="A402" t="s">
        <v>917</v>
      </c>
      <c r="B402" t="s">
        <v>918</v>
      </c>
      <c r="C402" t="s">
        <v>3142</v>
      </c>
      <c r="D402" t="s">
        <v>488</v>
      </c>
      <c r="E402">
        <v>16811.8734749</v>
      </c>
      <c r="F402">
        <v>606.5</v>
      </c>
      <c r="G402">
        <v>86.257805794045098</v>
      </c>
      <c r="H402">
        <v>-4.3997259482257203</v>
      </c>
      <c r="I402">
        <v>23.329122522386001</v>
      </c>
      <c r="J402">
        <v>-4.0976455376212</v>
      </c>
      <c r="K402">
        <v>609.50234145553304</v>
      </c>
      <c r="L402">
        <v>522.19066591435296</v>
      </c>
      <c r="M402">
        <v>46.889932844171099</v>
      </c>
      <c r="N402">
        <v>0.72046974654111995</v>
      </c>
      <c r="O402">
        <v>19.373454245671802</v>
      </c>
      <c r="P402">
        <v>138.40408805031399</v>
      </c>
      <c r="Q402">
        <v>0.231799214414146</v>
      </c>
    </row>
    <row r="403" spans="1:17" x14ac:dyDescent="0.3">
      <c r="A403" t="s">
        <v>919</v>
      </c>
      <c r="B403" t="s">
        <v>920</v>
      </c>
      <c r="C403" t="s">
        <v>3136</v>
      </c>
      <c r="D403" t="s">
        <v>222</v>
      </c>
      <c r="E403">
        <v>16775.564409210001</v>
      </c>
      <c r="F403">
        <v>4041.3</v>
      </c>
      <c r="G403">
        <v>95.364211547025306</v>
      </c>
      <c r="H403">
        <v>4.3276956476866504</v>
      </c>
      <c r="I403">
        <v>-15.047247089734</v>
      </c>
      <c r="J403">
        <v>1.97952830607659</v>
      </c>
      <c r="K403">
        <v>3884.98565577418</v>
      </c>
      <c r="L403">
        <v>3499.8574511009001</v>
      </c>
      <c r="M403">
        <v>61.766582228668703</v>
      </c>
      <c r="N403">
        <v>1.9006324816172899</v>
      </c>
      <c r="O403">
        <v>6.4001682626877399</v>
      </c>
      <c r="P403">
        <v>132.27196965342799</v>
      </c>
      <c r="Q403">
        <v>0.26721399601029999</v>
      </c>
    </row>
    <row r="404" spans="1:17" x14ac:dyDescent="0.3">
      <c r="A404" t="s">
        <v>921</v>
      </c>
      <c r="B404" t="s">
        <v>922</v>
      </c>
      <c r="C404" t="s">
        <v>3150</v>
      </c>
      <c r="D404" t="s">
        <v>458</v>
      </c>
      <c r="E404">
        <v>16625.3824752</v>
      </c>
      <c r="F404">
        <v>3352.6</v>
      </c>
      <c r="G404">
        <v>-36.493622473255101</v>
      </c>
      <c r="H404">
        <v>4.1176140954818097</v>
      </c>
      <c r="I404">
        <v>-8.2597371422541794</v>
      </c>
      <c r="J404">
        <v>-2.34411700367489</v>
      </c>
      <c r="K404">
        <v>3385.7302715803899</v>
      </c>
      <c r="L404">
        <v>3482.06509637722</v>
      </c>
      <c r="M404">
        <v>45.065148951964098</v>
      </c>
      <c r="N404">
        <v>0.96362574215818397</v>
      </c>
      <c r="O404">
        <v>18.697428861182299</v>
      </c>
      <c r="P404">
        <v>16.573653923051499</v>
      </c>
      <c r="Q404">
        <v>-3.8671305285841E-2</v>
      </c>
    </row>
    <row r="405" spans="1:17" hidden="1" x14ac:dyDescent="0.3">
      <c r="A405" t="s">
        <v>923</v>
      </c>
      <c r="B405" t="s">
        <v>924</v>
      </c>
      <c r="C405" t="s">
        <v>3140</v>
      </c>
      <c r="D405" t="s">
        <v>483</v>
      </c>
      <c r="E405">
        <v>16581.78531141</v>
      </c>
      <c r="F405">
        <v>694.1</v>
      </c>
      <c r="G405">
        <v>-5.6434013442050102</v>
      </c>
      <c r="H405">
        <v>2.0397134222045299</v>
      </c>
      <c r="I405">
        <v>9.9963935184945196</v>
      </c>
      <c r="J405">
        <v>-0.98996797716231599</v>
      </c>
      <c r="K405">
        <v>641.91936864080799</v>
      </c>
      <c r="M405">
        <v>56.954482011897397</v>
      </c>
      <c r="N405">
        <v>0.809732312961157</v>
      </c>
      <c r="O405">
        <v>6.0798155885318996</v>
      </c>
      <c r="P405">
        <v>47.649436290151002</v>
      </c>
    </row>
    <row r="406" spans="1:17" x14ac:dyDescent="0.3">
      <c r="A406" t="s">
        <v>925</v>
      </c>
      <c r="B406" t="s">
        <v>926</v>
      </c>
      <c r="C406" t="s">
        <v>3135</v>
      </c>
      <c r="D406" t="s">
        <v>21</v>
      </c>
      <c r="E406">
        <v>16450.54740598</v>
      </c>
      <c r="F406">
        <v>595.45000000000005</v>
      </c>
      <c r="G406">
        <v>-17.7857594268282</v>
      </c>
      <c r="H406">
        <v>-8.2922260414301796</v>
      </c>
      <c r="I406">
        <v>-27.391273849005898</v>
      </c>
      <c r="J406">
        <v>0.71306518034281097</v>
      </c>
      <c r="K406">
        <v>623.89983109142895</v>
      </c>
      <c r="L406">
        <v>639.65922395751898</v>
      </c>
      <c r="M406">
        <v>48.139664662810901</v>
      </c>
      <c r="N406">
        <v>0.62773157673990998</v>
      </c>
      <c r="O406">
        <v>44.739272818876401</v>
      </c>
      <c r="P406">
        <v>16.858011971347199</v>
      </c>
      <c r="Q406">
        <v>3.3586619616504998E-2</v>
      </c>
    </row>
    <row r="407" spans="1:17" x14ac:dyDescent="0.3">
      <c r="A407" t="s">
        <v>927</v>
      </c>
      <c r="B407" t="s">
        <v>928</v>
      </c>
      <c r="C407" t="s">
        <v>3136</v>
      </c>
      <c r="D407" t="s">
        <v>24</v>
      </c>
      <c r="E407">
        <v>16421.352789072</v>
      </c>
      <c r="F407">
        <v>204.04</v>
      </c>
      <c r="G407">
        <v>21.0615209123706</v>
      </c>
      <c r="H407">
        <v>-7.9631220697613996</v>
      </c>
      <c r="I407">
        <v>-3.4256034613649202</v>
      </c>
      <c r="J407">
        <v>-4.9103091642469803</v>
      </c>
      <c r="K407">
        <v>212.035596379906</v>
      </c>
      <c r="L407">
        <v>194.49568068171999</v>
      </c>
      <c r="M407">
        <v>43.952271477244203</v>
      </c>
      <c r="N407">
        <v>0.92940983551802503</v>
      </c>
      <c r="O407">
        <v>14.0707704371691</v>
      </c>
      <c r="P407">
        <v>53.471229785633703</v>
      </c>
      <c r="Q407">
        <v>0.17620008770275999</v>
      </c>
    </row>
    <row r="408" spans="1:17" x14ac:dyDescent="0.3">
      <c r="A408" t="s">
        <v>929</v>
      </c>
      <c r="B408" t="s">
        <v>930</v>
      </c>
      <c r="C408" t="s">
        <v>3135</v>
      </c>
      <c r="D408" t="s">
        <v>21</v>
      </c>
      <c r="E408">
        <v>16389.077416544998</v>
      </c>
      <c r="F408">
        <v>722.45</v>
      </c>
      <c r="G408">
        <v>-4.7957922476655299E-2</v>
      </c>
      <c r="H408">
        <v>-11.6835588656698</v>
      </c>
      <c r="I408">
        <v>10.6273768228112</v>
      </c>
      <c r="J408">
        <v>0.26113147042919899</v>
      </c>
      <c r="K408">
        <v>726.01251348308801</v>
      </c>
      <c r="L408">
        <v>659.26869331366095</v>
      </c>
      <c r="M408">
        <v>67.997385727630302</v>
      </c>
      <c r="N408">
        <v>0.65231070456331897</v>
      </c>
      <c r="O408">
        <v>16.201813274275001</v>
      </c>
      <c r="P408">
        <v>58.327854481700598</v>
      </c>
      <c r="Q408">
        <v>3.5577325837389998E-2</v>
      </c>
    </row>
    <row r="409" spans="1:17" x14ac:dyDescent="0.3">
      <c r="A409" t="s">
        <v>931</v>
      </c>
      <c r="B409" t="s">
        <v>932</v>
      </c>
      <c r="C409" t="s">
        <v>3145</v>
      </c>
      <c r="D409" t="s">
        <v>138</v>
      </c>
      <c r="E409">
        <v>16202.772529899999</v>
      </c>
      <c r="F409">
        <v>619.29999999999995</v>
      </c>
      <c r="G409">
        <v>187.44268590661599</v>
      </c>
      <c r="H409">
        <v>-0.43080240600301101</v>
      </c>
      <c r="I409">
        <v>226.82248653352499</v>
      </c>
      <c r="J409">
        <v>-1.9900993523394499</v>
      </c>
      <c r="K409">
        <v>558.07489051829998</v>
      </c>
      <c r="L409">
        <v>375.63739959911601</v>
      </c>
      <c r="M409">
        <v>51.996725864781702</v>
      </c>
      <c r="N409">
        <v>0.80522125198332595</v>
      </c>
      <c r="O409">
        <v>12.062005490069399</v>
      </c>
      <c r="P409">
        <v>322.139668041307</v>
      </c>
      <c r="Q409">
        <v>0.272722225860836</v>
      </c>
    </row>
    <row r="410" spans="1:17" x14ac:dyDescent="0.3">
      <c r="A410" t="s">
        <v>933</v>
      </c>
      <c r="B410" t="s">
        <v>934</v>
      </c>
      <c r="C410" t="s">
        <v>3136</v>
      </c>
      <c r="D410" t="s">
        <v>54</v>
      </c>
      <c r="E410">
        <v>16121.801872795901</v>
      </c>
      <c r="F410">
        <v>195.43</v>
      </c>
      <c r="G410">
        <v>-23.9237262046613</v>
      </c>
      <c r="H410">
        <v>-6.9152389355876398</v>
      </c>
      <c r="I410">
        <v>-31.832496735902801</v>
      </c>
      <c r="J410">
        <v>-3.8965078153469399</v>
      </c>
      <c r="K410">
        <v>207.899645483543</v>
      </c>
      <c r="L410">
        <v>210.77460501467999</v>
      </c>
      <c r="M410">
        <v>25.5307185737223</v>
      </c>
      <c r="N410">
        <v>0.34113955945173602</v>
      </c>
      <c r="O410">
        <v>48.006959013457497</v>
      </c>
      <c r="P410">
        <v>6.7777626007376099</v>
      </c>
      <c r="Q410">
        <v>4.2248115623992999E-2</v>
      </c>
    </row>
    <row r="411" spans="1:17" x14ac:dyDescent="0.3">
      <c r="A411" t="s">
        <v>935</v>
      </c>
      <c r="B411" t="s">
        <v>936</v>
      </c>
      <c r="C411" t="s">
        <v>3140</v>
      </c>
      <c r="D411" t="s">
        <v>51</v>
      </c>
      <c r="E411">
        <v>16055.0760366299</v>
      </c>
      <c r="F411">
        <v>1046.55</v>
      </c>
      <c r="G411">
        <v>293.41570471555599</v>
      </c>
      <c r="H411">
        <v>-1.5263366275430199</v>
      </c>
      <c r="I411">
        <v>78.958079755550997</v>
      </c>
      <c r="J411">
        <v>3.8859074840975598</v>
      </c>
      <c r="K411">
        <v>958.67582080238799</v>
      </c>
      <c r="L411">
        <v>720.03299076966005</v>
      </c>
      <c r="M411">
        <v>71.077212799535303</v>
      </c>
      <c r="N411">
        <v>0.64710959199242801</v>
      </c>
      <c r="O411">
        <v>4.8874874587931902</v>
      </c>
      <c r="P411">
        <v>390.76201641266101</v>
      </c>
      <c r="Q411">
        <v>8.9920569927424004E-2</v>
      </c>
    </row>
    <row r="412" spans="1:17" x14ac:dyDescent="0.3">
      <c r="A412" t="s">
        <v>937</v>
      </c>
      <c r="B412" t="s">
        <v>938</v>
      </c>
      <c r="C412" t="s">
        <v>3147</v>
      </c>
      <c r="D412" t="s">
        <v>939</v>
      </c>
      <c r="E412">
        <v>15939.776584970001</v>
      </c>
      <c r="F412">
        <v>1339.3</v>
      </c>
      <c r="G412">
        <v>62.964083939523299</v>
      </c>
      <c r="H412">
        <v>7.8531971727416803</v>
      </c>
      <c r="I412">
        <v>-19.058524767967</v>
      </c>
      <c r="J412">
        <v>0.355361924349749</v>
      </c>
      <c r="K412">
        <v>1344.9851569587199</v>
      </c>
      <c r="L412">
        <v>1250.8395166047501</v>
      </c>
      <c r="M412">
        <v>47.3642433370959</v>
      </c>
      <c r="N412">
        <v>0.82000355407982195</v>
      </c>
      <c r="O412">
        <v>26.558650041066201</v>
      </c>
      <c r="P412">
        <v>103.757797048531</v>
      </c>
      <c r="Q412">
        <v>0.190514024083663</v>
      </c>
    </row>
    <row r="413" spans="1:17" x14ac:dyDescent="0.3">
      <c r="A413" t="s">
        <v>940</v>
      </c>
      <c r="B413" t="s">
        <v>941</v>
      </c>
      <c r="C413" t="s">
        <v>3147</v>
      </c>
      <c r="D413" t="s">
        <v>274</v>
      </c>
      <c r="E413">
        <v>15909.795296300001</v>
      </c>
      <c r="F413">
        <v>914.15</v>
      </c>
      <c r="G413">
        <v>18.1659749355717</v>
      </c>
      <c r="H413">
        <v>2.2436286739020899</v>
      </c>
      <c r="I413">
        <v>-5.5607431447651798</v>
      </c>
      <c r="J413">
        <v>3.2369265230749402</v>
      </c>
      <c r="K413">
        <v>905.85385340679898</v>
      </c>
      <c r="L413">
        <v>843.93498469064002</v>
      </c>
      <c r="M413">
        <v>64.939681760306996</v>
      </c>
      <c r="N413">
        <v>1.2397162930743799</v>
      </c>
      <c r="O413">
        <v>15.954712027566501</v>
      </c>
      <c r="P413">
        <v>63.550649443589599</v>
      </c>
      <c r="Q413">
        <v>0.16166883510919799</v>
      </c>
    </row>
    <row r="414" spans="1:17" x14ac:dyDescent="0.3">
      <c r="A414" t="s">
        <v>942</v>
      </c>
      <c r="B414" t="s">
        <v>943</v>
      </c>
      <c r="C414" t="s">
        <v>3140</v>
      </c>
      <c r="D414" t="s">
        <v>51</v>
      </c>
      <c r="E414">
        <v>15847.48615131</v>
      </c>
      <c r="F414">
        <v>6881.05</v>
      </c>
      <c r="G414">
        <v>19.226131129119999</v>
      </c>
      <c r="H414">
        <v>-3.0549306794416502</v>
      </c>
      <c r="I414">
        <v>17.7669794579156</v>
      </c>
      <c r="J414">
        <v>-2.1274071285790801</v>
      </c>
      <c r="K414">
        <v>6880.47984389879</v>
      </c>
      <c r="L414">
        <v>6075.5587338227797</v>
      </c>
      <c r="M414">
        <v>43.6423450437848</v>
      </c>
      <c r="N414">
        <v>0.79283792917936902</v>
      </c>
      <c r="O414">
        <v>10.448260076587101</v>
      </c>
      <c r="P414">
        <v>51.745879108879599</v>
      </c>
      <c r="Q414">
        <v>2.5457054814168999E-2</v>
      </c>
    </row>
    <row r="415" spans="1:17" x14ac:dyDescent="0.3">
      <c r="A415" t="s">
        <v>944</v>
      </c>
      <c r="B415" t="s">
        <v>945</v>
      </c>
      <c r="C415" t="s">
        <v>3137</v>
      </c>
      <c r="D415" t="s">
        <v>27</v>
      </c>
      <c r="E415">
        <v>15791.906178706</v>
      </c>
      <c r="F415">
        <v>80.78</v>
      </c>
      <c r="G415">
        <v>-43.339666027666503</v>
      </c>
      <c r="H415">
        <v>-10.076914074857701</v>
      </c>
      <c r="I415">
        <v>-5.6425843393026298</v>
      </c>
      <c r="J415">
        <v>-1.6804612251086299</v>
      </c>
      <c r="K415">
        <v>86.936451033228394</v>
      </c>
      <c r="L415">
        <v>86.040735939643298</v>
      </c>
      <c r="M415">
        <v>41.060276401965503</v>
      </c>
      <c r="N415">
        <v>0.26646174379377402</v>
      </c>
      <c r="O415">
        <v>37.905422134191603</v>
      </c>
      <c r="P415">
        <v>24.181398923904599</v>
      </c>
      <c r="Q415">
        <v>6.1558246725069002E-2</v>
      </c>
    </row>
    <row r="416" spans="1:17" x14ac:dyDescent="0.3">
      <c r="A416" t="s">
        <v>946</v>
      </c>
      <c r="B416" t="s">
        <v>947</v>
      </c>
      <c r="C416" t="s">
        <v>3136</v>
      </c>
      <c r="D416" t="s">
        <v>141</v>
      </c>
      <c r="E416">
        <v>15712.909398611901</v>
      </c>
      <c r="F416">
        <v>60.12</v>
      </c>
      <c r="G416">
        <v>114.22242032397</v>
      </c>
      <c r="H416">
        <v>-15.996388277358401</v>
      </c>
      <c r="I416">
        <v>31.559289196997099</v>
      </c>
      <c r="J416">
        <v>-4.98450141251028</v>
      </c>
      <c r="K416">
        <v>67.746783459819397</v>
      </c>
      <c r="L416">
        <v>56.570121838119597</v>
      </c>
      <c r="M416">
        <v>27.254848134977198</v>
      </c>
      <c r="N416">
        <v>0.21707552854092399</v>
      </c>
      <c r="O416">
        <v>52.0292747837658</v>
      </c>
      <c r="P416">
        <v>194.70588235294099</v>
      </c>
      <c r="Q416">
        <v>0.13828744108157101</v>
      </c>
    </row>
    <row r="417" spans="1:17" x14ac:dyDescent="0.3">
      <c r="A417" t="s">
        <v>948</v>
      </c>
      <c r="B417" t="s">
        <v>949</v>
      </c>
      <c r="C417" t="s">
        <v>3152</v>
      </c>
      <c r="D417" t="s">
        <v>174</v>
      </c>
      <c r="E417">
        <v>15690.41167258</v>
      </c>
      <c r="F417">
        <v>1013.45</v>
      </c>
      <c r="G417">
        <v>-26.080648237701201</v>
      </c>
      <c r="H417">
        <v>-5.5868523053017203</v>
      </c>
      <c r="I417">
        <v>-1.83750697883418</v>
      </c>
      <c r="J417">
        <v>-0.637574926924521</v>
      </c>
      <c r="K417">
        <v>1061.5835922379299</v>
      </c>
      <c r="L417">
        <v>1019.09041240105</v>
      </c>
      <c r="M417">
        <v>40.201094005101098</v>
      </c>
      <c r="N417">
        <v>0.36252219519780898</v>
      </c>
      <c r="O417">
        <v>19.394148699985099</v>
      </c>
      <c r="P417">
        <v>21.750360403652099</v>
      </c>
      <c r="Q417">
        <v>-1.6163287618425001E-2</v>
      </c>
    </row>
    <row r="418" spans="1:17" x14ac:dyDescent="0.3">
      <c r="A418" t="s">
        <v>950</v>
      </c>
      <c r="B418" t="s">
        <v>951</v>
      </c>
      <c r="C418" t="s">
        <v>3147</v>
      </c>
      <c r="D418" t="s">
        <v>156</v>
      </c>
      <c r="E418">
        <v>15610.38113045</v>
      </c>
      <c r="F418">
        <v>695.65</v>
      </c>
      <c r="G418">
        <v>43.929300495659902</v>
      </c>
      <c r="H418">
        <v>8.8440653172835599</v>
      </c>
      <c r="I418">
        <v>29.200646574757201</v>
      </c>
      <c r="J418">
        <v>1.4854499539282899</v>
      </c>
      <c r="K418">
        <v>644.29573997441503</v>
      </c>
      <c r="L418">
        <v>566.83993331243801</v>
      </c>
      <c r="M418">
        <v>60.8101343719906</v>
      </c>
      <c r="N418">
        <v>0.996527027190522</v>
      </c>
      <c r="O418">
        <v>3.4715733486667002</v>
      </c>
      <c r="P418">
        <v>95.064844023834496</v>
      </c>
      <c r="Q418">
        <v>0.22591684079176499</v>
      </c>
    </row>
    <row r="419" spans="1:17" x14ac:dyDescent="0.3">
      <c r="A419" t="s">
        <v>952</v>
      </c>
      <c r="B419" t="s">
        <v>953</v>
      </c>
      <c r="C419" t="s">
        <v>3153</v>
      </c>
      <c r="D419" t="s">
        <v>954</v>
      </c>
      <c r="E419">
        <v>15603.575664</v>
      </c>
      <c r="F419">
        <v>1590</v>
      </c>
      <c r="G419">
        <v>-36.0405671096348</v>
      </c>
      <c r="H419">
        <v>-2.05981970728361</v>
      </c>
      <c r="I419">
        <v>2.31735973779627</v>
      </c>
      <c r="J419">
        <v>-1.30888152502239</v>
      </c>
      <c r="K419">
        <v>1579.00004734144</v>
      </c>
      <c r="L419">
        <v>1508.4614273703301</v>
      </c>
      <c r="M419">
        <v>40.622783261605903</v>
      </c>
      <c r="N419">
        <v>0.70044013122001703</v>
      </c>
      <c r="O419">
        <v>15.119496855345901</v>
      </c>
      <c r="P419">
        <v>32.037867463876402</v>
      </c>
      <c r="Q419">
        <v>-3.4222563238702E-2</v>
      </c>
    </row>
    <row r="420" spans="1:17" x14ac:dyDescent="0.3">
      <c r="A420" t="s">
        <v>955</v>
      </c>
      <c r="B420" t="s">
        <v>956</v>
      </c>
      <c r="C420" t="s">
        <v>3136</v>
      </c>
      <c r="D420" t="s">
        <v>54</v>
      </c>
      <c r="E420">
        <v>15578.631187245001</v>
      </c>
      <c r="F420">
        <v>184.05</v>
      </c>
      <c r="G420">
        <v>0.67795755280250702</v>
      </c>
      <c r="H420">
        <v>-11.8419579283355</v>
      </c>
      <c r="I420">
        <v>-14.279840745225499</v>
      </c>
      <c r="J420">
        <v>-3.5217742203712299</v>
      </c>
      <c r="K420">
        <v>200.776512205454</v>
      </c>
      <c r="L420">
        <v>188.45120897040701</v>
      </c>
      <c r="M420">
        <v>29.822556868832301</v>
      </c>
      <c r="N420">
        <v>0.81400578066089702</v>
      </c>
      <c r="O420">
        <v>25.1833740831295</v>
      </c>
      <c r="P420">
        <v>46.828879138412397</v>
      </c>
      <c r="Q420">
        <v>-2.8497289501214999E-2</v>
      </c>
    </row>
    <row r="421" spans="1:17" x14ac:dyDescent="0.3">
      <c r="A421" t="s">
        <v>957</v>
      </c>
      <c r="B421" t="s">
        <v>958</v>
      </c>
      <c r="C421" t="s">
        <v>611</v>
      </c>
      <c r="D421" t="s">
        <v>611</v>
      </c>
      <c r="E421">
        <v>15546.1621485</v>
      </c>
      <c r="F421">
        <v>163.75</v>
      </c>
      <c r="G421">
        <v>-1.11631621633775</v>
      </c>
      <c r="H421">
        <v>-10.0087232106775</v>
      </c>
      <c r="I421">
        <v>-1.4625188537281899</v>
      </c>
      <c r="J421">
        <v>-2.1729292027426799</v>
      </c>
      <c r="K421">
        <v>173.48872878395699</v>
      </c>
      <c r="L421">
        <v>158.554316332583</v>
      </c>
      <c r="M421">
        <v>42.008073242861201</v>
      </c>
      <c r="N421">
        <v>0.83108606753972203</v>
      </c>
      <c r="O421">
        <v>30.045801526717501</v>
      </c>
      <c r="P421">
        <v>36.174636174636099</v>
      </c>
      <c r="Q421">
        <v>1.165524914712E-3</v>
      </c>
    </row>
    <row r="422" spans="1:17" x14ac:dyDescent="0.3">
      <c r="A422" t="s">
        <v>959</v>
      </c>
      <c r="B422" t="s">
        <v>960</v>
      </c>
      <c r="C422" t="s">
        <v>3147</v>
      </c>
      <c r="D422" t="s">
        <v>760</v>
      </c>
      <c r="E422">
        <v>15525.694267499999</v>
      </c>
      <c r="F422">
        <v>3728.15</v>
      </c>
      <c r="G422">
        <v>27.0810947883942</v>
      </c>
      <c r="H422">
        <v>-2.49228377854093</v>
      </c>
      <c r="I422">
        <v>-2.77536096175155</v>
      </c>
      <c r="J422">
        <v>0.67400210832959395</v>
      </c>
      <c r="K422">
        <v>3874.6234355422998</v>
      </c>
      <c r="L422">
        <v>3635.3167625189799</v>
      </c>
      <c r="M422">
        <v>52.441859072805102</v>
      </c>
      <c r="N422">
        <v>0.54171407769291402</v>
      </c>
      <c r="O422">
        <v>47.2043775062698</v>
      </c>
      <c r="P422">
        <v>95.698275635810106</v>
      </c>
      <c r="Q422">
        <v>0.11212605507713</v>
      </c>
    </row>
    <row r="423" spans="1:17" hidden="1" x14ac:dyDescent="0.3">
      <c r="A423" t="s">
        <v>961</v>
      </c>
      <c r="B423" t="s">
        <v>962</v>
      </c>
      <c r="C423" t="s">
        <v>3151</v>
      </c>
      <c r="D423" t="s">
        <v>741</v>
      </c>
      <c r="E423">
        <v>15502.9956089399</v>
      </c>
      <c r="F423">
        <v>892.15</v>
      </c>
      <c r="G423">
        <v>-2.22336280855956</v>
      </c>
      <c r="H423">
        <v>-2.1779620223062599</v>
      </c>
      <c r="I423">
        <v>7.7549979494811794E-2</v>
      </c>
      <c r="J423">
        <v>-4.0861862422762796</v>
      </c>
      <c r="K423">
        <v>890.57375687339504</v>
      </c>
      <c r="L423">
        <v>830.63610688443703</v>
      </c>
      <c r="M423">
        <v>63.673105172010501</v>
      </c>
      <c r="N423">
        <v>3.7814912661172602</v>
      </c>
      <c r="O423">
        <v>5.2401501989575801</v>
      </c>
      <c r="P423">
        <v>32.559210721821003</v>
      </c>
      <c r="Q423">
        <v>-2.790653939747E-3</v>
      </c>
    </row>
    <row r="424" spans="1:17" x14ac:dyDescent="0.3">
      <c r="A424" t="s">
        <v>963</v>
      </c>
      <c r="B424" t="s">
        <v>964</v>
      </c>
      <c r="C424" t="s">
        <v>3139</v>
      </c>
      <c r="D424" t="s">
        <v>48</v>
      </c>
      <c r="E424">
        <v>15494.775168599999</v>
      </c>
      <c r="F424">
        <v>1602</v>
      </c>
      <c r="G424">
        <v>6.2710749232016196</v>
      </c>
      <c r="H424">
        <v>1.9501341343460199</v>
      </c>
      <c r="I424">
        <v>8.9717994770996903</v>
      </c>
      <c r="J424">
        <v>-6.5710103595555998</v>
      </c>
      <c r="K424">
        <v>1637.8005653154701</v>
      </c>
      <c r="L424">
        <v>1506.3988558622</v>
      </c>
      <c r="M424">
        <v>38.656823615631701</v>
      </c>
      <c r="N424">
        <v>0.67971292667669803</v>
      </c>
      <c r="O424">
        <v>16.104868913857601</v>
      </c>
      <c r="P424">
        <v>56.300307332064897</v>
      </c>
      <c r="Q424">
        <v>-7.1517417315886997E-2</v>
      </c>
    </row>
    <row r="425" spans="1:17" x14ac:dyDescent="0.3">
      <c r="A425" t="s">
        <v>965</v>
      </c>
      <c r="B425" t="s">
        <v>966</v>
      </c>
      <c r="C425" t="s">
        <v>3150</v>
      </c>
      <c r="D425" t="s">
        <v>458</v>
      </c>
      <c r="E425">
        <v>15490.799574119999</v>
      </c>
      <c r="F425">
        <v>5052.45</v>
      </c>
      <c r="G425">
        <v>-23.531250875382799</v>
      </c>
      <c r="H425">
        <v>-3.5664142477701102</v>
      </c>
      <c r="I425">
        <v>7.9529499049455801</v>
      </c>
      <c r="J425">
        <v>-2.9976534488097499</v>
      </c>
      <c r="K425">
        <v>5222.2534824394797</v>
      </c>
      <c r="L425">
        <v>4921.6004270701596</v>
      </c>
      <c r="M425">
        <v>36.2806319736628</v>
      </c>
      <c r="N425">
        <v>0.462225200872041</v>
      </c>
      <c r="O425">
        <v>17.939811378638002</v>
      </c>
      <c r="P425">
        <v>25.651579209151901</v>
      </c>
      <c r="Q425">
        <v>3.6650011064736997E-2</v>
      </c>
    </row>
    <row r="426" spans="1:17" x14ac:dyDescent="0.3">
      <c r="A426" t="s">
        <v>967</v>
      </c>
      <c r="B426" t="s">
        <v>968</v>
      </c>
      <c r="C426" t="s">
        <v>3136</v>
      </c>
      <c r="D426" t="s">
        <v>222</v>
      </c>
      <c r="E426">
        <v>15273.894474135001</v>
      </c>
      <c r="F426">
        <v>1197.8499999999999</v>
      </c>
      <c r="G426">
        <v>23.253949366000299</v>
      </c>
      <c r="H426">
        <v>-6.2759245420927696</v>
      </c>
      <c r="I426">
        <v>21.584858957975399</v>
      </c>
      <c r="J426">
        <v>-1.1167986931159899</v>
      </c>
      <c r="K426">
        <v>1184.7411874898601</v>
      </c>
      <c r="L426">
        <v>1018.9710943584899</v>
      </c>
      <c r="M426">
        <v>34.088546527339297</v>
      </c>
      <c r="N426">
        <v>0.88923520673885803</v>
      </c>
      <c r="O426">
        <v>11.9505781191301</v>
      </c>
      <c r="P426">
        <v>61.653171390013398</v>
      </c>
      <c r="Q426">
        <v>-1.9708152454180001E-3</v>
      </c>
    </row>
    <row r="427" spans="1:17" x14ac:dyDescent="0.3">
      <c r="A427" t="s">
        <v>969</v>
      </c>
      <c r="B427" t="s">
        <v>970</v>
      </c>
      <c r="C427" t="s">
        <v>3148</v>
      </c>
      <c r="D427" t="s">
        <v>765</v>
      </c>
      <c r="E427">
        <v>15257.9831629</v>
      </c>
      <c r="F427">
        <v>370.85</v>
      </c>
      <c r="G427">
        <v>14.565970014992301</v>
      </c>
      <c r="H427">
        <v>-16.119929801037198</v>
      </c>
      <c r="I427">
        <v>0.52344535522826097</v>
      </c>
      <c r="J427">
        <v>-1.5735512513663601</v>
      </c>
      <c r="K427">
        <v>384.95800394838898</v>
      </c>
      <c r="L427">
        <v>351.60678917512899</v>
      </c>
      <c r="M427">
        <v>50.265430814015502</v>
      </c>
      <c r="N427">
        <v>0.52039229890246796</v>
      </c>
      <c r="O427">
        <v>27.922340568963101</v>
      </c>
      <c r="P427">
        <v>61.239130434782602</v>
      </c>
      <c r="Q427">
        <v>0.19555928238034601</v>
      </c>
    </row>
    <row r="428" spans="1:17" hidden="1" x14ac:dyDescent="0.3">
      <c r="A428" t="s">
        <v>971</v>
      </c>
      <c r="B428" t="s">
        <v>972</v>
      </c>
      <c r="C428" t="s">
        <v>3151</v>
      </c>
      <c r="D428" t="s">
        <v>156</v>
      </c>
      <c r="E428">
        <v>15179.821504269999</v>
      </c>
      <c r="F428">
        <v>12599.9</v>
      </c>
      <c r="G428">
        <v>358.724532364705</v>
      </c>
      <c r="H428">
        <v>-1.21480494561321</v>
      </c>
      <c r="I428">
        <v>105.607406490904</v>
      </c>
      <c r="J428">
        <v>3.0700190844282802</v>
      </c>
      <c r="K428">
        <v>11537.1517489047</v>
      </c>
      <c r="L428">
        <v>8230.4160183610893</v>
      </c>
      <c r="M428">
        <v>54.524820204383303</v>
      </c>
      <c r="N428">
        <v>0.41348624589490401</v>
      </c>
      <c r="O428">
        <v>10.3183358598084</v>
      </c>
      <c r="P428">
        <v>435.93789876648202</v>
      </c>
      <c r="Q428">
        <v>0.24673984414172001</v>
      </c>
    </row>
    <row r="429" spans="1:17" x14ac:dyDescent="0.3">
      <c r="A429" t="s">
        <v>973</v>
      </c>
      <c r="B429" t="s">
        <v>974</v>
      </c>
      <c r="C429" t="s">
        <v>3147</v>
      </c>
      <c r="D429" t="s">
        <v>760</v>
      </c>
      <c r="E429">
        <v>15091.542442079999</v>
      </c>
      <c r="F429">
        <v>1120.5999999999999</v>
      </c>
      <c r="G429">
        <v>16.895986429431499</v>
      </c>
      <c r="H429">
        <v>-18.603399691421</v>
      </c>
      <c r="I429">
        <v>10.9868449608941</v>
      </c>
      <c r="J429">
        <v>-5.1940131041125603</v>
      </c>
      <c r="K429">
        <v>1303.3177987685699</v>
      </c>
      <c r="L429">
        <v>1215.3149497931499</v>
      </c>
      <c r="M429">
        <v>38.133588186147101</v>
      </c>
      <c r="N429">
        <v>1.6631670566215799</v>
      </c>
      <c r="O429">
        <v>69.279850080314105</v>
      </c>
      <c r="P429">
        <v>59.561440979638299</v>
      </c>
      <c r="Q429">
        <v>0.22175708534671901</v>
      </c>
    </row>
    <row r="430" spans="1:17" x14ac:dyDescent="0.3">
      <c r="A430" t="s">
        <v>975</v>
      </c>
      <c r="B430" t="s">
        <v>976</v>
      </c>
      <c r="C430" t="s">
        <v>3142</v>
      </c>
      <c r="D430" t="s">
        <v>274</v>
      </c>
      <c r="E430">
        <v>14986.9121860049</v>
      </c>
      <c r="F430">
        <v>6282.35</v>
      </c>
      <c r="G430">
        <v>12.898194010889499</v>
      </c>
      <c r="H430">
        <v>-0.23992304656236599</v>
      </c>
      <c r="I430">
        <v>33.725155411643797</v>
      </c>
      <c r="J430">
        <v>-4.4864928397845496</v>
      </c>
      <c r="K430">
        <v>6021.9771641712996</v>
      </c>
      <c r="L430">
        <v>5194.6418408374502</v>
      </c>
      <c r="M430">
        <v>49.582590538857097</v>
      </c>
      <c r="N430">
        <v>0.42305084063839599</v>
      </c>
      <c r="O430">
        <v>13.353283405095199</v>
      </c>
      <c r="P430">
        <v>66.109649528694703</v>
      </c>
      <c r="Q430">
        <v>0.12415259392222699</v>
      </c>
    </row>
    <row r="431" spans="1:17" x14ac:dyDescent="0.3">
      <c r="A431" t="s">
        <v>977</v>
      </c>
      <c r="B431" t="s">
        <v>978</v>
      </c>
      <c r="C431" t="s">
        <v>3143</v>
      </c>
      <c r="D431" t="s">
        <v>117</v>
      </c>
      <c r="E431">
        <v>14905.0613531</v>
      </c>
      <c r="F431">
        <v>50.86</v>
      </c>
      <c r="G431">
        <v>-29.696996557361</v>
      </c>
      <c r="H431">
        <v>-4.4074089656611903</v>
      </c>
      <c r="I431">
        <v>-29.946328780530902</v>
      </c>
      <c r="J431">
        <v>-1.88185608073332</v>
      </c>
      <c r="K431">
        <v>53.4533667851301</v>
      </c>
      <c r="L431">
        <v>54.917560599203298</v>
      </c>
      <c r="M431">
        <v>39.548626961766303</v>
      </c>
      <c r="N431">
        <v>1.0209959327582301</v>
      </c>
      <c r="O431">
        <v>44.907589461266198</v>
      </c>
      <c r="P431">
        <v>29.910600255427799</v>
      </c>
    </row>
    <row r="432" spans="1:17" x14ac:dyDescent="0.3">
      <c r="A432" t="s">
        <v>979</v>
      </c>
      <c r="B432" t="s">
        <v>980</v>
      </c>
      <c r="C432" t="s">
        <v>3138</v>
      </c>
      <c r="D432" t="s">
        <v>981</v>
      </c>
      <c r="E432">
        <v>14882.955361050001</v>
      </c>
      <c r="F432">
        <v>774.1</v>
      </c>
      <c r="G432">
        <v>32.089252956000998</v>
      </c>
      <c r="H432">
        <v>-6.7516516045044401</v>
      </c>
      <c r="I432">
        <v>38.625028153877999</v>
      </c>
      <c r="J432">
        <v>0.42428168771880398</v>
      </c>
      <c r="K432">
        <v>770.70248393071597</v>
      </c>
      <c r="L432">
        <v>668.47687398991604</v>
      </c>
      <c r="M432">
        <v>58.6476841990239</v>
      </c>
      <c r="N432">
        <v>0.77862273972905105</v>
      </c>
      <c r="O432">
        <v>13.254101537268999</v>
      </c>
      <c r="P432">
        <v>73.428923490534302</v>
      </c>
      <c r="Q432">
        <v>-2.002268351661E-3</v>
      </c>
    </row>
    <row r="433" spans="1:17" x14ac:dyDescent="0.3">
      <c r="A433" t="s">
        <v>982</v>
      </c>
      <c r="B433" t="s">
        <v>983</v>
      </c>
      <c r="C433" t="s">
        <v>3136</v>
      </c>
      <c r="D433" t="s">
        <v>543</v>
      </c>
      <c r="E433">
        <v>14872.483901457001</v>
      </c>
      <c r="F433">
        <v>155.61000000000001</v>
      </c>
      <c r="G433">
        <v>49.105249089457402</v>
      </c>
      <c r="H433">
        <v>18.359362061883001</v>
      </c>
      <c r="I433">
        <v>82.807437675626502</v>
      </c>
      <c r="J433">
        <v>4.9975037591329903</v>
      </c>
      <c r="K433">
        <v>124.88525786999899</v>
      </c>
      <c r="L433">
        <v>101.051451472984</v>
      </c>
      <c r="M433">
        <v>72.3618192085045</v>
      </c>
      <c r="N433">
        <v>1.6623876667155</v>
      </c>
      <c r="O433">
        <v>3.1103399524451998</v>
      </c>
      <c r="P433">
        <v>125.521739130434</v>
      </c>
      <c r="Q433">
        <v>5.7049702042781002E-2</v>
      </c>
    </row>
    <row r="434" spans="1:17" x14ac:dyDescent="0.3">
      <c r="A434" t="s">
        <v>984</v>
      </c>
      <c r="B434" t="s">
        <v>985</v>
      </c>
      <c r="C434" t="s">
        <v>3141</v>
      </c>
      <c r="D434" t="s">
        <v>117</v>
      </c>
      <c r="E434">
        <v>14869.91338224</v>
      </c>
      <c r="F434">
        <v>1024.8</v>
      </c>
      <c r="G434">
        <v>98.056918571963607</v>
      </c>
      <c r="H434">
        <v>-5.11667122331054</v>
      </c>
      <c r="I434">
        <v>96.751459498742506</v>
      </c>
      <c r="J434">
        <v>-2.1903848899723601</v>
      </c>
      <c r="K434">
        <v>1013.6517179323801</v>
      </c>
      <c r="L434">
        <v>740.19327446805403</v>
      </c>
      <c r="M434">
        <v>36.342918490086099</v>
      </c>
      <c r="N434">
        <v>0.37293941543243198</v>
      </c>
      <c r="O434">
        <v>31.518345042935199</v>
      </c>
      <c r="P434">
        <v>173.93744987971101</v>
      </c>
      <c r="Q434">
        <v>0.20187957221608099</v>
      </c>
    </row>
    <row r="435" spans="1:17" x14ac:dyDescent="0.3">
      <c r="A435" t="s">
        <v>986</v>
      </c>
      <c r="B435" t="s">
        <v>987</v>
      </c>
      <c r="C435" t="s">
        <v>3139</v>
      </c>
      <c r="D435" t="s">
        <v>483</v>
      </c>
      <c r="E435">
        <v>14838.64152225</v>
      </c>
      <c r="F435">
        <v>308.75</v>
      </c>
      <c r="G435">
        <v>-4.2643823226973403</v>
      </c>
      <c r="H435">
        <v>-54.298653205292503</v>
      </c>
      <c r="I435">
        <v>-18.6635468789726</v>
      </c>
      <c r="J435">
        <v>-2.7078853671514498</v>
      </c>
      <c r="K435">
        <v>336.249804032508</v>
      </c>
      <c r="L435">
        <v>324.45160769329499</v>
      </c>
      <c r="M435">
        <v>37.623831410506</v>
      </c>
      <c r="N435">
        <v>1.00904693586318</v>
      </c>
      <c r="O435">
        <v>33.757085020242897</v>
      </c>
      <c r="P435">
        <v>42.840619939856502</v>
      </c>
      <c r="Q435">
        <v>7.4111291403266999E-2</v>
      </c>
    </row>
    <row r="436" spans="1:17" x14ac:dyDescent="0.3">
      <c r="A436" t="s">
        <v>988</v>
      </c>
      <c r="B436" t="s">
        <v>989</v>
      </c>
      <c r="C436" t="s">
        <v>3140</v>
      </c>
      <c r="D436" t="s">
        <v>51</v>
      </c>
      <c r="E436">
        <v>14755.4074300799</v>
      </c>
      <c r="F436">
        <v>608.79999999999995</v>
      </c>
      <c r="G436">
        <v>45.485857049596397</v>
      </c>
      <c r="H436">
        <v>9.3903873983725692</v>
      </c>
      <c r="I436">
        <v>37.103695456264703</v>
      </c>
      <c r="J436">
        <v>4.4040595484387799</v>
      </c>
      <c r="K436">
        <v>590.73845280502303</v>
      </c>
      <c r="L436">
        <v>507.99888868177402</v>
      </c>
      <c r="M436">
        <v>65.757674346359295</v>
      </c>
      <c r="N436">
        <v>1.15161291716446</v>
      </c>
      <c r="O436">
        <v>18.429697766097199</v>
      </c>
      <c r="P436">
        <v>90.876312901708701</v>
      </c>
      <c r="Q436">
        <v>7.2143291034147003E-2</v>
      </c>
    </row>
    <row r="437" spans="1:17" x14ac:dyDescent="0.3">
      <c r="A437" t="s">
        <v>990</v>
      </c>
      <c r="B437" t="s">
        <v>991</v>
      </c>
      <c r="C437" t="s">
        <v>3135</v>
      </c>
      <c r="D437" t="s">
        <v>21</v>
      </c>
      <c r="E437">
        <v>14704.6899935</v>
      </c>
      <c r="F437">
        <v>2608.75</v>
      </c>
      <c r="G437">
        <v>162.91176481196999</v>
      </c>
      <c r="H437">
        <v>-2.7764373265470601</v>
      </c>
      <c r="I437">
        <v>53.983023619525603</v>
      </c>
      <c r="J437">
        <v>1.53391923289606</v>
      </c>
      <c r="K437">
        <v>2534.96388160893</v>
      </c>
      <c r="L437">
        <v>2040.517099833</v>
      </c>
      <c r="M437">
        <v>60.652787397278701</v>
      </c>
      <c r="N437">
        <v>1.24467596891969</v>
      </c>
      <c r="O437">
        <v>12.122664111164299</v>
      </c>
      <c r="P437">
        <v>253.20200379095499</v>
      </c>
    </row>
    <row r="438" spans="1:17" x14ac:dyDescent="0.3">
      <c r="A438" t="s">
        <v>992</v>
      </c>
      <c r="B438" t="s">
        <v>993</v>
      </c>
      <c r="C438" t="s">
        <v>3150</v>
      </c>
      <c r="D438" t="s">
        <v>458</v>
      </c>
      <c r="E438">
        <v>14636.19785457</v>
      </c>
      <c r="F438">
        <v>778.35</v>
      </c>
      <c r="G438">
        <v>13.108377928842399</v>
      </c>
      <c r="H438">
        <v>-7.3079555308739197</v>
      </c>
      <c r="I438">
        <v>10.2716179641204</v>
      </c>
      <c r="J438">
        <v>-5.1007941833883699</v>
      </c>
      <c r="K438">
        <v>838.09941984376303</v>
      </c>
      <c r="L438">
        <v>739.569769964849</v>
      </c>
      <c r="M438">
        <v>29.9772292019193</v>
      </c>
      <c r="N438">
        <v>0.55808380572416905</v>
      </c>
      <c r="O438">
        <v>19.046701355431299</v>
      </c>
      <c r="P438">
        <v>49.323741007194201</v>
      </c>
      <c r="Q438">
        <v>0.126920505419584</v>
      </c>
    </row>
    <row r="439" spans="1:17" x14ac:dyDescent="0.3">
      <c r="A439" t="s">
        <v>994</v>
      </c>
      <c r="B439" t="s">
        <v>995</v>
      </c>
      <c r="C439" t="s">
        <v>3141</v>
      </c>
      <c r="D439" t="s">
        <v>108</v>
      </c>
      <c r="E439">
        <v>14611.574219164</v>
      </c>
      <c r="F439">
        <v>21.32</v>
      </c>
      <c r="G439">
        <v>98.385102799905994</v>
      </c>
      <c r="H439">
        <v>28.5329257420758</v>
      </c>
      <c r="I439">
        <v>12.731300858804699</v>
      </c>
      <c r="J439">
        <v>13.129212717672401</v>
      </c>
      <c r="K439">
        <v>18.796939624128601</v>
      </c>
      <c r="L439">
        <v>17.259647243948599</v>
      </c>
      <c r="M439">
        <v>61.3117256926745</v>
      </c>
      <c r="N439">
        <v>3.0470400523571199</v>
      </c>
      <c r="O439">
        <v>12.5703564727954</v>
      </c>
      <c r="P439">
        <v>155.32934131736499</v>
      </c>
      <c r="Q439">
        <v>0.13375568122552101</v>
      </c>
    </row>
    <row r="440" spans="1:17" x14ac:dyDescent="0.3">
      <c r="A440" t="s">
        <v>996</v>
      </c>
      <c r="B440" t="s">
        <v>997</v>
      </c>
      <c r="C440" t="s">
        <v>3140</v>
      </c>
      <c r="D440" t="s">
        <v>51</v>
      </c>
      <c r="E440">
        <v>14488.589374560001</v>
      </c>
      <c r="F440">
        <v>1906.1</v>
      </c>
      <c r="G440">
        <v>47.152266136642098</v>
      </c>
      <c r="H440">
        <v>-0.72662018155671804</v>
      </c>
      <c r="I440">
        <v>34.9718680067772</v>
      </c>
      <c r="J440">
        <v>-5.0130398134508702</v>
      </c>
      <c r="K440">
        <v>1842.3300597621801</v>
      </c>
      <c r="L440">
        <v>1530.8287683226599</v>
      </c>
      <c r="M440">
        <v>44.289900507517302</v>
      </c>
      <c r="N440">
        <v>0.85510495047143997</v>
      </c>
      <c r="O440">
        <v>13.257436650752799</v>
      </c>
      <c r="P440">
        <v>99.800838574423395</v>
      </c>
      <c r="Q440">
        <v>9.5420362429128006E-2</v>
      </c>
    </row>
    <row r="441" spans="1:17" x14ac:dyDescent="0.3">
      <c r="A441" t="s">
        <v>998</v>
      </c>
      <c r="B441" t="s">
        <v>999</v>
      </c>
      <c r="C441" t="s">
        <v>3150</v>
      </c>
      <c r="D441" t="s">
        <v>1000</v>
      </c>
      <c r="E441">
        <v>14423.780488029999</v>
      </c>
      <c r="F441">
        <v>812.3</v>
      </c>
      <c r="G441">
        <v>31.042589456418501</v>
      </c>
      <c r="H441">
        <v>-0.229764856958801</v>
      </c>
      <c r="I441">
        <v>22.194429419093801</v>
      </c>
      <c r="J441">
        <v>-5.5410302667757501</v>
      </c>
      <c r="K441">
        <v>811.44949215298902</v>
      </c>
      <c r="L441">
        <v>708.88718769781497</v>
      </c>
      <c r="M441">
        <v>41.092898278334097</v>
      </c>
      <c r="N441">
        <v>0.71087130441511204</v>
      </c>
      <c r="O441">
        <v>7.7803767081127697</v>
      </c>
      <c r="P441">
        <v>79.434504086591502</v>
      </c>
      <c r="Q441">
        <v>5.9203314750530998E-2</v>
      </c>
    </row>
    <row r="442" spans="1:17" x14ac:dyDescent="0.3">
      <c r="A442" t="s">
        <v>1001</v>
      </c>
      <c r="B442" t="s">
        <v>1002</v>
      </c>
      <c r="C442" t="s">
        <v>3140</v>
      </c>
      <c r="D442" t="s">
        <v>51</v>
      </c>
      <c r="E442">
        <v>14402.035685610001</v>
      </c>
      <c r="F442">
        <v>1566.15</v>
      </c>
      <c r="G442">
        <v>179.47398371058199</v>
      </c>
      <c r="H442">
        <v>14.675833352180099</v>
      </c>
      <c r="I442">
        <v>76.882136025259101</v>
      </c>
      <c r="J442">
        <v>4.6551565714144498</v>
      </c>
      <c r="K442">
        <v>1323.4883604616</v>
      </c>
      <c r="L442">
        <v>999.15172253405296</v>
      </c>
      <c r="M442">
        <v>78.334470052</v>
      </c>
      <c r="N442">
        <v>0.89836311480557696</v>
      </c>
      <c r="O442">
        <v>1.4589917951664799</v>
      </c>
      <c r="P442">
        <v>235.36402569593099</v>
      </c>
      <c r="Q442">
        <v>0.12655362014712301</v>
      </c>
    </row>
    <row r="443" spans="1:17" x14ac:dyDescent="0.3">
      <c r="A443" t="s">
        <v>1003</v>
      </c>
      <c r="B443" t="s">
        <v>1004</v>
      </c>
      <c r="C443" t="s">
        <v>3140</v>
      </c>
      <c r="D443" t="s">
        <v>51</v>
      </c>
      <c r="E443">
        <v>14365.261505279999</v>
      </c>
      <c r="F443">
        <v>1172.4000000000001</v>
      </c>
      <c r="G443">
        <v>48.311896960867003</v>
      </c>
      <c r="H443">
        <v>-5.6804699453107697</v>
      </c>
      <c r="I443">
        <v>36.615142710188501</v>
      </c>
      <c r="J443">
        <v>1.0993847122293401</v>
      </c>
      <c r="K443">
        <v>1091.95433790168</v>
      </c>
      <c r="L443">
        <v>904.94247109031005</v>
      </c>
      <c r="M443">
        <v>55.550555011230003</v>
      </c>
      <c r="N443">
        <v>0.68340808175805101</v>
      </c>
      <c r="O443">
        <v>13.877516206073</v>
      </c>
      <c r="P443">
        <v>91.819371727748702</v>
      </c>
      <c r="Q443">
        <v>6.7414752776109005E-2</v>
      </c>
    </row>
    <row r="444" spans="1:17" x14ac:dyDescent="0.3">
      <c r="A444" t="s">
        <v>1005</v>
      </c>
      <c r="B444" t="s">
        <v>1006</v>
      </c>
      <c r="C444" t="s">
        <v>3142</v>
      </c>
      <c r="D444" t="s">
        <v>215</v>
      </c>
      <c r="E444">
        <v>14334.5799096799</v>
      </c>
      <c r="F444">
        <v>1746.4</v>
      </c>
      <c r="G444">
        <v>23.0045941806877</v>
      </c>
      <c r="H444">
        <v>8.2801541735148305</v>
      </c>
      <c r="I444">
        <v>-11.2042139971302</v>
      </c>
      <c r="J444">
        <v>4.5241254595862399</v>
      </c>
      <c r="K444">
        <v>1660.33905604601</v>
      </c>
      <c r="L444">
        <v>1614.7620622924701</v>
      </c>
      <c r="M444">
        <v>62.6973440677437</v>
      </c>
      <c r="N444">
        <v>1.4261063915666701</v>
      </c>
      <c r="O444">
        <v>27.230302336234502</v>
      </c>
      <c r="P444">
        <v>71.552062868369305</v>
      </c>
      <c r="Q444">
        <v>0.113649257832659</v>
      </c>
    </row>
    <row r="445" spans="1:17" x14ac:dyDescent="0.3">
      <c r="A445" t="s">
        <v>1007</v>
      </c>
      <c r="B445" t="s">
        <v>1008</v>
      </c>
      <c r="C445" t="s">
        <v>3146</v>
      </c>
      <c r="D445" t="s">
        <v>765</v>
      </c>
      <c r="E445">
        <v>14328.698272289999</v>
      </c>
      <c r="F445">
        <v>3051.9</v>
      </c>
      <c r="G445">
        <v>19.9412625169298</v>
      </c>
      <c r="H445">
        <v>11.2564556126182</v>
      </c>
      <c r="I445">
        <v>12.409362762897301</v>
      </c>
      <c r="J445">
        <v>0.86098179067425595</v>
      </c>
      <c r="K445">
        <v>2815.77124532486</v>
      </c>
      <c r="L445">
        <v>2505.1033048836898</v>
      </c>
      <c r="M445">
        <v>57.311774615323202</v>
      </c>
      <c r="N445">
        <v>1.1379921417370999</v>
      </c>
      <c r="O445">
        <v>5.4097447491726403</v>
      </c>
      <c r="P445">
        <v>63.596890913964103</v>
      </c>
      <c r="Q445">
        <v>9.3610734977207996E-2</v>
      </c>
    </row>
    <row r="446" spans="1:17" x14ac:dyDescent="0.3">
      <c r="A446" t="s">
        <v>1009</v>
      </c>
      <c r="B446" t="s">
        <v>1010</v>
      </c>
      <c r="C446" t="s">
        <v>3146</v>
      </c>
      <c r="D446" t="s">
        <v>1011</v>
      </c>
      <c r="E446">
        <v>14278.328207783999</v>
      </c>
      <c r="F446">
        <v>182.64</v>
      </c>
      <c r="G446">
        <v>-6.9467740696725002</v>
      </c>
      <c r="H446">
        <v>-3.2588196119487902</v>
      </c>
      <c r="I446">
        <v>-29.0903430136106</v>
      </c>
      <c r="J446">
        <v>-2.2430686605035599</v>
      </c>
      <c r="K446">
        <v>193.23648055762001</v>
      </c>
      <c r="L446">
        <v>195.97841519228501</v>
      </c>
      <c r="M446">
        <v>36.483512996285697</v>
      </c>
      <c r="N446">
        <v>0.99932682836584097</v>
      </c>
      <c r="O446">
        <v>30.064607971966701</v>
      </c>
      <c r="P446">
        <v>34.096916299559403</v>
      </c>
      <c r="Q446">
        <v>1.2141716421368E-2</v>
      </c>
    </row>
    <row r="447" spans="1:17" x14ac:dyDescent="0.3">
      <c r="A447" t="s">
        <v>1012</v>
      </c>
      <c r="B447" t="s">
        <v>1013</v>
      </c>
      <c r="C447" t="s">
        <v>3140</v>
      </c>
      <c r="D447" t="s">
        <v>268</v>
      </c>
      <c r="E447">
        <v>14277.149707070001</v>
      </c>
      <c r="F447">
        <v>1405.9</v>
      </c>
      <c r="G447">
        <v>5.4337423056129399</v>
      </c>
      <c r="H447">
        <v>7.8831153577973296</v>
      </c>
      <c r="I447">
        <v>-5.1284132871692103</v>
      </c>
      <c r="J447">
        <v>1.1401032354018601</v>
      </c>
      <c r="K447">
        <v>1326.37541062071</v>
      </c>
      <c r="L447">
        <v>1244.86827559779</v>
      </c>
      <c r="M447">
        <v>57.027242410391999</v>
      </c>
      <c r="N447">
        <v>0.45898647233693302</v>
      </c>
      <c r="O447">
        <v>17.291414752116001</v>
      </c>
      <c r="P447">
        <v>41.588196787350803</v>
      </c>
      <c r="Q447">
        <v>0.133463432580054</v>
      </c>
    </row>
    <row r="448" spans="1:17" x14ac:dyDescent="0.3">
      <c r="A448" t="s">
        <v>1014</v>
      </c>
      <c r="B448" t="s">
        <v>1015</v>
      </c>
      <c r="C448" t="s">
        <v>3147</v>
      </c>
      <c r="D448" t="s">
        <v>48</v>
      </c>
      <c r="E448">
        <v>14103.059176799999</v>
      </c>
      <c r="F448">
        <v>767.25</v>
      </c>
      <c r="G448">
        <v>2.4892322886509199</v>
      </c>
      <c r="H448">
        <v>6.1544639167351196</v>
      </c>
      <c r="I448">
        <v>40.8300196584308</v>
      </c>
      <c r="J448">
        <v>-0.56343937510725395</v>
      </c>
      <c r="K448">
        <v>740.22834833794104</v>
      </c>
      <c r="L448">
        <v>638.39714226137005</v>
      </c>
      <c r="M448">
        <v>52.058420720967703</v>
      </c>
      <c r="N448">
        <v>0.80009140355577002</v>
      </c>
      <c r="O448">
        <v>7.7484522645812897</v>
      </c>
      <c r="P448">
        <v>71.261160714285694</v>
      </c>
      <c r="Q448">
        <v>0.10221624400514701</v>
      </c>
    </row>
    <row r="449" spans="1:17" x14ac:dyDescent="0.3">
      <c r="A449" t="s">
        <v>1016</v>
      </c>
      <c r="B449" t="s">
        <v>1017</v>
      </c>
      <c r="C449" t="s">
        <v>3147</v>
      </c>
      <c r="D449" t="s">
        <v>274</v>
      </c>
      <c r="E449">
        <v>14095.585520000001</v>
      </c>
      <c r="F449">
        <v>4465.1499999999996</v>
      </c>
      <c r="G449">
        <v>26.133897804161901</v>
      </c>
      <c r="H449">
        <v>5.4217865830622696</v>
      </c>
      <c r="I449">
        <v>9.9435672128139796</v>
      </c>
      <c r="J449">
        <v>6.3507874181322501</v>
      </c>
      <c r="K449">
        <v>4222.38145365946</v>
      </c>
      <c r="L449">
        <v>3952.5453975568398</v>
      </c>
      <c r="M449">
        <v>80.437964767181796</v>
      </c>
      <c r="N449">
        <v>1.2036456136768201</v>
      </c>
      <c r="O449">
        <v>11.978320997054899</v>
      </c>
      <c r="P449">
        <v>61.780797101449203</v>
      </c>
      <c r="Q449">
        <v>0.185910751657442</v>
      </c>
    </row>
    <row r="450" spans="1:17" x14ac:dyDescent="0.3">
      <c r="A450" t="s">
        <v>1018</v>
      </c>
      <c r="B450" t="s">
        <v>1019</v>
      </c>
      <c r="C450" t="s">
        <v>3138</v>
      </c>
      <c r="D450" t="s">
        <v>389</v>
      </c>
      <c r="E450">
        <v>13879.7001716799</v>
      </c>
      <c r="F450">
        <v>399.7</v>
      </c>
      <c r="G450">
        <v>100.915906597833</v>
      </c>
      <c r="H450">
        <v>-4.13938039216539</v>
      </c>
      <c r="I450">
        <v>86.189811569231495</v>
      </c>
      <c r="J450">
        <v>0.67674127808084905</v>
      </c>
      <c r="K450">
        <v>375.75869963259697</v>
      </c>
      <c r="L450">
        <v>281.06345903398699</v>
      </c>
      <c r="M450">
        <v>48.359363383819797</v>
      </c>
      <c r="N450">
        <v>0.49655115178623799</v>
      </c>
      <c r="O450">
        <v>12.071553665248899</v>
      </c>
      <c r="P450">
        <v>165.84635849684</v>
      </c>
      <c r="Q450">
        <v>0.19637377914589901</v>
      </c>
    </row>
    <row r="451" spans="1:17" x14ac:dyDescent="0.3">
      <c r="A451" t="s">
        <v>1020</v>
      </c>
      <c r="B451" t="s">
        <v>1021</v>
      </c>
      <c r="C451" t="s">
        <v>3138</v>
      </c>
      <c r="D451" t="s">
        <v>197</v>
      </c>
      <c r="E451">
        <v>13803.39613497</v>
      </c>
      <c r="F451">
        <v>424.95</v>
      </c>
      <c r="G451">
        <v>-1.1628466412501599</v>
      </c>
      <c r="H451">
        <v>-11.3637675843775</v>
      </c>
      <c r="I451">
        <v>-4.0421279863509598</v>
      </c>
      <c r="J451">
        <v>-1.9758780380748899</v>
      </c>
      <c r="K451">
        <v>465.77766443111102</v>
      </c>
      <c r="L451">
        <v>442.49582248552099</v>
      </c>
      <c r="M451">
        <v>31.724201263198601</v>
      </c>
      <c r="N451">
        <v>0.53032829303843998</v>
      </c>
      <c r="O451">
        <v>28.721026003059102</v>
      </c>
      <c r="P451">
        <v>65.801794771751801</v>
      </c>
    </row>
    <row r="452" spans="1:17" x14ac:dyDescent="0.3">
      <c r="A452" t="s">
        <v>1022</v>
      </c>
      <c r="B452" t="s">
        <v>1023</v>
      </c>
      <c r="C452" t="s">
        <v>3136</v>
      </c>
      <c r="D452" t="s">
        <v>591</v>
      </c>
      <c r="E452">
        <v>13676.060731899999</v>
      </c>
      <c r="F452">
        <v>1728.05</v>
      </c>
      <c r="G452">
        <v>-21.383343209123002</v>
      </c>
      <c r="H452">
        <v>-7.1175968559587703</v>
      </c>
      <c r="I452">
        <v>-9.2874697690719502E-2</v>
      </c>
      <c r="J452">
        <v>-4.9267997947991704</v>
      </c>
      <c r="K452">
        <v>1769.9472805350299</v>
      </c>
      <c r="L452">
        <v>1681.3049690758401</v>
      </c>
      <c r="M452">
        <v>33.988328492305897</v>
      </c>
      <c r="N452">
        <v>0.701666256375859</v>
      </c>
      <c r="O452">
        <v>14.5192558085703</v>
      </c>
      <c r="P452">
        <v>32.214996174445297</v>
      </c>
      <c r="Q452">
        <v>-8.9875965426312002E-2</v>
      </c>
    </row>
    <row r="453" spans="1:17" x14ac:dyDescent="0.3">
      <c r="A453" t="s">
        <v>1024</v>
      </c>
      <c r="B453" t="s">
        <v>1025</v>
      </c>
      <c r="C453" t="s">
        <v>3147</v>
      </c>
      <c r="D453" t="s">
        <v>274</v>
      </c>
      <c r="E453">
        <v>13664.290941450001</v>
      </c>
      <c r="F453">
        <v>1720.75</v>
      </c>
      <c r="G453">
        <v>57.584928459832597</v>
      </c>
      <c r="H453">
        <v>8.1703829429363992</v>
      </c>
      <c r="I453">
        <v>34.310704808389801</v>
      </c>
      <c r="J453">
        <v>-2.4735705661636298</v>
      </c>
      <c r="K453">
        <v>1794.69246144611</v>
      </c>
      <c r="L453">
        <v>1572.0794420719001</v>
      </c>
      <c r="M453">
        <v>46.324992177280897</v>
      </c>
      <c r="N453">
        <v>1.32939533770117</v>
      </c>
      <c r="O453">
        <v>55.978497748074901</v>
      </c>
      <c r="P453">
        <v>114.223467164643</v>
      </c>
      <c r="Q453">
        <v>0.14367911567893099</v>
      </c>
    </row>
    <row r="454" spans="1:17" x14ac:dyDescent="0.3">
      <c r="A454" t="s">
        <v>1026</v>
      </c>
      <c r="B454" t="s">
        <v>1027</v>
      </c>
      <c r="C454" t="s">
        <v>3147</v>
      </c>
      <c r="D454" t="s">
        <v>156</v>
      </c>
      <c r="E454">
        <v>13658.415513600001</v>
      </c>
      <c r="F454">
        <v>13500.3</v>
      </c>
      <c r="G454">
        <v>174.11252996288701</v>
      </c>
      <c r="H454">
        <v>-3.3310475714897101</v>
      </c>
      <c r="I454">
        <v>27.295548185362399</v>
      </c>
      <c r="J454">
        <v>8.8918793002444705</v>
      </c>
      <c r="K454">
        <v>13217.527759046699</v>
      </c>
      <c r="L454">
        <v>10810.853374689201</v>
      </c>
      <c r="M454">
        <v>57.4486746769009</v>
      </c>
      <c r="N454">
        <v>1.0915200400752501</v>
      </c>
      <c r="O454">
        <v>9.6271934697747401</v>
      </c>
      <c r="P454">
        <v>216.48127527398401</v>
      </c>
      <c r="Q454">
        <v>0.234124321169146</v>
      </c>
    </row>
    <row r="455" spans="1:17" x14ac:dyDescent="0.3">
      <c r="A455" t="s">
        <v>1028</v>
      </c>
      <c r="B455" t="s">
        <v>1029</v>
      </c>
      <c r="C455" t="s">
        <v>3147</v>
      </c>
      <c r="D455" t="s">
        <v>95</v>
      </c>
      <c r="E455">
        <v>13640.214127005</v>
      </c>
      <c r="F455">
        <v>2436.4499999999998</v>
      </c>
      <c r="G455">
        <v>-5.0741135668379602</v>
      </c>
      <c r="H455">
        <v>-7.3417561421065303</v>
      </c>
      <c r="I455">
        <v>-25.697814381166701</v>
      </c>
      <c r="J455">
        <v>3.5119491927009698</v>
      </c>
      <c r="K455">
        <v>2645.4434544200899</v>
      </c>
      <c r="L455">
        <v>2606.2997312092798</v>
      </c>
      <c r="M455">
        <v>50.176278803757498</v>
      </c>
      <c r="N455">
        <v>1.03723510499386</v>
      </c>
      <c r="O455">
        <v>50.0133390793983</v>
      </c>
      <c r="P455">
        <v>40.429394812680101</v>
      </c>
      <c r="Q455">
        <v>0.12090960091844501</v>
      </c>
    </row>
    <row r="456" spans="1:17" x14ac:dyDescent="0.3">
      <c r="A456" t="s">
        <v>1030</v>
      </c>
      <c r="B456" t="s">
        <v>1031</v>
      </c>
      <c r="C456" t="s">
        <v>3140</v>
      </c>
      <c r="D456" t="s">
        <v>51</v>
      </c>
      <c r="E456">
        <v>13622.10220476</v>
      </c>
      <c r="F456">
        <v>300.60000000000002</v>
      </c>
      <c r="G456">
        <v>145.801160352203</v>
      </c>
      <c r="H456">
        <v>3.78339625209937</v>
      </c>
      <c r="I456">
        <v>81.294199137874301</v>
      </c>
      <c r="J456">
        <v>-2.09485126571442</v>
      </c>
      <c r="K456">
        <v>261.85834672496702</v>
      </c>
      <c r="L456">
        <v>196.35205090230201</v>
      </c>
      <c r="M456">
        <v>57.992745207471998</v>
      </c>
      <c r="N456">
        <v>0.69763510792435202</v>
      </c>
      <c r="O456">
        <v>9.3812375249500999</v>
      </c>
      <c r="P456">
        <v>208.465879938429</v>
      </c>
      <c r="Q456">
        <v>0.18123017469205099</v>
      </c>
    </row>
    <row r="457" spans="1:17" x14ac:dyDescent="0.3">
      <c r="A457" t="s">
        <v>1032</v>
      </c>
      <c r="B457" t="s">
        <v>1033</v>
      </c>
      <c r="C457" t="s">
        <v>3148</v>
      </c>
      <c r="D457" t="s">
        <v>538</v>
      </c>
      <c r="E457">
        <v>13591.1181382</v>
      </c>
      <c r="F457">
        <v>874.45</v>
      </c>
      <c r="G457">
        <v>-33.288490986356202</v>
      </c>
      <c r="H457">
        <v>3.9353699444794801</v>
      </c>
      <c r="I457">
        <v>-6.1010588988153698</v>
      </c>
      <c r="J457">
        <v>-2.8100051143242801</v>
      </c>
      <c r="K457">
        <v>859.54646509576605</v>
      </c>
      <c r="L457">
        <v>836.35578135537196</v>
      </c>
      <c r="M457">
        <v>43.853955814118898</v>
      </c>
      <c r="N457">
        <v>0.83935126888386002</v>
      </c>
      <c r="O457">
        <v>9.4402195665846893</v>
      </c>
      <c r="P457">
        <v>23.3443825375555</v>
      </c>
      <c r="Q457">
        <v>3.8599699020260003E-2</v>
      </c>
    </row>
    <row r="458" spans="1:17" x14ac:dyDescent="0.3">
      <c r="A458" t="s">
        <v>1034</v>
      </c>
      <c r="B458" t="s">
        <v>1035</v>
      </c>
      <c r="C458" t="s">
        <v>3134</v>
      </c>
      <c r="D458" t="s">
        <v>18</v>
      </c>
      <c r="E458">
        <v>13499.562967</v>
      </c>
      <c r="F458">
        <v>906.55</v>
      </c>
      <c r="G458">
        <v>44.211962456190797</v>
      </c>
      <c r="H458">
        <v>3.4162898419613201</v>
      </c>
      <c r="I458">
        <v>-13.720989007013999</v>
      </c>
      <c r="J458">
        <v>-5.3169284194317203</v>
      </c>
      <c r="K458">
        <v>934.18772979243499</v>
      </c>
      <c r="L458">
        <v>875.54788281233198</v>
      </c>
      <c r="M458">
        <v>43.232725866409098</v>
      </c>
      <c r="N458">
        <v>0.45474872143143302</v>
      </c>
      <c r="O458">
        <v>40.643097457393402</v>
      </c>
      <c r="P458">
        <v>78.437161696683305</v>
      </c>
      <c r="Q458">
        <v>0.17823849542665399</v>
      </c>
    </row>
    <row r="459" spans="1:17" x14ac:dyDescent="0.3">
      <c r="A459" t="s">
        <v>1036</v>
      </c>
      <c r="B459" t="s">
        <v>1037</v>
      </c>
      <c r="C459" t="s">
        <v>3142</v>
      </c>
      <c r="D459" t="s">
        <v>182</v>
      </c>
      <c r="E459">
        <v>13442.774849985</v>
      </c>
      <c r="F459">
        <v>571.35</v>
      </c>
      <c r="G459">
        <v>41.940219722898597</v>
      </c>
      <c r="H459">
        <v>5.1900592684733198</v>
      </c>
      <c r="I459">
        <v>26.8583995850341</v>
      </c>
      <c r="J459">
        <v>-6.0980790558865801</v>
      </c>
      <c r="K459">
        <v>555.96711786089202</v>
      </c>
      <c r="L459">
        <v>470.60827866882897</v>
      </c>
      <c r="M459">
        <v>44.433493782378498</v>
      </c>
      <c r="N459">
        <v>0.41982848950239898</v>
      </c>
      <c r="O459">
        <v>14.115690907499699</v>
      </c>
      <c r="P459">
        <v>82.539936102236396</v>
      </c>
      <c r="Q459">
        <v>0.16354522835979601</v>
      </c>
    </row>
    <row r="460" spans="1:17" x14ac:dyDescent="0.3">
      <c r="A460" t="s">
        <v>1038</v>
      </c>
      <c r="B460" t="s">
        <v>1039</v>
      </c>
      <c r="C460" t="s">
        <v>611</v>
      </c>
      <c r="D460" t="s">
        <v>611</v>
      </c>
      <c r="E460">
        <v>13317.945414</v>
      </c>
      <c r="F460">
        <v>460.55</v>
      </c>
      <c r="G460">
        <v>-2.6325336458380399</v>
      </c>
      <c r="H460">
        <v>-4.3309764376157496</v>
      </c>
      <c r="I460">
        <v>-12.4019161745668</v>
      </c>
      <c r="J460">
        <v>-1.4674868339009199</v>
      </c>
      <c r="K460">
        <v>483.48983089614597</v>
      </c>
      <c r="L460">
        <v>460.78670251840202</v>
      </c>
      <c r="M460">
        <v>41.024947406465301</v>
      </c>
      <c r="N460">
        <v>0.39451503178501401</v>
      </c>
      <c r="O460">
        <v>28.541960699164001</v>
      </c>
      <c r="P460">
        <v>36.0561299852289</v>
      </c>
      <c r="Q460">
        <v>1.8820749881443E-2</v>
      </c>
    </row>
    <row r="461" spans="1:17" hidden="1" x14ac:dyDescent="0.3">
      <c r="A461" t="s">
        <v>1040</v>
      </c>
      <c r="B461" t="s">
        <v>1041</v>
      </c>
      <c r="C461" t="s">
        <v>3151</v>
      </c>
      <c r="D461" t="s">
        <v>51</v>
      </c>
      <c r="E461">
        <v>13293.49622648</v>
      </c>
      <c r="F461">
        <v>844.6</v>
      </c>
      <c r="G461">
        <v>-21.151149307774599</v>
      </c>
      <c r="H461">
        <v>-4.8756003827783703</v>
      </c>
      <c r="I461">
        <v>-5.5113544450750798</v>
      </c>
      <c r="J461">
        <v>-1.44464082744836</v>
      </c>
      <c r="M461">
        <v>46.918222249676298</v>
      </c>
      <c r="O461">
        <v>39.225668955718596</v>
      </c>
      <c r="P461">
        <v>16.496551724137898</v>
      </c>
    </row>
    <row r="462" spans="1:17" x14ac:dyDescent="0.3">
      <c r="A462" t="s">
        <v>1042</v>
      </c>
      <c r="B462" t="s">
        <v>1043</v>
      </c>
      <c r="C462" t="s">
        <v>3138</v>
      </c>
      <c r="D462" t="s">
        <v>1000</v>
      </c>
      <c r="E462">
        <v>13181.286922075</v>
      </c>
      <c r="F462">
        <v>653.35</v>
      </c>
      <c r="G462">
        <v>27.1599075128015</v>
      </c>
      <c r="H462">
        <v>14.6995924087425</v>
      </c>
      <c r="I462">
        <v>66.295549941425506</v>
      </c>
      <c r="J462">
        <v>-3.5041499457810099</v>
      </c>
      <c r="K462">
        <v>581.03531620566196</v>
      </c>
      <c r="L462">
        <v>476.26179591604898</v>
      </c>
      <c r="M462">
        <v>59.272352897505399</v>
      </c>
      <c r="N462">
        <v>0.74842589334845</v>
      </c>
      <c r="O462">
        <v>5.8850539527052801</v>
      </c>
      <c r="P462">
        <v>90.203784570596795</v>
      </c>
      <c r="Q462">
        <v>8.4832284622138002E-2</v>
      </c>
    </row>
    <row r="463" spans="1:17" x14ac:dyDescent="0.3">
      <c r="A463" t="s">
        <v>1044</v>
      </c>
      <c r="B463" t="s">
        <v>1045</v>
      </c>
      <c r="C463" t="s">
        <v>3137</v>
      </c>
      <c r="D463" t="s">
        <v>1046</v>
      </c>
      <c r="E463">
        <v>13168.10283921</v>
      </c>
      <c r="F463">
        <v>410.3</v>
      </c>
      <c r="G463">
        <v>56.397133946866703</v>
      </c>
      <c r="H463">
        <v>-13.394871692687399</v>
      </c>
      <c r="I463">
        <v>0.39787310217493399</v>
      </c>
      <c r="J463">
        <v>-6.8959443566544296</v>
      </c>
      <c r="K463">
        <v>457.269700638372</v>
      </c>
      <c r="L463">
        <v>411.82463970821601</v>
      </c>
      <c r="M463">
        <v>34.479113895341897</v>
      </c>
      <c r="N463">
        <v>0.38823299961385899</v>
      </c>
      <c r="O463">
        <v>50.5727516451376</v>
      </c>
      <c r="P463">
        <v>102.61728395061699</v>
      </c>
      <c r="Q463">
        <v>0.105306593374334</v>
      </c>
    </row>
    <row r="464" spans="1:17" x14ac:dyDescent="0.3">
      <c r="A464" t="s">
        <v>1047</v>
      </c>
      <c r="B464" t="s">
        <v>1048</v>
      </c>
      <c r="C464" t="s">
        <v>3147</v>
      </c>
      <c r="D464" t="s">
        <v>117</v>
      </c>
      <c r="E464">
        <v>13108.47756015</v>
      </c>
      <c r="F464">
        <v>430.15</v>
      </c>
      <c r="G464">
        <v>1.91844536032525</v>
      </c>
      <c r="H464">
        <v>18.314420508198399</v>
      </c>
      <c r="I464">
        <v>16.3611078423612</v>
      </c>
      <c r="J464">
        <v>18.2353250989764</v>
      </c>
      <c r="K464">
        <v>358.45462072931002</v>
      </c>
      <c r="L464">
        <v>343.80821037210802</v>
      </c>
      <c r="M464">
        <v>83.271412615740701</v>
      </c>
      <c r="N464">
        <v>3.5070430558694601</v>
      </c>
      <c r="O464">
        <v>0.84854120655586396</v>
      </c>
      <c r="P464">
        <v>70.154272151898695</v>
      </c>
      <c r="Q464">
        <v>0.17719361486705501</v>
      </c>
    </row>
    <row r="465" spans="1:17" x14ac:dyDescent="0.3">
      <c r="A465" t="s">
        <v>1049</v>
      </c>
      <c r="B465" t="s">
        <v>1050</v>
      </c>
      <c r="C465" t="s">
        <v>3150</v>
      </c>
      <c r="D465" t="s">
        <v>398</v>
      </c>
      <c r="E465">
        <v>13082.025804749999</v>
      </c>
      <c r="F465">
        <v>1036.3</v>
      </c>
      <c r="G465">
        <v>24.9610853888117</v>
      </c>
      <c r="H465">
        <v>7.4351230959256398</v>
      </c>
      <c r="I465">
        <v>80.912020426016994</v>
      </c>
      <c r="J465">
        <v>-3.8052971304522401</v>
      </c>
      <c r="K465">
        <v>1002.88560771856</v>
      </c>
      <c r="L465">
        <v>791.64426516179799</v>
      </c>
      <c r="M465">
        <v>40.893594728338499</v>
      </c>
      <c r="N465">
        <v>0.75724689460149397</v>
      </c>
      <c r="O465">
        <v>12.308211907748699</v>
      </c>
      <c r="P465">
        <v>130.28888888888801</v>
      </c>
      <c r="Q465">
        <v>9.6349213678538007E-2</v>
      </c>
    </row>
    <row r="466" spans="1:17" x14ac:dyDescent="0.3">
      <c r="A466" t="s">
        <v>1051</v>
      </c>
      <c r="B466" t="s">
        <v>1052</v>
      </c>
      <c r="C466" t="s">
        <v>3139</v>
      </c>
      <c r="D466" t="s">
        <v>277</v>
      </c>
      <c r="E466">
        <v>12952.58740731</v>
      </c>
      <c r="F466">
        <v>554.85</v>
      </c>
      <c r="G466">
        <v>60.829509585949801</v>
      </c>
      <c r="H466">
        <v>-23.270284505915001</v>
      </c>
      <c r="I466">
        <v>0.13494609823543799</v>
      </c>
      <c r="J466">
        <v>1.1575398366215299</v>
      </c>
      <c r="K466">
        <v>645.46030760504095</v>
      </c>
      <c r="L466">
        <v>607.80450708959802</v>
      </c>
      <c r="M466">
        <v>34.921296635094301</v>
      </c>
      <c r="N466">
        <v>1.8086216484024999</v>
      </c>
      <c r="O466">
        <v>49.229521492295198</v>
      </c>
      <c r="P466">
        <v>119.308300395256</v>
      </c>
      <c r="Q466">
        <v>2.9613278071798001E-2</v>
      </c>
    </row>
    <row r="467" spans="1:17" hidden="1" x14ac:dyDescent="0.3">
      <c r="A467" t="s">
        <v>1053</v>
      </c>
      <c r="B467" t="s">
        <v>1054</v>
      </c>
      <c r="C467" t="s">
        <v>3151</v>
      </c>
      <c r="D467" t="s">
        <v>1055</v>
      </c>
      <c r="E467">
        <v>12906.893384999599</v>
      </c>
      <c r="F467">
        <v>100</v>
      </c>
      <c r="G467">
        <v>-27.2233628085595</v>
      </c>
      <c r="I467">
        <v>-11.58356794586</v>
      </c>
      <c r="M467">
        <v>50</v>
      </c>
      <c r="N467">
        <v>1</v>
      </c>
      <c r="O467">
        <v>0</v>
      </c>
      <c r="P467">
        <v>0</v>
      </c>
    </row>
    <row r="468" spans="1:17" hidden="1" x14ac:dyDescent="0.3">
      <c r="A468" t="s">
        <v>1056</v>
      </c>
      <c r="B468" t="s">
        <v>1057</v>
      </c>
      <c r="C468" t="s">
        <v>3151</v>
      </c>
      <c r="D468" t="s">
        <v>455</v>
      </c>
      <c r="E468">
        <v>12744.918568655001</v>
      </c>
      <c r="F468">
        <v>2091.9499999999998</v>
      </c>
      <c r="G468">
        <v>-54.307712756276501</v>
      </c>
      <c r="H468">
        <v>-11.454126760028</v>
      </c>
      <c r="I468">
        <v>-38.667917893576899</v>
      </c>
      <c r="J468">
        <v>-8.3580145350804393</v>
      </c>
      <c r="M468">
        <v>17.467482550341</v>
      </c>
      <c r="O468">
        <v>48.187098162001902</v>
      </c>
      <c r="P468">
        <v>1.74359223773161</v>
      </c>
    </row>
    <row r="469" spans="1:17" x14ac:dyDescent="0.3">
      <c r="A469" t="s">
        <v>1058</v>
      </c>
      <c r="B469" t="s">
        <v>1059</v>
      </c>
      <c r="C469" t="s">
        <v>3147</v>
      </c>
      <c r="D469" t="s">
        <v>117</v>
      </c>
      <c r="E469">
        <v>12667.0404889</v>
      </c>
      <c r="F469">
        <v>189.35</v>
      </c>
      <c r="G469">
        <v>26.469819009622199</v>
      </c>
      <c r="H469">
        <v>0.95375769617496997</v>
      </c>
      <c r="I469">
        <v>3.7190748503889002</v>
      </c>
      <c r="J469">
        <v>-6.15151336154603</v>
      </c>
      <c r="K469">
        <v>198.64929847649799</v>
      </c>
      <c r="L469">
        <v>180.40231604506801</v>
      </c>
      <c r="M469">
        <v>34.176976612369401</v>
      </c>
      <c r="N469">
        <v>1.08696945351681</v>
      </c>
      <c r="O469">
        <v>29.279112754158898</v>
      </c>
      <c r="P469">
        <v>65.270140525442898</v>
      </c>
      <c r="Q469">
        <v>0.10781206710670201</v>
      </c>
    </row>
    <row r="470" spans="1:17" x14ac:dyDescent="0.3">
      <c r="A470" t="s">
        <v>1060</v>
      </c>
      <c r="B470" t="s">
        <v>1061</v>
      </c>
      <c r="C470" t="s">
        <v>3145</v>
      </c>
      <c r="D470" t="s">
        <v>307</v>
      </c>
      <c r="E470">
        <v>12645.151596</v>
      </c>
      <c r="F470">
        <v>1841.4</v>
      </c>
      <c r="G470">
        <v>84.858410874135501</v>
      </c>
      <c r="H470">
        <v>24.216883727869501</v>
      </c>
      <c r="I470">
        <v>81.901774073683896</v>
      </c>
      <c r="J470">
        <v>8.8474523450795903</v>
      </c>
      <c r="K470">
        <v>1552.7247113399701</v>
      </c>
      <c r="L470">
        <v>1238.78325463035</v>
      </c>
      <c r="M470">
        <v>75.762222964459298</v>
      </c>
      <c r="N470">
        <v>0.99007449686211402</v>
      </c>
      <c r="O470">
        <v>2.1478223091126298</v>
      </c>
      <c r="P470">
        <v>124.560975609756</v>
      </c>
      <c r="Q470">
        <v>5.4972449505719001E-2</v>
      </c>
    </row>
    <row r="471" spans="1:17" x14ac:dyDescent="0.3">
      <c r="A471" t="s">
        <v>1062</v>
      </c>
      <c r="B471" t="s">
        <v>1063</v>
      </c>
      <c r="C471" t="s">
        <v>3153</v>
      </c>
      <c r="D471" t="s">
        <v>629</v>
      </c>
      <c r="E471">
        <v>12607.777906920001</v>
      </c>
      <c r="F471">
        <v>131.26</v>
      </c>
      <c r="G471">
        <v>-75.8797289341218</v>
      </c>
      <c r="H471">
        <v>-3.8762358801535202</v>
      </c>
      <c r="I471">
        <v>-19.0492006564698</v>
      </c>
      <c r="J471">
        <v>-3.4752446322457198</v>
      </c>
      <c r="K471">
        <v>135.66918192301301</v>
      </c>
      <c r="L471">
        <v>160.85582951821499</v>
      </c>
      <c r="M471">
        <v>49.521766900348901</v>
      </c>
      <c r="N471">
        <v>0.95421010533213502</v>
      </c>
      <c r="O471">
        <v>128.325460917263</v>
      </c>
      <c r="P471">
        <v>4.8151401421384596</v>
      </c>
      <c r="Q471">
        <v>-0.105444920462251</v>
      </c>
    </row>
    <row r="472" spans="1:17" hidden="1" x14ac:dyDescent="0.3">
      <c r="A472" t="s">
        <v>1064</v>
      </c>
      <c r="B472" t="s">
        <v>1065</v>
      </c>
      <c r="C472" t="s">
        <v>3151</v>
      </c>
      <c r="D472" t="s">
        <v>77</v>
      </c>
      <c r="E472">
        <v>12598.05336344</v>
      </c>
      <c r="F472">
        <v>11023.3</v>
      </c>
      <c r="G472">
        <v>8.9028929259872491</v>
      </c>
      <c r="H472">
        <v>5.3145822752613396</v>
      </c>
      <c r="I472">
        <v>36.275002467134698</v>
      </c>
      <c r="J472">
        <v>-3.0272725253597601</v>
      </c>
      <c r="K472">
        <v>10617.261747000401</v>
      </c>
      <c r="L472">
        <v>8854.7594761896798</v>
      </c>
      <c r="M472">
        <v>38.3367109925438</v>
      </c>
      <c r="N472">
        <v>0.63719799077209804</v>
      </c>
      <c r="O472">
        <v>16.008817686173799</v>
      </c>
      <c r="P472">
        <v>63.742368651683698</v>
      </c>
      <c r="Q472">
        <v>0.126322086458347</v>
      </c>
    </row>
    <row r="473" spans="1:17" x14ac:dyDescent="0.3">
      <c r="A473" t="s">
        <v>1066</v>
      </c>
      <c r="B473" t="s">
        <v>1067</v>
      </c>
      <c r="C473" t="s">
        <v>3144</v>
      </c>
      <c r="D473" t="s">
        <v>80</v>
      </c>
      <c r="E473">
        <v>12575.468147129999</v>
      </c>
      <c r="F473">
        <v>352.1</v>
      </c>
      <c r="G473">
        <v>-31.803308608017499</v>
      </c>
      <c r="H473">
        <v>2.5307035529959299</v>
      </c>
      <c r="I473">
        <v>3.46299307358125</v>
      </c>
      <c r="J473">
        <v>0.52052124705762903</v>
      </c>
      <c r="K473">
        <v>350.96214690307102</v>
      </c>
      <c r="L473">
        <v>345.24125789641602</v>
      </c>
      <c r="M473">
        <v>41.479407785534498</v>
      </c>
      <c r="N473">
        <v>0.36018741815795602</v>
      </c>
      <c r="O473">
        <v>13.0360692984947</v>
      </c>
      <c r="P473">
        <v>20.871953312736</v>
      </c>
      <c r="Q473">
        <v>-8.7820358459037004E-2</v>
      </c>
    </row>
    <row r="474" spans="1:17" x14ac:dyDescent="0.3">
      <c r="A474" t="s">
        <v>1068</v>
      </c>
      <c r="B474" t="s">
        <v>1069</v>
      </c>
      <c r="C474" t="s">
        <v>3136</v>
      </c>
      <c r="D474" t="s">
        <v>24</v>
      </c>
      <c r="E474">
        <v>12560.79198348</v>
      </c>
      <c r="F474">
        <v>206.7</v>
      </c>
      <c r="G474">
        <v>-42.405964367853699</v>
      </c>
      <c r="H474">
        <v>-4.2228119428186304</v>
      </c>
      <c r="I474">
        <v>-29.232970336298202</v>
      </c>
      <c r="J474">
        <v>1.23966914170125</v>
      </c>
      <c r="K474">
        <v>214.65461747834601</v>
      </c>
      <c r="L474">
        <v>231.68214893163099</v>
      </c>
      <c r="M474">
        <v>58.812296947979597</v>
      </c>
      <c r="N474">
        <v>0.81121528371659302</v>
      </c>
      <c r="O474">
        <v>45.476536042573699</v>
      </c>
      <c r="P474">
        <v>9.0074886615335803</v>
      </c>
      <c r="Q474">
        <v>7.049613668757E-3</v>
      </c>
    </row>
    <row r="475" spans="1:17" x14ac:dyDescent="0.3">
      <c r="A475" t="s">
        <v>1070</v>
      </c>
      <c r="B475" t="s">
        <v>1071</v>
      </c>
      <c r="C475" t="s">
        <v>3146</v>
      </c>
      <c r="D475" t="s">
        <v>72</v>
      </c>
      <c r="E475">
        <v>12559.5</v>
      </c>
      <c r="F475">
        <v>83.73</v>
      </c>
      <c r="G475">
        <v>-26.586343577790299</v>
      </c>
      <c r="H475">
        <v>-10.1888591214627</v>
      </c>
      <c r="I475">
        <v>5.2761668761916196</v>
      </c>
      <c r="J475">
        <v>-3.70430035983517</v>
      </c>
      <c r="K475">
        <v>91.513049064770499</v>
      </c>
      <c r="L475">
        <v>81.107641735149102</v>
      </c>
      <c r="M475">
        <v>32.882680784897403</v>
      </c>
      <c r="N475">
        <v>0.13229256563967901</v>
      </c>
      <c r="O475">
        <v>57.410724949241597</v>
      </c>
      <c r="P475">
        <v>68.470824949698098</v>
      </c>
      <c r="Q475">
        <v>6.2821630895537994E-2</v>
      </c>
    </row>
    <row r="476" spans="1:17" x14ac:dyDescent="0.3">
      <c r="A476" t="s">
        <v>1072</v>
      </c>
      <c r="B476" t="s">
        <v>1073</v>
      </c>
      <c r="C476" t="s">
        <v>3145</v>
      </c>
      <c r="D476" t="s">
        <v>455</v>
      </c>
      <c r="E476">
        <v>12549.423230349999</v>
      </c>
      <c r="F476">
        <v>2567.3000000000002</v>
      </c>
      <c r="G476">
        <v>-5.1453789759394697</v>
      </c>
      <c r="H476">
        <v>3.28948843621172</v>
      </c>
      <c r="I476">
        <v>14.6946839416981</v>
      </c>
      <c r="J476">
        <v>1.29591928658607</v>
      </c>
      <c r="K476">
        <v>2415.4241227676098</v>
      </c>
      <c r="L476">
        <v>2141.8157819938801</v>
      </c>
      <c r="M476">
        <v>54.8906583145829</v>
      </c>
      <c r="N476">
        <v>0.84875756345114695</v>
      </c>
      <c r="O476">
        <v>5.16885443851515</v>
      </c>
      <c r="P476">
        <v>55.726070605362104</v>
      </c>
      <c r="Q476">
        <v>0.21517390064236899</v>
      </c>
    </row>
    <row r="477" spans="1:17" x14ac:dyDescent="0.3">
      <c r="A477" t="s">
        <v>1074</v>
      </c>
      <c r="B477" t="s">
        <v>1075</v>
      </c>
      <c r="C477" t="s">
        <v>3150</v>
      </c>
      <c r="D477" t="s">
        <v>458</v>
      </c>
      <c r="E477">
        <v>12527.35050671</v>
      </c>
      <c r="F477">
        <v>945.05</v>
      </c>
      <c r="G477">
        <v>-25.5668254020087</v>
      </c>
      <c r="H477">
        <v>-4.0204655549316604</v>
      </c>
      <c r="I477">
        <v>1.38636810099911</v>
      </c>
      <c r="J477">
        <v>-9.6885674867552805E-3</v>
      </c>
      <c r="K477">
        <v>933.12006079965704</v>
      </c>
      <c r="L477">
        <v>897.13663816628605</v>
      </c>
      <c r="M477">
        <v>48.896991244416398</v>
      </c>
      <c r="N477">
        <v>0.56156335206334995</v>
      </c>
      <c r="O477">
        <v>13.327337177926999</v>
      </c>
      <c r="P477">
        <v>24.0955945111942</v>
      </c>
      <c r="Q477">
        <v>-1.6453654739754998E-2</v>
      </c>
    </row>
    <row r="478" spans="1:17" x14ac:dyDescent="0.3">
      <c r="A478" t="s">
        <v>1076</v>
      </c>
      <c r="B478" t="s">
        <v>1077</v>
      </c>
      <c r="C478" t="s">
        <v>3147</v>
      </c>
      <c r="D478" t="s">
        <v>450</v>
      </c>
      <c r="E478">
        <v>12509.583383476</v>
      </c>
      <c r="F478">
        <v>202.36</v>
      </c>
      <c r="G478">
        <v>112.11430720918101</v>
      </c>
      <c r="H478">
        <v>-11.9379466133063</v>
      </c>
      <c r="I478">
        <v>-7.1127367636194201</v>
      </c>
      <c r="J478">
        <v>-0.78802844038217401</v>
      </c>
      <c r="K478">
        <v>207.40898411920199</v>
      </c>
      <c r="L478">
        <v>176.40581950816099</v>
      </c>
      <c r="M478">
        <v>45.200572274648302</v>
      </c>
      <c r="N478">
        <v>0.42873362933057102</v>
      </c>
      <c r="O478">
        <v>16.920339988139901</v>
      </c>
      <c r="P478">
        <v>160.94132817536999</v>
      </c>
      <c r="Q478">
        <v>0.20024040852229499</v>
      </c>
    </row>
    <row r="479" spans="1:17" x14ac:dyDescent="0.3">
      <c r="A479" t="s">
        <v>1078</v>
      </c>
      <c r="B479" t="s">
        <v>1079</v>
      </c>
      <c r="C479" t="s">
        <v>3147</v>
      </c>
      <c r="D479" t="s">
        <v>274</v>
      </c>
      <c r="E479">
        <v>12444.13306876</v>
      </c>
      <c r="F479">
        <v>1870.3</v>
      </c>
      <c r="G479">
        <v>93.408936353879895</v>
      </c>
      <c r="H479">
        <v>4.7646292186849504</v>
      </c>
      <c r="I479">
        <v>26.782933496767701</v>
      </c>
      <c r="J479">
        <v>-2.85528976400404</v>
      </c>
      <c r="K479">
        <v>1811.58631460641</v>
      </c>
      <c r="L479">
        <v>1536.90025575964</v>
      </c>
      <c r="M479">
        <v>44.445290145564101</v>
      </c>
      <c r="N479">
        <v>1.31360695282979</v>
      </c>
      <c r="O479">
        <v>8.8034005239801196</v>
      </c>
      <c r="P479">
        <v>122.205061185695</v>
      </c>
      <c r="Q479">
        <v>0.130527429947952</v>
      </c>
    </row>
    <row r="480" spans="1:17" x14ac:dyDescent="0.3">
      <c r="A480" t="s">
        <v>1080</v>
      </c>
      <c r="B480" t="s">
        <v>1081</v>
      </c>
      <c r="C480" t="s">
        <v>3145</v>
      </c>
      <c r="D480" t="s">
        <v>103</v>
      </c>
      <c r="E480">
        <v>12400.856486999999</v>
      </c>
      <c r="F480">
        <v>897.3</v>
      </c>
      <c r="G480">
        <v>43.772349435366102</v>
      </c>
      <c r="H480">
        <v>11.8845059506683</v>
      </c>
      <c r="I480">
        <v>16.602146339854201</v>
      </c>
      <c r="J480">
        <v>1.97541105028104</v>
      </c>
      <c r="K480">
        <v>748.08906750354902</v>
      </c>
      <c r="L480">
        <v>667.31002413092801</v>
      </c>
      <c r="M480">
        <v>84.819545658659905</v>
      </c>
      <c r="N480">
        <v>1.5281769229823501</v>
      </c>
      <c r="O480">
        <v>3.6442661317285201</v>
      </c>
      <c r="P480">
        <v>105.308317126186</v>
      </c>
    </row>
    <row r="481" spans="1:17" x14ac:dyDescent="0.3">
      <c r="A481" t="s">
        <v>1082</v>
      </c>
      <c r="B481" t="s">
        <v>1083</v>
      </c>
      <c r="C481" t="s">
        <v>3136</v>
      </c>
      <c r="D481" t="s">
        <v>405</v>
      </c>
      <c r="E481">
        <v>12386.303040665</v>
      </c>
      <c r="F481">
        <v>400.85</v>
      </c>
      <c r="G481">
        <v>304.02999921403301</v>
      </c>
      <c r="H481">
        <v>32.598623552148801</v>
      </c>
      <c r="I481">
        <v>187.44664466137601</v>
      </c>
      <c r="J481">
        <v>4.4872262876248401</v>
      </c>
      <c r="K481">
        <v>311.33461374626103</v>
      </c>
      <c r="L481">
        <v>214.33507468304001</v>
      </c>
      <c r="M481">
        <v>62.818313689387601</v>
      </c>
      <c r="N481">
        <v>1.3636671579780699</v>
      </c>
      <c r="O481">
        <v>6.2492204066358896</v>
      </c>
      <c r="P481">
        <v>347.87709497206703</v>
      </c>
      <c r="Q481">
        <v>0.14321060250148299</v>
      </c>
    </row>
    <row r="482" spans="1:17" x14ac:dyDescent="0.3">
      <c r="A482" t="s">
        <v>1084</v>
      </c>
      <c r="B482" t="s">
        <v>1085</v>
      </c>
      <c r="C482" t="s">
        <v>3147</v>
      </c>
      <c r="D482" t="s">
        <v>80</v>
      </c>
      <c r="E482">
        <v>12379.7604887</v>
      </c>
      <c r="F482">
        <v>599.5</v>
      </c>
      <c r="G482">
        <v>-44.459505557230699</v>
      </c>
      <c r="H482">
        <v>4.31822304134697</v>
      </c>
      <c r="I482">
        <v>-15.862667418955899</v>
      </c>
      <c r="J482">
        <v>-3.6898931185571899</v>
      </c>
      <c r="K482">
        <v>604.840020953249</v>
      </c>
      <c r="L482">
        <v>633.11639917447701</v>
      </c>
      <c r="M482">
        <v>50.553574742141798</v>
      </c>
      <c r="N482">
        <v>0.58091379060030901</v>
      </c>
      <c r="O482">
        <v>37.447873227689698</v>
      </c>
      <c r="P482">
        <v>18.8894397620227</v>
      </c>
      <c r="Q482">
        <v>5.1911335055297998E-2</v>
      </c>
    </row>
    <row r="483" spans="1:17" hidden="1" x14ac:dyDescent="0.3">
      <c r="A483" t="s">
        <v>1086</v>
      </c>
      <c r="B483" t="s">
        <v>1087</v>
      </c>
      <c r="C483" t="s">
        <v>3151</v>
      </c>
      <c r="D483" t="s">
        <v>611</v>
      </c>
      <c r="E483">
        <v>12316.359337</v>
      </c>
      <c r="F483">
        <v>145.1</v>
      </c>
      <c r="G483">
        <v>487.08654405003398</v>
      </c>
      <c r="H483">
        <v>-6.2436820894518501</v>
      </c>
      <c r="I483">
        <v>502.72633891273398</v>
      </c>
      <c r="J483">
        <v>-19.856287878369699</v>
      </c>
      <c r="K483">
        <v>126.642575703894</v>
      </c>
      <c r="M483">
        <v>20.663912911342099</v>
      </c>
      <c r="O483">
        <v>84.355616815988895</v>
      </c>
      <c r="P483">
        <v>544.888888888888</v>
      </c>
    </row>
    <row r="484" spans="1:17" x14ac:dyDescent="0.3">
      <c r="A484" t="s">
        <v>1088</v>
      </c>
      <c r="B484" t="s">
        <v>1089</v>
      </c>
      <c r="C484" t="s">
        <v>3138</v>
      </c>
      <c r="D484" t="s">
        <v>125</v>
      </c>
      <c r="E484">
        <v>12304.22952456</v>
      </c>
      <c r="F484">
        <v>1933.65</v>
      </c>
      <c r="G484">
        <v>-3.36274723670547</v>
      </c>
      <c r="H484">
        <v>-10.9395725383254</v>
      </c>
      <c r="I484">
        <v>8.8143026061153407</v>
      </c>
      <c r="J484">
        <v>-1.4597293843525001</v>
      </c>
      <c r="K484">
        <v>2085.2080915802999</v>
      </c>
      <c r="L484">
        <v>1908.7364814064299</v>
      </c>
      <c r="M484">
        <v>30.892182990523398</v>
      </c>
      <c r="N484">
        <v>0.77321028249171797</v>
      </c>
      <c r="O484">
        <v>28.461717477309701</v>
      </c>
      <c r="P484">
        <v>34.267263826684697</v>
      </c>
      <c r="Q484">
        <v>-6.3201387760921005E-2</v>
      </c>
    </row>
    <row r="485" spans="1:17" hidden="1" x14ac:dyDescent="0.3">
      <c r="A485" t="s">
        <v>1090</v>
      </c>
      <c r="B485" t="s">
        <v>1091</v>
      </c>
      <c r="C485" t="s">
        <v>3151</v>
      </c>
      <c r="D485" t="s">
        <v>156</v>
      </c>
      <c r="E485">
        <v>12296.29338981</v>
      </c>
      <c r="F485">
        <v>819.3</v>
      </c>
      <c r="G485">
        <v>351.19999485567399</v>
      </c>
      <c r="H485">
        <v>14.8137555538315</v>
      </c>
      <c r="I485">
        <v>31.139191395660699</v>
      </c>
      <c r="J485">
        <v>14.131952390654201</v>
      </c>
      <c r="K485">
        <v>692.10973646455602</v>
      </c>
      <c r="L485">
        <v>567.26137180551598</v>
      </c>
      <c r="M485">
        <v>82.977380597051294</v>
      </c>
      <c r="N485">
        <v>1.96320645253741</v>
      </c>
      <c r="O485">
        <v>3.2222629073599598</v>
      </c>
      <c r="P485">
        <v>476.97183098591501</v>
      </c>
      <c r="Q485">
        <v>0.27230963113686801</v>
      </c>
    </row>
    <row r="486" spans="1:17" x14ac:dyDescent="0.3">
      <c r="A486" t="s">
        <v>1092</v>
      </c>
      <c r="B486" t="s">
        <v>1093</v>
      </c>
      <c r="C486" t="s">
        <v>611</v>
      </c>
      <c r="D486" t="s">
        <v>611</v>
      </c>
      <c r="E486">
        <v>12224.421867261901</v>
      </c>
      <c r="F486">
        <v>24.62</v>
      </c>
      <c r="G486">
        <v>-3.81484150530139</v>
      </c>
      <c r="H486">
        <v>-3.3095788502090699</v>
      </c>
      <c r="I486">
        <v>-20.398382760674799</v>
      </c>
      <c r="J486">
        <v>-3.2052723451727698</v>
      </c>
      <c r="K486">
        <v>26.078564075779202</v>
      </c>
      <c r="L486">
        <v>25.744781326325398</v>
      </c>
      <c r="M486">
        <v>38.6108853348982</v>
      </c>
      <c r="N486">
        <v>0.89358294529037496</v>
      </c>
      <c r="O486">
        <v>58.610885458976398</v>
      </c>
      <c r="P486">
        <v>52.919254658385</v>
      </c>
      <c r="Q486">
        <v>7.8577017619100003E-3</v>
      </c>
    </row>
    <row r="487" spans="1:17" x14ac:dyDescent="0.3">
      <c r="A487" t="s">
        <v>1094</v>
      </c>
      <c r="B487" t="s">
        <v>1095</v>
      </c>
      <c r="C487" t="s">
        <v>3135</v>
      </c>
      <c r="D487" t="s">
        <v>271</v>
      </c>
      <c r="E487">
        <v>12219.94759252</v>
      </c>
      <c r="F487">
        <v>884.35</v>
      </c>
      <c r="G487">
        <v>4.5233783460028301</v>
      </c>
      <c r="H487">
        <v>-7.7475213405072303</v>
      </c>
      <c r="I487">
        <v>-25.0861109818537</v>
      </c>
      <c r="J487">
        <v>-0.70230443425087696</v>
      </c>
      <c r="K487">
        <v>959.65893635765303</v>
      </c>
      <c r="L487">
        <v>936.53887008489301</v>
      </c>
      <c r="M487">
        <v>34.577936734600399</v>
      </c>
      <c r="N487">
        <v>1.3542477563378199</v>
      </c>
      <c r="O487">
        <v>35.579804376095403</v>
      </c>
      <c r="P487">
        <v>41.496000000000002</v>
      </c>
      <c r="Q487">
        <v>2.3697933323588001E-2</v>
      </c>
    </row>
    <row r="488" spans="1:17" x14ac:dyDescent="0.3">
      <c r="A488" t="s">
        <v>1096</v>
      </c>
      <c r="B488" t="s">
        <v>1097</v>
      </c>
      <c r="C488" t="s">
        <v>3142</v>
      </c>
      <c r="D488" t="s">
        <v>412</v>
      </c>
      <c r="E488">
        <v>12138.87035874</v>
      </c>
      <c r="F488">
        <v>3000.95</v>
      </c>
      <c r="G488">
        <v>15.5464461783335</v>
      </c>
      <c r="H488">
        <v>-9.5035974118581404E-2</v>
      </c>
      <c r="I488">
        <v>4.5904831158282198</v>
      </c>
      <c r="J488">
        <v>-3.31444740096829</v>
      </c>
      <c r="K488">
        <v>2902.3340392074001</v>
      </c>
      <c r="L488">
        <v>2633.8284062456701</v>
      </c>
      <c r="M488">
        <v>46.754295774568298</v>
      </c>
      <c r="N488">
        <v>0.52063761149339305</v>
      </c>
      <c r="O488">
        <v>8.7322347923157704</v>
      </c>
      <c r="P488">
        <v>45.677184466019398</v>
      </c>
      <c r="Q488">
        <v>8.7576755013743998E-2</v>
      </c>
    </row>
    <row r="489" spans="1:17" hidden="1" x14ac:dyDescent="0.3">
      <c r="A489" t="s">
        <v>1098</v>
      </c>
      <c r="B489" t="s">
        <v>1099</v>
      </c>
      <c r="C489" t="s">
        <v>3151</v>
      </c>
      <c r="D489" t="s">
        <v>307</v>
      </c>
      <c r="E489">
        <v>12132.166090860001</v>
      </c>
      <c r="F489">
        <v>885.9</v>
      </c>
      <c r="G489">
        <v>-16.478941282214102</v>
      </c>
      <c r="H489">
        <v>-2.7014118259821802</v>
      </c>
      <c r="I489">
        <v>15.3998764746947</v>
      </c>
      <c r="J489">
        <v>-4.9159046629506102</v>
      </c>
      <c r="K489">
        <v>895.55583634555603</v>
      </c>
      <c r="L489">
        <v>830.97874569256999</v>
      </c>
      <c r="M489">
        <v>50.8541827384933</v>
      </c>
      <c r="N489">
        <v>0.64386137700649504</v>
      </c>
      <c r="O489">
        <v>15.701546449937901</v>
      </c>
      <c r="P489">
        <v>36.892528780035498</v>
      </c>
      <c r="Q489">
        <v>-5.1446880692858001E-2</v>
      </c>
    </row>
    <row r="490" spans="1:17" x14ac:dyDescent="0.3">
      <c r="A490" t="s">
        <v>1100</v>
      </c>
      <c r="B490" t="s">
        <v>1101</v>
      </c>
      <c r="C490" t="s">
        <v>3135</v>
      </c>
      <c r="D490" t="s">
        <v>21</v>
      </c>
      <c r="E490">
        <v>12064.803035360001</v>
      </c>
      <c r="F490">
        <v>805.6</v>
      </c>
      <c r="G490">
        <v>-33.336060203816203</v>
      </c>
      <c r="H490">
        <v>-1.6897364727336699</v>
      </c>
      <c r="I490">
        <v>-11.015563451758499</v>
      </c>
      <c r="J490">
        <v>-1.8367944954641</v>
      </c>
      <c r="K490">
        <v>803.42674443829799</v>
      </c>
      <c r="L490">
        <v>825.22351266866701</v>
      </c>
      <c r="M490">
        <v>55.184713529745601</v>
      </c>
      <c r="N490">
        <v>0.691627387086024</v>
      </c>
      <c r="O490">
        <v>19.289970208540201</v>
      </c>
      <c r="P490">
        <v>8.7179487179487296</v>
      </c>
      <c r="Q490">
        <v>-0.13041768570616599</v>
      </c>
    </row>
    <row r="491" spans="1:17" hidden="1" x14ac:dyDescent="0.3">
      <c r="A491" t="s">
        <v>1102</v>
      </c>
      <c r="B491" t="s">
        <v>1103</v>
      </c>
      <c r="C491" t="s">
        <v>3151</v>
      </c>
      <c r="D491" t="s">
        <v>138</v>
      </c>
      <c r="E491">
        <v>12043.343102909999</v>
      </c>
      <c r="F491">
        <v>396.35</v>
      </c>
      <c r="G491">
        <v>21.752393628200402</v>
      </c>
      <c r="H491">
        <v>-1.7507213318132</v>
      </c>
      <c r="I491">
        <v>30.681327962251899</v>
      </c>
      <c r="J491">
        <v>2.7987238245576198</v>
      </c>
      <c r="K491">
        <v>397.23541232260999</v>
      </c>
      <c r="L491">
        <v>329.58435658821298</v>
      </c>
      <c r="M491">
        <v>48.449693371065699</v>
      </c>
      <c r="N491">
        <v>0.39690979175479701</v>
      </c>
      <c r="O491">
        <v>20.234641100037798</v>
      </c>
      <c r="P491">
        <v>93.814180929095301</v>
      </c>
      <c r="Q491">
        <v>0.170846579302699</v>
      </c>
    </row>
    <row r="492" spans="1:17" x14ac:dyDescent="0.3">
      <c r="A492" t="s">
        <v>1104</v>
      </c>
      <c r="B492" t="s">
        <v>1105</v>
      </c>
      <c r="C492" t="s">
        <v>3150</v>
      </c>
      <c r="D492" t="s">
        <v>458</v>
      </c>
      <c r="E492">
        <v>11943.84439566</v>
      </c>
      <c r="F492">
        <v>2335.6999999999998</v>
      </c>
      <c r="G492">
        <v>-25.840894331879198</v>
      </c>
      <c r="H492">
        <v>2.1102625483908901</v>
      </c>
      <c r="I492">
        <v>1.77791526128421</v>
      </c>
      <c r="J492">
        <v>-2.18449110149123</v>
      </c>
      <c r="K492">
        <v>2226.6902511680801</v>
      </c>
      <c r="L492">
        <v>2179.13539456738</v>
      </c>
      <c r="M492">
        <v>56.515922081823</v>
      </c>
      <c r="N492">
        <v>0.80286856267312501</v>
      </c>
      <c r="O492">
        <v>17.0955174037761</v>
      </c>
      <c r="P492">
        <v>29.1869469026548</v>
      </c>
      <c r="Q492">
        <v>-0.10976629425767501</v>
      </c>
    </row>
    <row r="493" spans="1:17" x14ac:dyDescent="0.3">
      <c r="A493" t="s">
        <v>1106</v>
      </c>
      <c r="B493" t="s">
        <v>1107</v>
      </c>
      <c r="C493" t="s">
        <v>3140</v>
      </c>
      <c r="D493" t="s">
        <v>268</v>
      </c>
      <c r="E493">
        <v>11732.273506919901</v>
      </c>
      <c r="F493">
        <v>2288.4499999999998</v>
      </c>
      <c r="G493">
        <v>22.490418225753999</v>
      </c>
      <c r="H493">
        <v>4.9244930368738897</v>
      </c>
      <c r="I493">
        <v>17.1546183727718</v>
      </c>
      <c r="J493">
        <v>-0.45916724681906101</v>
      </c>
      <c r="K493">
        <v>2154.1148148132502</v>
      </c>
      <c r="L493">
        <v>1927.0535960827201</v>
      </c>
      <c r="M493">
        <v>66.424817049534497</v>
      </c>
      <c r="N493">
        <v>1.174219291105</v>
      </c>
      <c r="O493">
        <v>1.3043763245865301</v>
      </c>
      <c r="P493">
        <v>68.262196242785095</v>
      </c>
      <c r="Q493">
        <v>-4.5548342968890002E-2</v>
      </c>
    </row>
    <row r="494" spans="1:17" x14ac:dyDescent="0.3">
      <c r="A494" t="s">
        <v>1108</v>
      </c>
      <c r="B494" t="s">
        <v>1109</v>
      </c>
      <c r="C494" t="s">
        <v>3135</v>
      </c>
      <c r="D494" t="s">
        <v>271</v>
      </c>
      <c r="E494">
        <v>11700.552787410001</v>
      </c>
      <c r="F494">
        <v>2150.6999999999998</v>
      </c>
      <c r="G494">
        <v>-21.441698660326999</v>
      </c>
      <c r="H494">
        <v>3.6540598051263999</v>
      </c>
      <c r="I494">
        <v>6.5024145940839704</v>
      </c>
      <c r="J494">
        <v>-2.2608594116483798</v>
      </c>
      <c r="K494">
        <v>2132.6489544845799</v>
      </c>
      <c r="L494">
        <v>2040.4573992661799</v>
      </c>
      <c r="M494">
        <v>57.279996590954902</v>
      </c>
      <c r="N494">
        <v>0.61879990280656105</v>
      </c>
      <c r="O494">
        <v>27.765378713907001</v>
      </c>
      <c r="P494">
        <v>34.418749999999903</v>
      </c>
      <c r="Q494">
        <v>3.0791343133263E-2</v>
      </c>
    </row>
    <row r="495" spans="1:17" x14ac:dyDescent="0.3">
      <c r="A495" t="s">
        <v>1110</v>
      </c>
      <c r="B495" t="s">
        <v>1111</v>
      </c>
      <c r="C495" t="s">
        <v>3136</v>
      </c>
      <c r="D495" t="s">
        <v>591</v>
      </c>
      <c r="E495">
        <v>11609.70815875</v>
      </c>
      <c r="F495">
        <v>871.9</v>
      </c>
      <c r="G495">
        <v>-9.2316177649165496</v>
      </c>
      <c r="H495">
        <v>-6.9514725745183998</v>
      </c>
      <c r="I495">
        <v>0.80364525341815696</v>
      </c>
      <c r="J495">
        <v>0.35367980188129</v>
      </c>
      <c r="K495">
        <v>862.17654057110406</v>
      </c>
      <c r="L495">
        <v>814.59922357777396</v>
      </c>
      <c r="M495">
        <v>52.178376900866297</v>
      </c>
      <c r="N495">
        <v>0.77179195784291799</v>
      </c>
      <c r="O495">
        <v>9.1581603394884805</v>
      </c>
      <c r="P495">
        <v>28.220588235294102</v>
      </c>
      <c r="Q495">
        <v>2.0116910848884999E-2</v>
      </c>
    </row>
    <row r="496" spans="1:17" x14ac:dyDescent="0.3">
      <c r="A496" t="s">
        <v>1112</v>
      </c>
      <c r="B496" t="s">
        <v>1113</v>
      </c>
      <c r="C496" t="s">
        <v>3136</v>
      </c>
      <c r="D496" t="s">
        <v>405</v>
      </c>
      <c r="E496">
        <v>11602.992681936001</v>
      </c>
      <c r="F496">
        <v>129.02000000000001</v>
      </c>
      <c r="G496">
        <v>60.578675037146397</v>
      </c>
      <c r="H496">
        <v>-0.35734046397978603</v>
      </c>
      <c r="I496">
        <v>61.018438743103196</v>
      </c>
      <c r="J496">
        <v>1.9645037523215101</v>
      </c>
      <c r="K496">
        <v>113.074295326293</v>
      </c>
      <c r="L496">
        <v>85.618164416005399</v>
      </c>
      <c r="M496">
        <v>54.995686533186102</v>
      </c>
      <c r="N496">
        <v>0.63232603583521896</v>
      </c>
      <c r="O496">
        <v>12.796465664237999</v>
      </c>
      <c r="P496">
        <v>117.388374052232</v>
      </c>
      <c r="Q496">
        <v>0.117679381179459</v>
      </c>
    </row>
    <row r="497" spans="1:17" x14ac:dyDescent="0.3">
      <c r="A497" t="s">
        <v>1114</v>
      </c>
      <c r="B497" t="s">
        <v>1115</v>
      </c>
      <c r="C497" t="s">
        <v>3139</v>
      </c>
      <c r="D497" t="s">
        <v>48</v>
      </c>
      <c r="E497">
        <v>11567.350949850001</v>
      </c>
      <c r="F497">
        <v>450.9</v>
      </c>
      <c r="G497">
        <v>-3.8749836538611602</v>
      </c>
      <c r="H497">
        <v>-3.0864501109364499</v>
      </c>
      <c r="I497">
        <v>-7.7493710546683001</v>
      </c>
      <c r="J497">
        <v>1.7728215603861199</v>
      </c>
      <c r="K497">
        <v>452.18643962815798</v>
      </c>
      <c r="L497">
        <v>440.80581671627698</v>
      </c>
      <c r="M497">
        <v>62.976108871196999</v>
      </c>
      <c r="N497">
        <v>1.4625440301166599</v>
      </c>
      <c r="O497">
        <v>27.478376580172899</v>
      </c>
      <c r="P497">
        <v>45.404708158658401</v>
      </c>
      <c r="Q497">
        <v>1.7437661873424999E-2</v>
      </c>
    </row>
    <row r="498" spans="1:17" x14ac:dyDescent="0.3">
      <c r="A498" t="s">
        <v>1116</v>
      </c>
      <c r="B498" t="s">
        <v>1117</v>
      </c>
      <c r="C498" t="s">
        <v>3150</v>
      </c>
      <c r="D498" t="s">
        <v>458</v>
      </c>
      <c r="E498">
        <v>11549.77953505</v>
      </c>
      <c r="F498">
        <v>730.75</v>
      </c>
      <c r="G498">
        <v>26.086193469632001</v>
      </c>
      <c r="H498">
        <v>0.59564027296833799</v>
      </c>
      <c r="I498">
        <v>22.6591068038414</v>
      </c>
      <c r="J498">
        <v>-8.90462352552629</v>
      </c>
      <c r="K498">
        <v>707.39647971007605</v>
      </c>
      <c r="L498">
        <v>588.131261178969</v>
      </c>
      <c r="M498">
        <v>40.430274234293201</v>
      </c>
      <c r="N498">
        <v>1.0238810526681099</v>
      </c>
      <c r="O498">
        <v>14.539856312008199</v>
      </c>
      <c r="P498">
        <v>79.921211375107703</v>
      </c>
      <c r="Q498">
        <v>-6.4333767817469998E-3</v>
      </c>
    </row>
    <row r="499" spans="1:17" x14ac:dyDescent="0.3">
      <c r="A499" t="s">
        <v>1118</v>
      </c>
      <c r="B499" t="s">
        <v>1119</v>
      </c>
      <c r="C499" t="s">
        <v>3135</v>
      </c>
      <c r="D499" t="s">
        <v>271</v>
      </c>
      <c r="E499">
        <v>11531.749829505001</v>
      </c>
      <c r="F499">
        <v>856.95</v>
      </c>
      <c r="G499">
        <v>-46.962053451998699</v>
      </c>
      <c r="H499">
        <v>-8.6771568933852592</v>
      </c>
      <c r="I499">
        <v>-20.126790998154501</v>
      </c>
      <c r="J499">
        <v>-4.5651883750851203</v>
      </c>
      <c r="K499">
        <v>912.284159693682</v>
      </c>
      <c r="L499">
        <v>936.10403451077502</v>
      </c>
      <c r="M499">
        <v>24.639687156057999</v>
      </c>
      <c r="N499">
        <v>0.42226152156181601</v>
      </c>
      <c r="O499">
        <v>45.632767372658797</v>
      </c>
      <c r="P499">
        <v>9.5773927498241793</v>
      </c>
      <c r="Q499">
        <v>-1.8918869718996E-2</v>
      </c>
    </row>
    <row r="500" spans="1:17" hidden="1" x14ac:dyDescent="0.3">
      <c r="A500" t="s">
        <v>1120</v>
      </c>
      <c r="B500" t="s">
        <v>1121</v>
      </c>
      <c r="C500" t="s">
        <v>3151</v>
      </c>
      <c r="D500" t="s">
        <v>86</v>
      </c>
      <c r="E500">
        <v>11516.9498752</v>
      </c>
      <c r="F500">
        <v>88.84</v>
      </c>
      <c r="G500">
        <v>-38.382203967400699</v>
      </c>
      <c r="H500">
        <v>-1.3841163412116499</v>
      </c>
      <c r="I500">
        <v>-20.995212689410501</v>
      </c>
      <c r="J500">
        <v>-1.1707887502622001</v>
      </c>
      <c r="K500">
        <v>90.9509832878596</v>
      </c>
      <c r="L500">
        <v>96.131675195857099</v>
      </c>
      <c r="M500">
        <v>13.715137464591701</v>
      </c>
      <c r="N500">
        <v>1.3658687644316401</v>
      </c>
      <c r="O500">
        <v>17.064385411976499</v>
      </c>
      <c r="P500">
        <v>1.96258464363594</v>
      </c>
    </row>
    <row r="501" spans="1:17" hidden="1" x14ac:dyDescent="0.3">
      <c r="A501" t="s">
        <v>1122</v>
      </c>
      <c r="B501" t="s">
        <v>1123</v>
      </c>
      <c r="C501" t="s">
        <v>3151</v>
      </c>
      <c r="D501" t="s">
        <v>215</v>
      </c>
      <c r="E501">
        <v>11489.86699147</v>
      </c>
      <c r="F501">
        <v>14493.35</v>
      </c>
      <c r="G501">
        <v>59.4155312671218</v>
      </c>
      <c r="H501">
        <v>24.425556673465799</v>
      </c>
      <c r="I501">
        <v>53.245641818780904</v>
      </c>
      <c r="J501">
        <v>1.9329880441443501</v>
      </c>
      <c r="K501">
        <v>12491.4741127712</v>
      </c>
      <c r="L501">
        <v>10687.5187892798</v>
      </c>
      <c r="M501">
        <v>87.078647467936193</v>
      </c>
      <c r="N501">
        <v>1.9047334436202501</v>
      </c>
      <c r="O501">
        <v>3.3577468287179801</v>
      </c>
      <c r="P501">
        <v>124.877424359968</v>
      </c>
      <c r="Q501">
        <v>0.1691810973708</v>
      </c>
    </row>
    <row r="502" spans="1:17" x14ac:dyDescent="0.3">
      <c r="A502" t="s">
        <v>1124</v>
      </c>
      <c r="B502" t="s">
        <v>1125</v>
      </c>
      <c r="C502" t="s">
        <v>3141</v>
      </c>
      <c r="D502" t="s">
        <v>229</v>
      </c>
      <c r="E502">
        <v>11451.013754359999</v>
      </c>
      <c r="F502">
        <v>289.39999999999998</v>
      </c>
      <c r="G502">
        <v>42.264192096271998</v>
      </c>
      <c r="H502">
        <v>33.4199687686366</v>
      </c>
      <c r="I502">
        <v>33.152616100151398</v>
      </c>
      <c r="J502">
        <v>-8.8308084459851806</v>
      </c>
      <c r="K502">
        <v>260.43379146316801</v>
      </c>
      <c r="L502">
        <v>218.42905474071199</v>
      </c>
      <c r="M502">
        <v>43.711049528165198</v>
      </c>
      <c r="N502">
        <v>0.67183026312877803</v>
      </c>
      <c r="O502">
        <v>21.285418106427102</v>
      </c>
      <c r="P502">
        <v>100.346140533056</v>
      </c>
      <c r="Q502">
        <v>0.106571500109035</v>
      </c>
    </row>
    <row r="503" spans="1:17" x14ac:dyDescent="0.3">
      <c r="A503" t="s">
        <v>1126</v>
      </c>
      <c r="B503" t="s">
        <v>1127</v>
      </c>
      <c r="C503" t="s">
        <v>3147</v>
      </c>
      <c r="D503" t="s">
        <v>215</v>
      </c>
      <c r="E503">
        <v>11413.84220148</v>
      </c>
      <c r="F503">
        <v>584.20000000000005</v>
      </c>
      <c r="G503">
        <v>-8.4955912406294498</v>
      </c>
      <c r="H503">
        <v>10.4350647555511</v>
      </c>
      <c r="I503">
        <v>-21.505701937071098</v>
      </c>
      <c r="J503">
        <v>-1.0279224224233401</v>
      </c>
      <c r="K503">
        <v>556.60638376945803</v>
      </c>
      <c r="L503">
        <v>549.17302783648802</v>
      </c>
      <c r="M503">
        <v>57.410830868527199</v>
      </c>
      <c r="N503">
        <v>0.68659079419095004</v>
      </c>
      <c r="O503">
        <v>21.431016775077001</v>
      </c>
      <c r="P503">
        <v>34.546292031321897</v>
      </c>
      <c r="Q503">
        <v>-8.7655587315019993E-3</v>
      </c>
    </row>
    <row r="504" spans="1:17" x14ac:dyDescent="0.3">
      <c r="A504" t="s">
        <v>1128</v>
      </c>
      <c r="B504" t="s">
        <v>1129</v>
      </c>
      <c r="C504" t="s">
        <v>3148</v>
      </c>
      <c r="D504" t="s">
        <v>538</v>
      </c>
      <c r="E504">
        <v>11406.547747175</v>
      </c>
      <c r="F504">
        <v>356.65</v>
      </c>
      <c r="G504">
        <v>-2.89875584373228</v>
      </c>
      <c r="H504">
        <v>12.6651666470948</v>
      </c>
      <c r="I504">
        <v>7.3433719320952102</v>
      </c>
      <c r="J504">
        <v>3.8637137982180398</v>
      </c>
      <c r="K504">
        <v>340.08870822409199</v>
      </c>
      <c r="L504">
        <v>310.89766391159799</v>
      </c>
      <c r="M504">
        <v>51.042134965965097</v>
      </c>
      <c r="N504">
        <v>0.76802787856981702</v>
      </c>
      <c r="O504">
        <v>12.435160521519601</v>
      </c>
      <c r="P504">
        <v>47.011541632316501</v>
      </c>
      <c r="Q504">
        <v>3.1332344452934001E-2</v>
      </c>
    </row>
    <row r="505" spans="1:17" x14ac:dyDescent="0.3">
      <c r="A505" t="s">
        <v>1130</v>
      </c>
      <c r="B505" t="s">
        <v>1131</v>
      </c>
      <c r="C505" t="s">
        <v>3136</v>
      </c>
      <c r="D505" t="s">
        <v>24</v>
      </c>
      <c r="E505">
        <v>11401.903290176</v>
      </c>
      <c r="F505">
        <v>153.94</v>
      </c>
      <c r="G505">
        <v>-16.4353095519924</v>
      </c>
      <c r="H505">
        <v>-9.6687037602347097</v>
      </c>
      <c r="I505">
        <v>-12.2994660432479</v>
      </c>
      <c r="J505">
        <v>-4.9413742850336799</v>
      </c>
      <c r="K505">
        <v>162.94618169726999</v>
      </c>
      <c r="L505">
        <v>155.594250417078</v>
      </c>
      <c r="M505">
        <v>27.203105884444501</v>
      </c>
      <c r="N505">
        <v>0.67067370711769103</v>
      </c>
      <c r="O505">
        <v>14.8629336104975</v>
      </c>
      <c r="P505">
        <v>22.7591706539074</v>
      </c>
      <c r="Q505">
        <v>-4.2207292395099003E-2</v>
      </c>
    </row>
    <row r="506" spans="1:17" hidden="1" x14ac:dyDescent="0.3">
      <c r="A506" t="s">
        <v>1132</v>
      </c>
      <c r="B506" t="s">
        <v>1133</v>
      </c>
      <c r="C506" t="s">
        <v>3151</v>
      </c>
      <c r="D506" t="s">
        <v>117</v>
      </c>
      <c r="E506">
        <v>11336.35570908</v>
      </c>
      <c r="F506">
        <v>689.1</v>
      </c>
      <c r="G506">
        <v>20.351323988741999</v>
      </c>
      <c r="H506">
        <v>1.8720788580605201</v>
      </c>
      <c r="I506">
        <v>1.2172177801180599</v>
      </c>
      <c r="J506">
        <v>1.7298415222686701</v>
      </c>
      <c r="K506">
        <v>696.98332917209098</v>
      </c>
      <c r="L506">
        <v>646.88868279174005</v>
      </c>
      <c r="M506">
        <v>53.442232666126699</v>
      </c>
      <c r="N506">
        <v>0.70125873418878504</v>
      </c>
      <c r="O506">
        <v>20.4469598026411</v>
      </c>
      <c r="P506">
        <v>72.275000000000006</v>
      </c>
      <c r="Q506">
        <v>0.110619560593398</v>
      </c>
    </row>
    <row r="507" spans="1:17" x14ac:dyDescent="0.3">
      <c r="A507" t="s">
        <v>1134</v>
      </c>
      <c r="B507" t="s">
        <v>1135</v>
      </c>
      <c r="C507" t="s">
        <v>3138</v>
      </c>
      <c r="D507" t="s">
        <v>125</v>
      </c>
      <c r="E507">
        <v>11298.793827019999</v>
      </c>
      <c r="F507">
        <v>1922.3</v>
      </c>
      <c r="G507">
        <v>42.478689718476403</v>
      </c>
      <c r="H507">
        <v>0.56699783145890004</v>
      </c>
      <c r="I507">
        <v>61.129819295829101</v>
      </c>
      <c r="J507">
        <v>-0.95136983988079704</v>
      </c>
      <c r="K507">
        <v>1733.79475190888</v>
      </c>
      <c r="L507">
        <v>1401.2467771773599</v>
      </c>
      <c r="M507">
        <v>61.179719078601103</v>
      </c>
      <c r="N507">
        <v>0.61502730597269395</v>
      </c>
      <c r="O507">
        <v>14.446236279456899</v>
      </c>
      <c r="P507">
        <v>99.5950576264147</v>
      </c>
      <c r="Q507">
        <v>0.18123739390455401</v>
      </c>
    </row>
    <row r="508" spans="1:17" x14ac:dyDescent="0.3">
      <c r="A508" t="s">
        <v>1136</v>
      </c>
      <c r="B508" t="s">
        <v>1137</v>
      </c>
      <c r="C508" t="s">
        <v>3144</v>
      </c>
      <c r="D508" t="s">
        <v>80</v>
      </c>
      <c r="E508">
        <v>11235.323022254999</v>
      </c>
      <c r="F508">
        <v>362.55</v>
      </c>
      <c r="G508">
        <v>38.438049117417101</v>
      </c>
      <c r="H508">
        <v>-0.86040954083935295</v>
      </c>
      <c r="I508">
        <v>51.396877097969998</v>
      </c>
      <c r="J508">
        <v>-1.8065863102231701</v>
      </c>
      <c r="K508">
        <v>354.52082155365702</v>
      </c>
      <c r="L508">
        <v>293.24415669937201</v>
      </c>
      <c r="M508">
        <v>46.510261332238002</v>
      </c>
      <c r="N508">
        <v>0.18019131340851299</v>
      </c>
      <c r="O508">
        <v>6.1922493449179301</v>
      </c>
      <c r="P508">
        <v>110.11301072152899</v>
      </c>
      <c r="Q508">
        <v>6.6464951182317003E-2</v>
      </c>
    </row>
    <row r="509" spans="1:17" hidden="1" x14ac:dyDescent="0.3">
      <c r="A509" t="s">
        <v>1138</v>
      </c>
      <c r="B509" t="s">
        <v>1139</v>
      </c>
      <c r="C509" t="s">
        <v>3151</v>
      </c>
      <c r="D509" t="s">
        <v>51</v>
      </c>
      <c r="E509">
        <v>11222.361488160001</v>
      </c>
      <c r="F509">
        <v>4872.8</v>
      </c>
      <c r="G509">
        <v>-27.849446218368801</v>
      </c>
      <c r="H509">
        <v>-3.88825824739093</v>
      </c>
      <c r="I509">
        <v>-12.209651355669299</v>
      </c>
      <c r="J509">
        <v>-3.05894055795163</v>
      </c>
      <c r="M509">
        <v>37.687621927244997</v>
      </c>
      <c r="O509">
        <v>10.3061894598587</v>
      </c>
      <c r="P509">
        <v>15.7008702259263</v>
      </c>
    </row>
    <row r="510" spans="1:17" x14ac:dyDescent="0.3">
      <c r="A510" t="s">
        <v>1140</v>
      </c>
      <c r="B510" t="s">
        <v>1141</v>
      </c>
      <c r="C510" t="s">
        <v>3149</v>
      </c>
      <c r="D510" t="s">
        <v>455</v>
      </c>
      <c r="E510">
        <v>11206.595466089901</v>
      </c>
      <c r="F510">
        <v>1683.9</v>
      </c>
      <c r="G510">
        <v>28.5710163122559</v>
      </c>
      <c r="H510">
        <v>-13.3962025786055</v>
      </c>
      <c r="I510">
        <v>36.6727074929168</v>
      </c>
      <c r="J510">
        <v>-5.3219008768991998</v>
      </c>
      <c r="K510">
        <v>1801.4987758524801</v>
      </c>
      <c r="L510">
        <v>1550.11691321378</v>
      </c>
      <c r="M510">
        <v>47.560775769393501</v>
      </c>
      <c r="N510">
        <v>0.94421131456462704</v>
      </c>
      <c r="O510">
        <v>41.338559296870301</v>
      </c>
      <c r="P510">
        <v>87.438148717047298</v>
      </c>
      <c r="Q510">
        <v>0.19647351761658399</v>
      </c>
    </row>
    <row r="511" spans="1:17" x14ac:dyDescent="0.3">
      <c r="A511" t="s">
        <v>1142</v>
      </c>
      <c r="B511" t="s">
        <v>1143</v>
      </c>
      <c r="C511" t="s">
        <v>3146</v>
      </c>
      <c r="D511" t="s">
        <v>434</v>
      </c>
      <c r="E511">
        <v>11144.241314250001</v>
      </c>
      <c r="F511">
        <v>239.25</v>
      </c>
      <c r="G511">
        <v>25.4569179827614</v>
      </c>
      <c r="H511">
        <v>-0.49371992587482599</v>
      </c>
      <c r="I511">
        <v>1.93956372673785</v>
      </c>
      <c r="J511">
        <v>-2.0926964755040101</v>
      </c>
      <c r="K511">
        <v>257.61033044701202</v>
      </c>
      <c r="L511">
        <v>233.831469244142</v>
      </c>
      <c r="M511">
        <v>36.028364868788202</v>
      </c>
      <c r="N511">
        <v>0.23753890143314199</v>
      </c>
      <c r="O511">
        <v>60.585161964472299</v>
      </c>
      <c r="P511">
        <v>86.186770428015507</v>
      </c>
      <c r="Q511">
        <v>8.6983782905457996E-2</v>
      </c>
    </row>
    <row r="512" spans="1:17" x14ac:dyDescent="0.3">
      <c r="A512" t="s">
        <v>1144</v>
      </c>
      <c r="B512" t="s">
        <v>1145</v>
      </c>
      <c r="C512" t="s">
        <v>3142</v>
      </c>
      <c r="D512" t="s">
        <v>412</v>
      </c>
      <c r="E512">
        <v>11143.024397955</v>
      </c>
      <c r="F512">
        <v>406.65</v>
      </c>
      <c r="G512">
        <v>4.3147254980877001</v>
      </c>
      <c r="H512">
        <v>-9.0807481023381893</v>
      </c>
      <c r="I512">
        <v>-11.2381021839846</v>
      </c>
      <c r="J512">
        <v>-2.71296789028254</v>
      </c>
      <c r="K512">
        <v>417.10152357548799</v>
      </c>
      <c r="L512">
        <v>403.57279707506098</v>
      </c>
      <c r="M512">
        <v>45.948875487378103</v>
      </c>
      <c r="N512">
        <v>0.52819756779115501</v>
      </c>
      <c r="O512">
        <v>36.222796016230198</v>
      </c>
      <c r="P512">
        <v>45.883408071748804</v>
      </c>
      <c r="Q512">
        <v>0.103470543749662</v>
      </c>
    </row>
    <row r="513" spans="1:17" x14ac:dyDescent="0.3">
      <c r="A513" t="s">
        <v>1146</v>
      </c>
      <c r="B513" t="s">
        <v>1147</v>
      </c>
      <c r="C513" t="s">
        <v>3136</v>
      </c>
      <c r="D513" t="s">
        <v>591</v>
      </c>
      <c r="E513">
        <v>11012.171660295</v>
      </c>
      <c r="F513">
        <v>150.97</v>
      </c>
      <c r="G513">
        <v>-28.5542662739363</v>
      </c>
      <c r="H513">
        <v>-8.7331072333392399</v>
      </c>
      <c r="I513">
        <v>-21.3444764933794</v>
      </c>
      <c r="J513">
        <v>-4.5389914799385496</v>
      </c>
      <c r="K513">
        <v>161.49103253013399</v>
      </c>
      <c r="L513">
        <v>163.90964180002101</v>
      </c>
      <c r="M513">
        <v>33.753467716116802</v>
      </c>
      <c r="N513">
        <v>0.85010787441179403</v>
      </c>
      <c r="O513">
        <v>38.635078675997597</v>
      </c>
      <c r="P513">
        <v>14.6752753513102</v>
      </c>
      <c r="Q513">
        <v>-3.3007395958519002E-2</v>
      </c>
    </row>
    <row r="514" spans="1:17" x14ac:dyDescent="0.3">
      <c r="A514" t="s">
        <v>1148</v>
      </c>
      <c r="B514" t="s">
        <v>1149</v>
      </c>
      <c r="C514" t="s">
        <v>3147</v>
      </c>
      <c r="D514" t="s">
        <v>274</v>
      </c>
      <c r="E514">
        <v>11003.8242132</v>
      </c>
      <c r="F514">
        <v>5421.65</v>
      </c>
      <c r="G514">
        <v>36.167933677487099</v>
      </c>
      <c r="H514">
        <v>1.5367485568883501</v>
      </c>
      <c r="I514">
        <v>51.574168402866199</v>
      </c>
      <c r="J514">
        <v>-1.2208095921917601</v>
      </c>
      <c r="K514">
        <v>5316.8963695394696</v>
      </c>
      <c r="L514">
        <v>4603.7180544965604</v>
      </c>
      <c r="M514">
        <v>53.588164838151698</v>
      </c>
      <c r="N514">
        <v>0.5215790324706</v>
      </c>
      <c r="O514">
        <v>10.6489721763669</v>
      </c>
      <c r="P514">
        <v>80.001660026560401</v>
      </c>
      <c r="Q514">
        <v>0.19190265202503701</v>
      </c>
    </row>
    <row r="515" spans="1:17" x14ac:dyDescent="0.3">
      <c r="A515" t="s">
        <v>1150</v>
      </c>
      <c r="B515" t="s">
        <v>1151</v>
      </c>
      <c r="C515" t="s">
        <v>3139</v>
      </c>
      <c r="D515" t="s">
        <v>48</v>
      </c>
      <c r="E515">
        <v>10994.672900625999</v>
      </c>
      <c r="F515">
        <v>195.62</v>
      </c>
      <c r="G515">
        <v>13.5104501410807</v>
      </c>
      <c r="H515">
        <v>-9.3717990768111399</v>
      </c>
      <c r="I515">
        <v>-19.462070418193399</v>
      </c>
      <c r="J515">
        <v>-3.8793203559416201</v>
      </c>
      <c r="K515">
        <v>217.28378436390801</v>
      </c>
      <c r="L515">
        <v>215.04513362923501</v>
      </c>
      <c r="M515">
        <v>35.9200918111368</v>
      </c>
      <c r="N515">
        <v>0.63865374739221503</v>
      </c>
      <c r="O515">
        <v>55.352213475104698</v>
      </c>
      <c r="P515">
        <v>67.986260197509594</v>
      </c>
      <c r="Q515">
        <v>0.105367378582014</v>
      </c>
    </row>
    <row r="516" spans="1:17" x14ac:dyDescent="0.3">
      <c r="A516" t="s">
        <v>1152</v>
      </c>
      <c r="B516" t="s">
        <v>1153</v>
      </c>
      <c r="C516" t="s">
        <v>3145</v>
      </c>
      <c r="D516" t="s">
        <v>83</v>
      </c>
      <c r="E516">
        <v>10886.971903600001</v>
      </c>
      <c r="F516">
        <v>1400.75</v>
      </c>
      <c r="G516">
        <v>84.546234288726694</v>
      </c>
      <c r="H516">
        <v>9.7989383357295807</v>
      </c>
      <c r="I516">
        <v>35.569494350599697</v>
      </c>
      <c r="J516">
        <v>-4.1430593651132996</v>
      </c>
      <c r="K516">
        <v>1251.95314379356</v>
      </c>
      <c r="L516">
        <v>976.99443870302298</v>
      </c>
      <c r="M516">
        <v>54.315914561845801</v>
      </c>
      <c r="N516">
        <v>1.28980380215616</v>
      </c>
      <c r="O516">
        <v>10.2266642869891</v>
      </c>
      <c r="P516">
        <v>140.67869415807499</v>
      </c>
    </row>
    <row r="517" spans="1:17" x14ac:dyDescent="0.3">
      <c r="A517" t="s">
        <v>1154</v>
      </c>
      <c r="B517" t="s">
        <v>1155</v>
      </c>
      <c r="C517" t="s">
        <v>3136</v>
      </c>
      <c r="D517" t="s">
        <v>24</v>
      </c>
      <c r="E517">
        <v>10860.962632569001</v>
      </c>
      <c r="F517">
        <v>98.63</v>
      </c>
      <c r="G517">
        <v>-41.383502060082598</v>
      </c>
      <c r="H517">
        <v>-5.9495130868826003</v>
      </c>
      <c r="I517">
        <v>-36.920433956457998</v>
      </c>
      <c r="J517">
        <v>-4.7315585880503201</v>
      </c>
      <c r="K517">
        <v>106.835431642367</v>
      </c>
      <c r="L517">
        <v>112.846533130285</v>
      </c>
      <c r="M517">
        <v>27.379557452734002</v>
      </c>
      <c r="N517">
        <v>0.54184074443768404</v>
      </c>
      <c r="O517">
        <v>54.618270303153203</v>
      </c>
      <c r="P517">
        <v>4.2600422832981</v>
      </c>
      <c r="Q517">
        <v>0.10032564341467499</v>
      </c>
    </row>
    <row r="518" spans="1:17" x14ac:dyDescent="0.3">
      <c r="A518" t="s">
        <v>1156</v>
      </c>
      <c r="B518" t="s">
        <v>1157</v>
      </c>
      <c r="C518" t="s">
        <v>3136</v>
      </c>
      <c r="D518" t="s">
        <v>591</v>
      </c>
      <c r="E518">
        <v>10830.297083670001</v>
      </c>
      <c r="F518">
        <v>1214.55</v>
      </c>
      <c r="G518">
        <v>6.3390718975492</v>
      </c>
      <c r="H518">
        <v>1.6424248770126799</v>
      </c>
      <c r="I518">
        <v>23.802676619963101</v>
      </c>
      <c r="J518">
        <v>-3.0404809572628002</v>
      </c>
      <c r="K518">
        <v>1162.6360416979801</v>
      </c>
      <c r="L518">
        <v>1018.03698429069</v>
      </c>
      <c r="M518">
        <v>45.080651104387698</v>
      </c>
      <c r="N518">
        <v>1.4066082822394499</v>
      </c>
      <c r="O518">
        <v>13.894034827713901</v>
      </c>
      <c r="P518">
        <v>56.3831841885019</v>
      </c>
      <c r="Q518">
        <v>6.5088212058385997E-2</v>
      </c>
    </row>
    <row r="519" spans="1:17" x14ac:dyDescent="0.3">
      <c r="A519" t="s">
        <v>1158</v>
      </c>
      <c r="B519" t="s">
        <v>1159</v>
      </c>
      <c r="C519" t="s">
        <v>3143</v>
      </c>
      <c r="D519" t="s">
        <v>130</v>
      </c>
      <c r="E519">
        <v>10762.71</v>
      </c>
      <c r="F519">
        <v>338.45</v>
      </c>
      <c r="G519">
        <v>-45.923819210192903</v>
      </c>
      <c r="H519">
        <v>-7.2191774587717896</v>
      </c>
      <c r="I519">
        <v>-24.589608300570202</v>
      </c>
      <c r="J519">
        <v>-0.44953800741973099</v>
      </c>
      <c r="K519">
        <v>361.71291915780699</v>
      </c>
      <c r="L519">
        <v>369.33083730428399</v>
      </c>
      <c r="M519">
        <v>46.0819293565755</v>
      </c>
      <c r="N519">
        <v>1.09847701523399</v>
      </c>
      <c r="O519">
        <v>49.505096764662397</v>
      </c>
      <c r="P519">
        <v>10.208401172256499</v>
      </c>
      <c r="Q519">
        <v>0.141772716249566</v>
      </c>
    </row>
    <row r="520" spans="1:17" x14ac:dyDescent="0.3">
      <c r="A520" t="s">
        <v>1160</v>
      </c>
      <c r="B520" t="s">
        <v>1161</v>
      </c>
      <c r="C520" t="s">
        <v>3136</v>
      </c>
      <c r="D520" t="s">
        <v>222</v>
      </c>
      <c r="E520">
        <v>10739.443558200001</v>
      </c>
      <c r="F520">
        <v>2593.65</v>
      </c>
      <c r="G520">
        <v>72.380300420623101</v>
      </c>
      <c r="H520">
        <v>9.4447352244595297</v>
      </c>
      <c r="I520">
        <v>78.762094757794699</v>
      </c>
      <c r="J520">
        <v>4.3942638576101496</v>
      </c>
      <c r="K520">
        <v>2385.6973030907102</v>
      </c>
      <c r="L520">
        <v>1884.66741525207</v>
      </c>
      <c r="M520">
        <v>60.71397580491</v>
      </c>
      <c r="N520">
        <v>0.36499057178413302</v>
      </c>
      <c r="O520">
        <v>9.7700152295028193</v>
      </c>
      <c r="P520">
        <v>137.17708380961</v>
      </c>
      <c r="Q520">
        <v>0.179762822671826</v>
      </c>
    </row>
    <row r="521" spans="1:17" hidden="1" x14ac:dyDescent="0.3">
      <c r="A521" t="s">
        <v>1162</v>
      </c>
      <c r="B521" t="s">
        <v>1163</v>
      </c>
      <c r="C521" t="s">
        <v>3151</v>
      </c>
      <c r="D521" t="s">
        <v>741</v>
      </c>
      <c r="E521">
        <v>10739.054693185</v>
      </c>
      <c r="F521">
        <v>116.61</v>
      </c>
      <c r="G521">
        <v>26.049507853901002</v>
      </c>
      <c r="H521">
        <v>1.1164190589882601</v>
      </c>
      <c r="I521">
        <v>1.38872424557575</v>
      </c>
      <c r="J521">
        <v>-2.0218158052542701</v>
      </c>
      <c r="K521">
        <v>116.598287200619</v>
      </c>
      <c r="L521">
        <v>106.31912280848999</v>
      </c>
      <c r="M521">
        <v>54.041415573722702</v>
      </c>
      <c r="N521">
        <v>0.70201321316069198</v>
      </c>
      <c r="O521">
        <v>6.3373638624474697</v>
      </c>
      <c r="P521">
        <v>62.976939203354299</v>
      </c>
      <c r="Q521">
        <v>2.1133606920337E-2</v>
      </c>
    </row>
    <row r="522" spans="1:17" x14ac:dyDescent="0.3">
      <c r="A522" t="s">
        <v>1164</v>
      </c>
      <c r="B522" t="s">
        <v>1165</v>
      </c>
      <c r="C522" t="s">
        <v>3148</v>
      </c>
      <c r="D522" t="s">
        <v>122</v>
      </c>
      <c r="E522">
        <v>10711.673920719901</v>
      </c>
      <c r="F522">
        <v>1259.5999999999999</v>
      </c>
      <c r="G522">
        <v>40.633780048583198</v>
      </c>
      <c r="H522">
        <v>12.673336547055801</v>
      </c>
      <c r="I522">
        <v>28.800940273699702</v>
      </c>
      <c r="J522">
        <v>7.2740047442323403</v>
      </c>
      <c r="K522">
        <v>1201.36030761133</v>
      </c>
      <c r="L522">
        <v>1047.42430772988</v>
      </c>
      <c r="M522">
        <v>59.398148026966197</v>
      </c>
      <c r="N522">
        <v>1.0851979756860599</v>
      </c>
      <c r="O522">
        <v>10.7494442680216</v>
      </c>
      <c r="P522">
        <v>80.977011494252807</v>
      </c>
      <c r="Q522">
        <v>3.9343188678610003E-2</v>
      </c>
    </row>
    <row r="523" spans="1:17" x14ac:dyDescent="0.3">
      <c r="A523" t="s">
        <v>1166</v>
      </c>
      <c r="B523" t="s">
        <v>1167</v>
      </c>
      <c r="C523" t="s">
        <v>3147</v>
      </c>
      <c r="D523" t="s">
        <v>1168</v>
      </c>
      <c r="E523">
        <v>10653.3658125</v>
      </c>
      <c r="F523">
        <v>1173.75</v>
      </c>
      <c r="G523">
        <v>-2.3496993158205801</v>
      </c>
      <c r="H523">
        <v>0.48219272383232098</v>
      </c>
      <c r="I523">
        <v>-22.911663435774599</v>
      </c>
      <c r="J523">
        <v>1.61494895899631</v>
      </c>
      <c r="K523">
        <v>1184.8421562143201</v>
      </c>
      <c r="L523">
        <v>1186.7166668151699</v>
      </c>
      <c r="M523">
        <v>58.607265167977602</v>
      </c>
      <c r="N523">
        <v>0.78437806903025498</v>
      </c>
      <c r="O523">
        <v>28.383386581469601</v>
      </c>
      <c r="P523">
        <v>46.435032125257301</v>
      </c>
    </row>
    <row r="524" spans="1:17" x14ac:dyDescent="0.3">
      <c r="A524" t="s">
        <v>1169</v>
      </c>
      <c r="B524" t="s">
        <v>1170</v>
      </c>
      <c r="C524" t="s">
        <v>3146</v>
      </c>
      <c r="D524" t="s">
        <v>1171</v>
      </c>
      <c r="E524">
        <v>10646.800443530001</v>
      </c>
      <c r="F524">
        <v>716.35</v>
      </c>
      <c r="G524">
        <v>40.7564707006443</v>
      </c>
      <c r="H524">
        <v>-9.8291627203324303</v>
      </c>
      <c r="I524">
        <v>8.5287727650722491</v>
      </c>
      <c r="J524">
        <v>-4.1208661932044102</v>
      </c>
      <c r="K524">
        <v>753.62771487970201</v>
      </c>
      <c r="L524">
        <v>641.46939561531599</v>
      </c>
      <c r="M524">
        <v>23.4231116827672</v>
      </c>
      <c r="N524">
        <v>0.49239242577349601</v>
      </c>
      <c r="O524">
        <v>22.146995183918399</v>
      </c>
      <c r="P524">
        <v>78.930935431497403</v>
      </c>
      <c r="Q524">
        <v>-5.5004806593844997E-2</v>
      </c>
    </row>
    <row r="525" spans="1:17" hidden="1" x14ac:dyDescent="0.3">
      <c r="A525" t="s">
        <v>1172</v>
      </c>
      <c r="B525" t="s">
        <v>1173</v>
      </c>
      <c r="C525" t="s">
        <v>3147</v>
      </c>
      <c r="D525" t="s">
        <v>1174</v>
      </c>
      <c r="E525">
        <v>10631.49195811</v>
      </c>
      <c r="F525">
        <v>1128.55</v>
      </c>
      <c r="G525">
        <v>-17.74043692575</v>
      </c>
      <c r="H525">
        <v>-6.9658859969966302</v>
      </c>
      <c r="I525">
        <v>13.069880996537901</v>
      </c>
      <c r="J525">
        <v>-5.4690630257522201</v>
      </c>
      <c r="K525">
        <v>1184.3393596256999</v>
      </c>
      <c r="M525">
        <v>19.523001503372399</v>
      </c>
      <c r="N525">
        <v>0.49503629120093301</v>
      </c>
      <c r="O525">
        <v>15.187630144876101</v>
      </c>
      <c r="P525">
        <v>38.778898180029501</v>
      </c>
    </row>
    <row r="526" spans="1:17" hidden="1" x14ac:dyDescent="0.3">
      <c r="A526" t="s">
        <v>1175</v>
      </c>
      <c r="B526" t="s">
        <v>1176</v>
      </c>
      <c r="C526" t="s">
        <v>3151</v>
      </c>
      <c r="D526" t="s">
        <v>741</v>
      </c>
      <c r="E526">
        <v>10625.948094249999</v>
      </c>
      <c r="F526">
        <v>531.76</v>
      </c>
      <c r="G526">
        <v>-9.4601029259330502</v>
      </c>
      <c r="H526">
        <v>-0.17418394411094801</v>
      </c>
      <c r="I526">
        <v>-2.3275427974143201</v>
      </c>
      <c r="J526">
        <v>-2.0506328269107299</v>
      </c>
      <c r="K526">
        <v>531.45801640495495</v>
      </c>
      <c r="L526">
        <v>506.64219537092401</v>
      </c>
      <c r="M526">
        <v>77.9215973242584</v>
      </c>
      <c r="N526">
        <v>1.6998506834371501</v>
      </c>
      <c r="O526">
        <v>5.0812396569881004</v>
      </c>
      <c r="P526">
        <v>23.636363636363601</v>
      </c>
      <c r="Q526">
        <v>-1.3416788414562999E-2</v>
      </c>
    </row>
    <row r="527" spans="1:17" x14ac:dyDescent="0.3">
      <c r="A527" t="s">
        <v>1177</v>
      </c>
      <c r="B527" t="s">
        <v>1178</v>
      </c>
      <c r="C527" t="s">
        <v>3153</v>
      </c>
      <c r="D527" t="s">
        <v>1179</v>
      </c>
      <c r="E527">
        <v>10585.571291550001</v>
      </c>
      <c r="F527">
        <v>550.45000000000005</v>
      </c>
      <c r="G527">
        <v>25.743151016645399</v>
      </c>
      <c r="H527">
        <v>11.778705285273499</v>
      </c>
      <c r="I527">
        <v>29.938478589684401</v>
      </c>
      <c r="J527">
        <v>-5.7791310384326096</v>
      </c>
      <c r="K527">
        <v>552.85513544015305</v>
      </c>
      <c r="L527">
        <v>480.522067772546</v>
      </c>
      <c r="M527">
        <v>38.9695077031678</v>
      </c>
      <c r="N527">
        <v>3.4381878737246399</v>
      </c>
      <c r="O527">
        <v>25.152148242347099</v>
      </c>
      <c r="P527">
        <v>77.793927648578801</v>
      </c>
      <c r="Q527">
        <v>2.4101012483142999E-2</v>
      </c>
    </row>
    <row r="528" spans="1:17" hidden="1" x14ac:dyDescent="0.3">
      <c r="A528" t="s">
        <v>1180</v>
      </c>
      <c r="B528" t="s">
        <v>1181</v>
      </c>
      <c r="C528" t="s">
        <v>3151</v>
      </c>
      <c r="D528" t="s">
        <v>1179</v>
      </c>
      <c r="E528">
        <v>10569.1158612</v>
      </c>
      <c r="F528">
        <v>826.8</v>
      </c>
      <c r="G528">
        <v>132.77663719143999</v>
      </c>
      <c r="H528">
        <v>18.7800700477109</v>
      </c>
      <c r="I528">
        <v>69.533628111094998</v>
      </c>
      <c r="J528">
        <v>12.4460224789152</v>
      </c>
      <c r="K528">
        <v>696.805195795435</v>
      </c>
      <c r="L528">
        <v>543.03333836856598</v>
      </c>
      <c r="M528">
        <v>82.326644836731106</v>
      </c>
      <c r="N528">
        <v>1.11920477193143</v>
      </c>
      <c r="O528">
        <v>5.8478471214320198</v>
      </c>
      <c r="P528">
        <v>163.27017990765799</v>
      </c>
      <c r="Q528">
        <v>0.193479771903595</v>
      </c>
    </row>
    <row r="529" spans="1:17" hidden="1" x14ac:dyDescent="0.3">
      <c r="A529" t="s">
        <v>1182</v>
      </c>
      <c r="B529" t="s">
        <v>1183</v>
      </c>
      <c r="C529" t="s">
        <v>3151</v>
      </c>
      <c r="D529" t="s">
        <v>108</v>
      </c>
      <c r="E529">
        <v>10475.89276343</v>
      </c>
      <c r="F529">
        <v>798.1</v>
      </c>
      <c r="G529">
        <v>148.47471998262</v>
      </c>
      <c r="H529">
        <v>-3.9144160483189001</v>
      </c>
      <c r="I529">
        <v>-16.9995432954689</v>
      </c>
      <c r="J529">
        <v>-3.1210725038800402</v>
      </c>
      <c r="K529">
        <v>864.24519587612895</v>
      </c>
      <c r="L529">
        <v>788.90395201953197</v>
      </c>
      <c r="M529">
        <v>40.584925496604903</v>
      </c>
      <c r="N529">
        <v>0.56252195713250597</v>
      </c>
      <c r="O529">
        <v>40.082696403959403</v>
      </c>
      <c r="P529">
        <v>208.146718146718</v>
      </c>
      <c r="Q529">
        <v>0.29075114939421798</v>
      </c>
    </row>
    <row r="530" spans="1:17" x14ac:dyDescent="0.3">
      <c r="A530" t="s">
        <v>1184</v>
      </c>
      <c r="B530" t="s">
        <v>1185</v>
      </c>
      <c r="C530" t="s">
        <v>3149</v>
      </c>
      <c r="D530" t="s">
        <v>135</v>
      </c>
      <c r="E530">
        <v>10449.461318346001</v>
      </c>
      <c r="F530">
        <v>194.06</v>
      </c>
      <c r="G530">
        <v>-13.3049595212099</v>
      </c>
      <c r="H530">
        <v>5.3967738602786897</v>
      </c>
      <c r="I530">
        <v>-19.502903651672501</v>
      </c>
      <c r="J530">
        <v>8.5678629730989009</v>
      </c>
      <c r="K530">
        <v>193.01768800577699</v>
      </c>
      <c r="L530">
        <v>196.11504512609201</v>
      </c>
      <c r="M530">
        <v>57.244914866206599</v>
      </c>
      <c r="N530">
        <v>1.30153995033284</v>
      </c>
      <c r="O530">
        <v>46.810264866536102</v>
      </c>
      <c r="P530">
        <v>43.164883806713298</v>
      </c>
      <c r="Q530">
        <v>0.12561397145835501</v>
      </c>
    </row>
    <row r="531" spans="1:17" x14ac:dyDescent="0.3">
      <c r="A531" t="s">
        <v>1186</v>
      </c>
      <c r="B531" t="s">
        <v>1187</v>
      </c>
      <c r="C531" t="s">
        <v>3145</v>
      </c>
      <c r="D531" t="s">
        <v>307</v>
      </c>
      <c r="E531">
        <v>10438.93843704</v>
      </c>
      <c r="F531">
        <v>905.55</v>
      </c>
      <c r="G531">
        <v>-43.627701603851499</v>
      </c>
      <c r="H531">
        <v>-8.6695440459449795</v>
      </c>
      <c r="I531">
        <v>-15.5702084590339</v>
      </c>
      <c r="J531">
        <v>-5.0537413405728202</v>
      </c>
      <c r="K531">
        <v>965.93842624445097</v>
      </c>
      <c r="L531">
        <v>989.408215554962</v>
      </c>
      <c r="M531">
        <v>29.4367350483809</v>
      </c>
      <c r="N531">
        <v>0.543266563331532</v>
      </c>
      <c r="O531">
        <v>26.773783888244701</v>
      </c>
      <c r="P531">
        <v>10.4127293787721</v>
      </c>
      <c r="Q531">
        <v>-5.3755208678194E-2</v>
      </c>
    </row>
    <row r="532" spans="1:17" x14ac:dyDescent="0.3">
      <c r="A532" t="s">
        <v>1188</v>
      </c>
      <c r="B532" t="s">
        <v>1189</v>
      </c>
      <c r="C532" t="s">
        <v>3154</v>
      </c>
      <c r="D532" t="s">
        <v>1190</v>
      </c>
      <c r="E532">
        <v>10398.239561599999</v>
      </c>
      <c r="F532">
        <v>1672</v>
      </c>
      <c r="G532">
        <v>223.25891624034099</v>
      </c>
      <c r="H532">
        <v>11.7134035322961</v>
      </c>
      <c r="I532">
        <v>97.4425603201732</v>
      </c>
      <c r="J532">
        <v>1.6868607197005401</v>
      </c>
      <c r="K532">
        <v>1401.67035335831</v>
      </c>
      <c r="L532">
        <v>1082.14969377426</v>
      </c>
      <c r="M532">
        <v>81.714624914858106</v>
      </c>
      <c r="N532">
        <v>0.89826942550228095</v>
      </c>
      <c r="O532">
        <v>1.3397129186602801</v>
      </c>
      <c r="P532">
        <v>279.95682308828498</v>
      </c>
      <c r="Q532">
        <v>0.196021149691644</v>
      </c>
    </row>
    <row r="533" spans="1:17" hidden="1" x14ac:dyDescent="0.3">
      <c r="A533" t="s">
        <v>1191</v>
      </c>
      <c r="B533" t="s">
        <v>1192</v>
      </c>
      <c r="C533" t="s">
        <v>3151</v>
      </c>
      <c r="D533" t="s">
        <v>458</v>
      </c>
      <c r="E533">
        <v>10326.55106752</v>
      </c>
      <c r="F533">
        <v>2912.6</v>
      </c>
      <c r="G533">
        <v>-17.5436354451131</v>
      </c>
      <c r="H533">
        <v>-3.1008803038416501</v>
      </c>
      <c r="I533">
        <v>0.41581679967457402</v>
      </c>
      <c r="J533">
        <v>-0.69075183477082702</v>
      </c>
      <c r="K533">
        <v>2955.8503668059998</v>
      </c>
      <c r="L533">
        <v>2784.22017158785</v>
      </c>
      <c r="M533">
        <v>42.939971931899301</v>
      </c>
      <c r="N533">
        <v>0.480427185048523</v>
      </c>
      <c r="O533">
        <v>15.7041818306667</v>
      </c>
      <c r="P533">
        <v>29.6217178460169</v>
      </c>
      <c r="Q533">
        <v>-6.4976204557285006E-2</v>
      </c>
    </row>
    <row r="534" spans="1:17" hidden="1" x14ac:dyDescent="0.3">
      <c r="A534" t="s">
        <v>1193</v>
      </c>
      <c r="B534" t="s">
        <v>1194</v>
      </c>
      <c r="C534" t="s">
        <v>3151</v>
      </c>
      <c r="D534" t="s">
        <v>405</v>
      </c>
      <c r="E534">
        <v>10320.94655884</v>
      </c>
      <c r="F534">
        <v>9136.5499999999993</v>
      </c>
      <c r="G534">
        <v>16.7139895684675</v>
      </c>
      <c r="H534">
        <v>-7.62177000782264</v>
      </c>
      <c r="I534">
        <v>-0.42047732103110702</v>
      </c>
      <c r="J534">
        <v>0.61227908489343297</v>
      </c>
      <c r="K534">
        <v>9336.0433006409094</v>
      </c>
      <c r="L534">
        <v>8586.7159079381599</v>
      </c>
      <c r="M534">
        <v>47.508674971414301</v>
      </c>
      <c r="N534">
        <v>0.37037248809407303</v>
      </c>
      <c r="O534">
        <v>25.856039752422902</v>
      </c>
      <c r="P534">
        <v>52.021197826973101</v>
      </c>
      <c r="Q534">
        <v>0.16258190472873499</v>
      </c>
    </row>
    <row r="535" spans="1:17" x14ac:dyDescent="0.3">
      <c r="A535" t="s">
        <v>1195</v>
      </c>
      <c r="B535" t="s">
        <v>1196</v>
      </c>
      <c r="C535" t="s">
        <v>3146</v>
      </c>
      <c r="D535" t="s">
        <v>92</v>
      </c>
      <c r="E535">
        <v>10218.469377670001</v>
      </c>
      <c r="F535">
        <v>211.37</v>
      </c>
      <c r="G535">
        <v>37.523324642726401</v>
      </c>
      <c r="H535">
        <v>-6.4009910040842204</v>
      </c>
      <c r="I535">
        <v>-7.79275036668004</v>
      </c>
      <c r="J535">
        <v>-3.1027595482932502</v>
      </c>
      <c r="K535">
        <v>220.22326755908699</v>
      </c>
      <c r="L535">
        <v>201.06363331466</v>
      </c>
      <c r="M535">
        <v>38.032702706280602</v>
      </c>
      <c r="N535">
        <v>0.44639827462908899</v>
      </c>
      <c r="O535">
        <v>18.602450678904201</v>
      </c>
      <c r="P535">
        <v>81.823655913978399</v>
      </c>
      <c r="Q535">
        <v>6.6709905934402999E-2</v>
      </c>
    </row>
    <row r="536" spans="1:17" hidden="1" x14ac:dyDescent="0.3">
      <c r="A536" t="s">
        <v>1197</v>
      </c>
      <c r="B536" t="s">
        <v>1198</v>
      </c>
      <c r="C536" t="s">
        <v>3151</v>
      </c>
      <c r="D536" t="s">
        <v>83</v>
      </c>
      <c r="E536">
        <v>10196.445599954999</v>
      </c>
      <c r="F536">
        <v>751.35</v>
      </c>
      <c r="G536">
        <v>-32.511400121051601</v>
      </c>
      <c r="H536">
        <v>-9.4360026028828798</v>
      </c>
      <c r="I536">
        <v>-16.871605258352101</v>
      </c>
      <c r="J536">
        <v>-3.64365120335404</v>
      </c>
      <c r="M536">
        <v>48.061001836208298</v>
      </c>
      <c r="O536">
        <v>12.863512344446599</v>
      </c>
      <c r="P536">
        <v>10.3141976214946</v>
      </c>
    </row>
    <row r="537" spans="1:17" x14ac:dyDescent="0.3">
      <c r="A537" t="s">
        <v>1199</v>
      </c>
      <c r="B537" t="s">
        <v>1200</v>
      </c>
      <c r="C537" t="s">
        <v>3145</v>
      </c>
      <c r="D537" t="s">
        <v>757</v>
      </c>
      <c r="E537">
        <v>10127.858557955</v>
      </c>
      <c r="F537">
        <v>7852.55</v>
      </c>
      <c r="G537">
        <v>-39.978138905575797</v>
      </c>
      <c r="H537">
        <v>-5.5009043901266503</v>
      </c>
      <c r="I537">
        <v>-2.0854225349220998</v>
      </c>
      <c r="J537">
        <v>-2.8397550742325102</v>
      </c>
      <c r="K537">
        <v>8526.8560439098201</v>
      </c>
      <c r="L537">
        <v>8249.6341367874502</v>
      </c>
      <c r="M537">
        <v>32.580447450061598</v>
      </c>
      <c r="N537">
        <v>0.48014354284011801</v>
      </c>
      <c r="O537">
        <v>37.4069569757594</v>
      </c>
      <c r="P537">
        <v>19.1368794756645</v>
      </c>
      <c r="Q537">
        <v>2.9024807327415001E-2</v>
      </c>
    </row>
    <row r="538" spans="1:17" x14ac:dyDescent="0.3">
      <c r="A538" t="s">
        <v>1201</v>
      </c>
      <c r="B538" t="s">
        <v>1202</v>
      </c>
      <c r="C538" t="s">
        <v>3148</v>
      </c>
      <c r="D538" t="s">
        <v>898</v>
      </c>
      <c r="E538">
        <v>10115.001699300001</v>
      </c>
      <c r="F538">
        <v>73.25</v>
      </c>
      <c r="G538">
        <v>4.5212415079871997</v>
      </c>
      <c r="H538">
        <v>-7.6947123185930204</v>
      </c>
      <c r="I538">
        <v>-6.4903111309389203</v>
      </c>
      <c r="J538">
        <v>-1.3801497629573001</v>
      </c>
      <c r="K538">
        <v>77.38069368747</v>
      </c>
      <c r="L538">
        <v>74.769798475643995</v>
      </c>
      <c r="M538">
        <v>40.965417260107202</v>
      </c>
      <c r="N538">
        <v>0.41000565377293502</v>
      </c>
      <c r="O538">
        <v>29.488054607508499</v>
      </c>
      <c r="P538">
        <v>51.656314699792901</v>
      </c>
      <c r="Q538">
        <v>6.3290034654093996E-2</v>
      </c>
    </row>
    <row r="539" spans="1:17" hidden="1" x14ac:dyDescent="0.3">
      <c r="A539" t="s">
        <v>1203</v>
      </c>
      <c r="B539" t="s">
        <v>1204</v>
      </c>
      <c r="C539" t="s">
        <v>3151</v>
      </c>
      <c r="D539" t="s">
        <v>222</v>
      </c>
      <c r="E539">
        <v>10091.773696959999</v>
      </c>
      <c r="F539">
        <v>9094.1</v>
      </c>
      <c r="G539">
        <v>62.652407104792502</v>
      </c>
      <c r="H539">
        <v>14.648320850803</v>
      </c>
      <c r="I539">
        <v>21.545306824490002</v>
      </c>
      <c r="J539">
        <v>2.4914125911123302</v>
      </c>
      <c r="K539">
        <v>7979.5694780038102</v>
      </c>
      <c r="L539">
        <v>6846.3950717053003</v>
      </c>
      <c r="M539">
        <v>65.368454924353699</v>
      </c>
      <c r="N539">
        <v>1.0096653903330699</v>
      </c>
      <c r="O539">
        <v>4.8800870894315898</v>
      </c>
      <c r="P539">
        <v>106.215419501133</v>
      </c>
      <c r="Q539">
        <v>7.5545186045431006E-2</v>
      </c>
    </row>
    <row r="540" spans="1:17" x14ac:dyDescent="0.3">
      <c r="A540" t="s">
        <v>1205</v>
      </c>
      <c r="B540" t="s">
        <v>1206</v>
      </c>
      <c r="C540" t="s">
        <v>3140</v>
      </c>
      <c r="D540" t="s">
        <v>268</v>
      </c>
      <c r="E540">
        <v>10087.769141000001</v>
      </c>
      <c r="F540">
        <v>983</v>
      </c>
      <c r="G540">
        <v>50.277540044455897</v>
      </c>
      <c r="H540">
        <v>8.3792012591387497</v>
      </c>
      <c r="I540">
        <v>34.805114109240499</v>
      </c>
      <c r="J540">
        <v>-1.34985745722134</v>
      </c>
      <c r="K540">
        <v>906.43701491006004</v>
      </c>
      <c r="L540">
        <v>769.34335570998701</v>
      </c>
      <c r="M540">
        <v>60.5650096696045</v>
      </c>
      <c r="N540">
        <v>1.78489424459303</v>
      </c>
      <c r="O540">
        <v>3.58087487283824</v>
      </c>
      <c r="P540">
        <v>83.156325694056207</v>
      </c>
      <c r="Q540">
        <v>5.0080479045406003E-2</v>
      </c>
    </row>
    <row r="541" spans="1:17" hidden="1" x14ac:dyDescent="0.3">
      <c r="A541" t="s">
        <v>1207</v>
      </c>
      <c r="B541" t="s">
        <v>1208</v>
      </c>
      <c r="C541" t="s">
        <v>3151</v>
      </c>
      <c r="D541" t="s">
        <v>57</v>
      </c>
      <c r="E541">
        <v>10082.76451637</v>
      </c>
      <c r="F541">
        <v>141.05000000000001</v>
      </c>
      <c r="G541">
        <v>284.00112698735802</v>
      </c>
      <c r="H541">
        <v>-0.64500718110783695</v>
      </c>
      <c r="I541">
        <v>151.07937432602</v>
      </c>
      <c r="J541">
        <v>-9.6400870194815802</v>
      </c>
      <c r="K541">
        <v>131.708061590634</v>
      </c>
      <c r="L541">
        <v>90.333787128580497</v>
      </c>
      <c r="M541">
        <v>46.392768686630497</v>
      </c>
      <c r="N541">
        <v>0.56108712072826195</v>
      </c>
      <c r="O541">
        <v>19.992910315490899</v>
      </c>
      <c r="P541">
        <v>374.915824915825</v>
      </c>
      <c r="Q541">
        <v>0.11708030006376099</v>
      </c>
    </row>
    <row r="542" spans="1:17" x14ac:dyDescent="0.3">
      <c r="A542" t="s">
        <v>1209</v>
      </c>
      <c r="B542" t="s">
        <v>1210</v>
      </c>
      <c r="C542" t="s">
        <v>3138</v>
      </c>
      <c r="D542" t="s">
        <v>1000</v>
      </c>
      <c r="E542">
        <v>10082.656054700999</v>
      </c>
      <c r="F542">
        <v>47.37</v>
      </c>
      <c r="G542">
        <v>-39.905390458329101</v>
      </c>
      <c r="H542">
        <v>0.56654871979640598</v>
      </c>
      <c r="I542">
        <v>-1.6763753704539801</v>
      </c>
      <c r="J542">
        <v>-8.0207802053118709</v>
      </c>
      <c r="K542">
        <v>48.391904722548396</v>
      </c>
      <c r="L542">
        <v>47.223302388235403</v>
      </c>
      <c r="M542">
        <v>39.375012614859401</v>
      </c>
      <c r="N542">
        <v>2.1117146557037101</v>
      </c>
      <c r="O542">
        <v>19.273801984378299</v>
      </c>
      <c r="P542">
        <v>29.603283173734599</v>
      </c>
      <c r="Q542">
        <v>5.2659750641537002E-2</v>
      </c>
    </row>
    <row r="543" spans="1:17" x14ac:dyDescent="0.3">
      <c r="A543" t="s">
        <v>1211</v>
      </c>
      <c r="B543" t="s">
        <v>1212</v>
      </c>
      <c r="C543" t="s">
        <v>3148</v>
      </c>
      <c r="D543" t="s">
        <v>284</v>
      </c>
      <c r="E543">
        <v>10051.939376984999</v>
      </c>
      <c r="F543">
        <v>126.95</v>
      </c>
      <c r="G543">
        <v>-23.2086147544833</v>
      </c>
      <c r="H543">
        <v>-3.6396430050658499</v>
      </c>
      <c r="I543">
        <v>-19.6574274679454</v>
      </c>
      <c r="J543">
        <v>5.8279529796267298</v>
      </c>
      <c r="K543">
        <v>128.28797991925401</v>
      </c>
      <c r="L543">
        <v>130.82482750043701</v>
      </c>
      <c r="M543">
        <v>65.8023272657597</v>
      </c>
      <c r="N543">
        <v>0.69930086382859702</v>
      </c>
      <c r="O543">
        <v>24.458448207955801</v>
      </c>
      <c r="P543">
        <v>26.004962779156301</v>
      </c>
      <c r="Q543">
        <v>0.106786101336986</v>
      </c>
    </row>
    <row r="544" spans="1:17" x14ac:dyDescent="0.3">
      <c r="A544" t="s">
        <v>1213</v>
      </c>
      <c r="B544" t="s">
        <v>1214</v>
      </c>
      <c r="C544" t="s">
        <v>3139</v>
      </c>
      <c r="D544" t="s">
        <v>48</v>
      </c>
      <c r="E544">
        <v>10047.855788160001</v>
      </c>
      <c r="F544">
        <v>584.9</v>
      </c>
      <c r="G544">
        <v>143.68909666341801</v>
      </c>
      <c r="H544">
        <v>23.366844356189201</v>
      </c>
      <c r="I544">
        <v>62.467912488599097</v>
      </c>
      <c r="J544">
        <v>-11.255019365786501</v>
      </c>
      <c r="K544">
        <v>543.21130445513597</v>
      </c>
      <c r="L544">
        <v>434.96504654207502</v>
      </c>
      <c r="M544">
        <v>51.209134711742699</v>
      </c>
      <c r="N544">
        <v>1.82452044648081</v>
      </c>
      <c r="O544">
        <v>18.704051974696501</v>
      </c>
      <c r="P544">
        <v>211.11702127659501</v>
      </c>
      <c r="Q544">
        <v>0.213082968296821</v>
      </c>
    </row>
    <row r="545" spans="1:17" x14ac:dyDescent="0.3">
      <c r="A545" t="s">
        <v>1215</v>
      </c>
      <c r="B545" t="s">
        <v>1216</v>
      </c>
      <c r="C545" t="s">
        <v>3139</v>
      </c>
      <c r="D545" t="s">
        <v>939</v>
      </c>
      <c r="E545">
        <v>10030.1604591</v>
      </c>
      <c r="F545">
        <v>1364.1</v>
      </c>
      <c r="G545">
        <v>59.447865381655902</v>
      </c>
      <c r="H545">
        <v>-0.80707724868575403</v>
      </c>
      <c r="I545">
        <v>24.425206170496701</v>
      </c>
      <c r="J545">
        <v>2.7149417774467399</v>
      </c>
      <c r="K545">
        <v>1359.79607475903</v>
      </c>
      <c r="L545">
        <v>1176.0144328320901</v>
      </c>
      <c r="M545">
        <v>55.499450937021301</v>
      </c>
      <c r="N545">
        <v>0.60847572661000204</v>
      </c>
      <c r="O545">
        <v>16.6520049849717</v>
      </c>
      <c r="P545">
        <v>107.94207317073101</v>
      </c>
      <c r="Q545">
        <v>7.1979840863576006E-2</v>
      </c>
    </row>
    <row r="546" spans="1:17" hidden="1" x14ac:dyDescent="0.3">
      <c r="A546" t="s">
        <v>1217</v>
      </c>
      <c r="B546" t="s">
        <v>1218</v>
      </c>
      <c r="C546" t="s">
        <v>3151</v>
      </c>
      <c r="D546" t="s">
        <v>274</v>
      </c>
      <c r="E546">
        <v>9948.5088259999993</v>
      </c>
      <c r="F546">
        <v>6463</v>
      </c>
      <c r="G546">
        <v>-3.2103532432670798</v>
      </c>
      <c r="H546">
        <v>-8.2895668554448396E-2</v>
      </c>
      <c r="I546">
        <v>17.289811914558701</v>
      </c>
      <c r="J546">
        <v>-0.42852233749371399</v>
      </c>
      <c r="K546">
        <v>6142.91822683181</v>
      </c>
      <c r="L546">
        <v>5780.2426497307597</v>
      </c>
      <c r="M546">
        <v>71.768126339559402</v>
      </c>
      <c r="N546">
        <v>0.77201188840444301</v>
      </c>
      <c r="O546">
        <v>8.2933622156892994</v>
      </c>
      <c r="P546">
        <v>39.891774891774801</v>
      </c>
      <c r="Q546">
        <v>0.113571500664316</v>
      </c>
    </row>
    <row r="547" spans="1:17" x14ac:dyDescent="0.3">
      <c r="A547" t="s">
        <v>1219</v>
      </c>
      <c r="B547" t="s">
        <v>1220</v>
      </c>
      <c r="C547" t="s">
        <v>3137</v>
      </c>
      <c r="D547" t="s">
        <v>21</v>
      </c>
      <c r="E547">
        <v>9821.86591851499</v>
      </c>
      <c r="F547">
        <v>1559.95</v>
      </c>
      <c r="G547">
        <v>-28.635863598548799</v>
      </c>
      <c r="H547">
        <v>-6.1756951741428399</v>
      </c>
      <c r="I547">
        <v>-11.797858229234899</v>
      </c>
      <c r="J547">
        <v>-0.74123235253683994</v>
      </c>
      <c r="K547">
        <v>1590.73592795954</v>
      </c>
      <c r="L547">
        <v>1582.4131352373499</v>
      </c>
      <c r="M547">
        <v>47.93734801462</v>
      </c>
      <c r="N547">
        <v>0.34545455206492598</v>
      </c>
      <c r="O547">
        <v>24.5200166672008</v>
      </c>
      <c r="P547">
        <v>12.546444933443899</v>
      </c>
      <c r="Q547">
        <v>-6.3056066845832995E-2</v>
      </c>
    </row>
    <row r="548" spans="1:17" x14ac:dyDescent="0.3">
      <c r="A548" t="s">
        <v>1221</v>
      </c>
      <c r="B548" t="s">
        <v>1222</v>
      </c>
      <c r="C548" t="s">
        <v>3139</v>
      </c>
      <c r="D548" t="s">
        <v>48</v>
      </c>
      <c r="E548">
        <v>9821.6011097999999</v>
      </c>
      <c r="F548">
        <v>3106.5</v>
      </c>
      <c r="G548">
        <v>28.5553426711501</v>
      </c>
      <c r="H548">
        <v>-5.8247338342403303</v>
      </c>
      <c r="I548">
        <v>12.418507736720199</v>
      </c>
      <c r="J548">
        <v>-3.8236088473424701</v>
      </c>
      <c r="K548">
        <v>3138.9413895756502</v>
      </c>
      <c r="L548">
        <v>2708.91638376625</v>
      </c>
      <c r="M548">
        <v>34.505933214519601</v>
      </c>
      <c r="N548">
        <v>0.46375154040854599</v>
      </c>
      <c r="O548">
        <v>19.909866409142101</v>
      </c>
      <c r="P548">
        <v>84.638701912361199</v>
      </c>
      <c r="Q548">
        <v>0.204586559249328</v>
      </c>
    </row>
    <row r="549" spans="1:17" x14ac:dyDescent="0.3">
      <c r="A549" t="s">
        <v>1223</v>
      </c>
      <c r="B549" t="s">
        <v>1224</v>
      </c>
      <c r="C549" t="s">
        <v>3145</v>
      </c>
      <c r="D549" t="s">
        <v>1225</v>
      </c>
      <c r="E549">
        <v>9810.4785119549997</v>
      </c>
      <c r="F549">
        <v>902.55</v>
      </c>
      <c r="G549">
        <v>-48.066197398982297</v>
      </c>
      <c r="H549">
        <v>-1.18958179203926</v>
      </c>
      <c r="I549">
        <v>-14.919757300042299</v>
      </c>
      <c r="J549">
        <v>-0.47815288040148202</v>
      </c>
      <c r="K549">
        <v>928.396831291495</v>
      </c>
      <c r="L549">
        <v>987.14232231341202</v>
      </c>
      <c r="M549">
        <v>44.045341706320599</v>
      </c>
      <c r="N549">
        <v>0.62163125653638196</v>
      </c>
      <c r="O549">
        <v>43.703949919671999</v>
      </c>
      <c r="P549">
        <v>5.68501170960187</v>
      </c>
      <c r="Q549">
        <v>-7.6488916019440994E-2</v>
      </c>
    </row>
    <row r="550" spans="1:17" x14ac:dyDescent="0.3">
      <c r="A550" t="s">
        <v>1226</v>
      </c>
      <c r="B550" t="s">
        <v>1227</v>
      </c>
      <c r="C550" t="s">
        <v>3150</v>
      </c>
      <c r="D550" t="s">
        <v>398</v>
      </c>
      <c r="E550">
        <v>9719.6409457999998</v>
      </c>
      <c r="F550">
        <v>176.18</v>
      </c>
      <c r="G550">
        <v>-0.338234972765519</v>
      </c>
      <c r="H550">
        <v>-4.6107124770071</v>
      </c>
      <c r="I550">
        <v>14.7103388641758</v>
      </c>
      <c r="J550">
        <v>0.98186574893870404</v>
      </c>
      <c r="K550">
        <v>187.389119809909</v>
      </c>
      <c r="L550">
        <v>172.17923134079601</v>
      </c>
      <c r="M550">
        <v>45.438148330084097</v>
      </c>
      <c r="N550">
        <v>0.50563064634524102</v>
      </c>
      <c r="O550">
        <v>39.062322624588397</v>
      </c>
      <c r="P550">
        <v>49.812925170067999</v>
      </c>
      <c r="Q550">
        <v>8.3386509826952004E-2</v>
      </c>
    </row>
    <row r="551" spans="1:17" hidden="1" x14ac:dyDescent="0.3">
      <c r="A551" t="s">
        <v>1228</v>
      </c>
      <c r="B551" t="s">
        <v>1229</v>
      </c>
      <c r="C551" t="s">
        <v>3151</v>
      </c>
      <c r="D551" t="s">
        <v>135</v>
      </c>
      <c r="E551">
        <v>9717.1900299270001</v>
      </c>
      <c r="F551">
        <v>292.08</v>
      </c>
      <c r="G551">
        <v>-6.2742551850554804</v>
      </c>
      <c r="H551">
        <v>4.8123788231772204</v>
      </c>
      <c r="I551">
        <v>3.1285520761335399</v>
      </c>
      <c r="J551">
        <v>4.5670944113406803E-2</v>
      </c>
      <c r="K551">
        <v>278.07599878387401</v>
      </c>
      <c r="L551">
        <v>265.753858678688</v>
      </c>
      <c r="M551">
        <v>22.227502817667499</v>
      </c>
      <c r="N551">
        <v>0.94475765511408405</v>
      </c>
      <c r="O551">
        <v>0.36633798959189101</v>
      </c>
      <c r="P551">
        <v>25.842309349418301</v>
      </c>
    </row>
    <row r="552" spans="1:17" hidden="1" x14ac:dyDescent="0.3">
      <c r="A552" t="s">
        <v>1230</v>
      </c>
      <c r="B552" t="s">
        <v>1231</v>
      </c>
      <c r="C552" t="s">
        <v>3151</v>
      </c>
      <c r="D552" t="s">
        <v>135</v>
      </c>
      <c r="E552">
        <v>9715.00791312</v>
      </c>
      <c r="F552">
        <v>603.6</v>
      </c>
      <c r="G552">
        <v>90.017407373387002</v>
      </c>
      <c r="H552">
        <v>1.24403608974663</v>
      </c>
      <c r="I552">
        <v>90.019638466965603</v>
      </c>
      <c r="J552">
        <v>-0.129968749464624</v>
      </c>
      <c r="K552">
        <v>586.07621110964999</v>
      </c>
      <c r="L552">
        <v>437.48868477149102</v>
      </c>
      <c r="M552">
        <v>50.5771654286537</v>
      </c>
      <c r="N552">
        <v>0.64862964243946697</v>
      </c>
      <c r="O552">
        <v>15.763750828363101</v>
      </c>
      <c r="P552">
        <v>148.650875386199</v>
      </c>
    </row>
    <row r="553" spans="1:17" x14ac:dyDescent="0.3">
      <c r="A553" t="s">
        <v>1232</v>
      </c>
      <c r="B553" t="s">
        <v>1233</v>
      </c>
      <c r="C553" t="s">
        <v>3136</v>
      </c>
      <c r="D553" t="s">
        <v>141</v>
      </c>
      <c r="E553">
        <v>9665.8543172289992</v>
      </c>
      <c r="F553">
        <v>89.87</v>
      </c>
      <c r="G553">
        <v>-20.425977187644499</v>
      </c>
      <c r="H553">
        <v>7.1897628703575904</v>
      </c>
      <c r="I553">
        <v>-8.0467015864129898</v>
      </c>
      <c r="J553">
        <v>-2.9482368047285501</v>
      </c>
      <c r="K553">
        <v>87.667137587007304</v>
      </c>
      <c r="L553">
        <v>85.907927840509799</v>
      </c>
      <c r="M553">
        <v>49.290048342945198</v>
      </c>
      <c r="N553">
        <v>0.73501379641614795</v>
      </c>
      <c r="O553">
        <v>17.736730833426002</v>
      </c>
      <c r="P553">
        <v>24.129834254143599</v>
      </c>
    </row>
    <row r="554" spans="1:17" x14ac:dyDescent="0.3">
      <c r="A554" t="s">
        <v>1234</v>
      </c>
      <c r="B554" t="s">
        <v>1235</v>
      </c>
      <c r="C554" t="s">
        <v>3146</v>
      </c>
      <c r="D554" t="s">
        <v>271</v>
      </c>
      <c r="E554">
        <v>9637.5960121600001</v>
      </c>
      <c r="F554">
        <v>590.6</v>
      </c>
      <c r="G554">
        <v>31.284420336904699</v>
      </c>
      <c r="H554">
        <v>5.0506508110209598</v>
      </c>
      <c r="I554">
        <v>42.419039616069597</v>
      </c>
      <c r="J554">
        <v>-2.9561611329385098</v>
      </c>
      <c r="K554">
        <v>562.68658940059504</v>
      </c>
      <c r="L554">
        <v>480.905229067211</v>
      </c>
      <c r="M554">
        <v>53.536720048809102</v>
      </c>
      <c r="N554">
        <v>0.91026587555738103</v>
      </c>
      <c r="O554">
        <v>4.3853708093464201</v>
      </c>
      <c r="P554">
        <v>68.142348754448406</v>
      </c>
      <c r="Q554">
        <v>0.12855430790039499</v>
      </c>
    </row>
    <row r="555" spans="1:17" hidden="1" x14ac:dyDescent="0.3">
      <c r="A555" t="s">
        <v>1236</v>
      </c>
      <c r="B555" t="s">
        <v>1237</v>
      </c>
      <c r="C555" t="s">
        <v>3151</v>
      </c>
      <c r="D555" t="s">
        <v>80</v>
      </c>
      <c r="E555">
        <v>9634.7482977799991</v>
      </c>
      <c r="F555">
        <v>191.41</v>
      </c>
      <c r="G555">
        <v>16.3700355410278</v>
      </c>
      <c r="H555">
        <v>-7.2314642480084403</v>
      </c>
      <c r="I555">
        <v>-0.23394607267793399</v>
      </c>
      <c r="J555">
        <v>-5.2421847469434999</v>
      </c>
      <c r="K555">
        <v>189.47950983507701</v>
      </c>
      <c r="L555">
        <v>170.785069241889</v>
      </c>
      <c r="M555">
        <v>38.432430103469201</v>
      </c>
      <c r="N555">
        <v>0.55469117631449205</v>
      </c>
      <c r="O555">
        <v>28.519931038085701</v>
      </c>
      <c r="P555">
        <v>59.508333333333297</v>
      </c>
      <c r="Q555">
        <v>4.4705203712661998E-2</v>
      </c>
    </row>
    <row r="556" spans="1:17" hidden="1" x14ac:dyDescent="0.3">
      <c r="A556" t="s">
        <v>1238</v>
      </c>
      <c r="B556" t="s">
        <v>1239</v>
      </c>
      <c r="C556" t="s">
        <v>3151</v>
      </c>
      <c r="D556" t="s">
        <v>236</v>
      </c>
      <c r="E556">
        <v>9629.0219481749991</v>
      </c>
      <c r="F556">
        <v>344.25</v>
      </c>
      <c r="G556">
        <v>-18.9345927550836</v>
      </c>
      <c r="H556">
        <v>-7.52279402675103</v>
      </c>
      <c r="I556">
        <v>-3.29479789238406</v>
      </c>
      <c r="J556">
        <v>-0.92614278137678496</v>
      </c>
      <c r="K556">
        <v>331.11055454452003</v>
      </c>
      <c r="M556">
        <v>60.492389032452202</v>
      </c>
      <c r="N556">
        <v>0.531971946969931</v>
      </c>
      <c r="O556">
        <v>8.1771968046477603</v>
      </c>
      <c r="P556">
        <v>22.0528275128523</v>
      </c>
    </row>
    <row r="557" spans="1:17" x14ac:dyDescent="0.3">
      <c r="A557" t="s">
        <v>1240</v>
      </c>
      <c r="B557" t="s">
        <v>1241</v>
      </c>
      <c r="C557" t="s">
        <v>3144</v>
      </c>
      <c r="D557" t="s">
        <v>80</v>
      </c>
      <c r="E557">
        <v>9607.7608889000003</v>
      </c>
      <c r="F557">
        <v>816.5</v>
      </c>
      <c r="G557">
        <v>-6.1886755865020397</v>
      </c>
      <c r="H557">
        <v>3.6114412750654998</v>
      </c>
      <c r="I557">
        <v>-10.5815887276512</v>
      </c>
      <c r="J557">
        <v>3.0905140259141599</v>
      </c>
      <c r="K557">
        <v>800.10777292258501</v>
      </c>
      <c r="L557">
        <v>809.94956448799496</v>
      </c>
      <c r="M557">
        <v>67.169205524328405</v>
      </c>
      <c r="N557">
        <v>2.0843024459474302</v>
      </c>
      <c r="O557">
        <v>22.461726883037301</v>
      </c>
      <c r="P557">
        <v>25.7024093603263</v>
      </c>
      <c r="Q557">
        <v>2.8583619371225E-2</v>
      </c>
    </row>
    <row r="558" spans="1:17" x14ac:dyDescent="0.3">
      <c r="A558" t="s">
        <v>1242</v>
      </c>
      <c r="B558" t="s">
        <v>1243</v>
      </c>
      <c r="C558" t="s">
        <v>3139</v>
      </c>
      <c r="D558" t="s">
        <v>48</v>
      </c>
      <c r="E558">
        <v>9605.2441947349998</v>
      </c>
      <c r="F558">
        <v>1473.85</v>
      </c>
      <c r="G558">
        <v>30.458246263869999</v>
      </c>
      <c r="H558">
        <v>-7.1292518611815296</v>
      </c>
      <c r="I558">
        <v>28.018610600197199</v>
      </c>
      <c r="J558">
        <v>-1.3262740803600701</v>
      </c>
      <c r="K558">
        <v>1538.29766827811</v>
      </c>
      <c r="L558">
        <v>1356.8326977951699</v>
      </c>
      <c r="M558">
        <v>37.276496126286702</v>
      </c>
      <c r="N558">
        <v>0.52002665176878604</v>
      </c>
      <c r="O558">
        <v>27.5502934491298</v>
      </c>
      <c r="P558">
        <v>83.064215625388101</v>
      </c>
      <c r="Q558">
        <v>7.9538476464003E-2</v>
      </c>
    </row>
    <row r="559" spans="1:17" hidden="1" x14ac:dyDescent="0.3">
      <c r="A559" t="s">
        <v>1244</v>
      </c>
      <c r="B559" t="s">
        <v>1245</v>
      </c>
      <c r="C559" t="s">
        <v>3151</v>
      </c>
      <c r="D559" t="s">
        <v>274</v>
      </c>
      <c r="E559">
        <v>9598.616059</v>
      </c>
      <c r="F559">
        <v>4790.8999999999996</v>
      </c>
      <c r="G559">
        <v>399.07565949178002</v>
      </c>
      <c r="H559">
        <v>15.4871797434845</v>
      </c>
      <c r="I559">
        <v>224.67893424750699</v>
      </c>
      <c r="J559">
        <v>7.0914769848703001</v>
      </c>
      <c r="K559">
        <v>4316.6487690067797</v>
      </c>
      <c r="L559">
        <v>3067.8959227835198</v>
      </c>
      <c r="M559">
        <v>61.996536602456104</v>
      </c>
      <c r="N559">
        <v>1.0331425457013701</v>
      </c>
      <c r="O559">
        <v>6.9694629401573804</v>
      </c>
      <c r="P559">
        <v>430.55370985603503</v>
      </c>
      <c r="Q559">
        <v>0.17632029446372499</v>
      </c>
    </row>
    <row r="560" spans="1:17" hidden="1" x14ac:dyDescent="0.3">
      <c r="A560" t="s">
        <v>1246</v>
      </c>
      <c r="B560" t="s">
        <v>1247</v>
      </c>
      <c r="C560" t="s">
        <v>3151</v>
      </c>
      <c r="D560" t="s">
        <v>86</v>
      </c>
      <c r="E560">
        <v>9591.9028099999996</v>
      </c>
      <c r="F560">
        <v>147.13999999999999</v>
      </c>
      <c r="G560">
        <v>-18.472438935684401</v>
      </c>
      <c r="H560">
        <v>3.2350772593511099</v>
      </c>
      <c r="I560">
        <v>-2.28331538309074</v>
      </c>
      <c r="J560">
        <v>-1.9658516161152499</v>
      </c>
      <c r="K560">
        <v>142.33113993491301</v>
      </c>
      <c r="L560">
        <v>138.07973371806</v>
      </c>
      <c r="M560">
        <v>19.599037825510401</v>
      </c>
      <c r="N560">
        <v>0.61053687463725803</v>
      </c>
      <c r="O560">
        <v>3.4049204838929099</v>
      </c>
      <c r="P560">
        <v>16.7777777777777</v>
      </c>
      <c r="Q560">
        <v>-1.3388827299693999E-2</v>
      </c>
    </row>
    <row r="561" spans="1:17" hidden="1" x14ac:dyDescent="0.3">
      <c r="A561" t="s">
        <v>1248</v>
      </c>
      <c r="B561" t="s">
        <v>1249</v>
      </c>
      <c r="C561" t="s">
        <v>3151</v>
      </c>
      <c r="D561" t="s">
        <v>274</v>
      </c>
      <c r="E561">
        <v>9591.7940042399896</v>
      </c>
      <c r="F561">
        <v>79.66</v>
      </c>
      <c r="G561">
        <v>-10.590859148237399</v>
      </c>
      <c r="H561">
        <v>-11.1247969961421</v>
      </c>
      <c r="I561">
        <v>19.0065959885662</v>
      </c>
      <c r="J561">
        <v>-0.38974572255325601</v>
      </c>
      <c r="K561">
        <v>82.452598629489202</v>
      </c>
      <c r="L561">
        <v>68.836265902998804</v>
      </c>
      <c r="M561">
        <v>39.391435110057799</v>
      </c>
      <c r="N561">
        <v>0.39810841104811501</v>
      </c>
      <c r="O561">
        <v>31.810193321616801</v>
      </c>
      <c r="P561">
        <v>94.056029232643098</v>
      </c>
      <c r="Q561">
        <v>9.6109743258551997E-2</v>
      </c>
    </row>
    <row r="562" spans="1:17" x14ac:dyDescent="0.3">
      <c r="A562" t="s">
        <v>1250</v>
      </c>
      <c r="B562" t="s">
        <v>1251</v>
      </c>
      <c r="C562" t="s">
        <v>3136</v>
      </c>
      <c r="D562" t="s">
        <v>543</v>
      </c>
      <c r="E562">
        <v>9587.1392149999992</v>
      </c>
      <c r="F562">
        <v>480.85</v>
      </c>
      <c r="G562">
        <v>97.210709536831303</v>
      </c>
      <c r="H562">
        <v>4.5085396449281996</v>
      </c>
      <c r="I562">
        <v>50.237061365935297</v>
      </c>
      <c r="J562">
        <v>0.48036009755256098</v>
      </c>
      <c r="K562">
        <v>444.061396732285</v>
      </c>
      <c r="L562">
        <v>357.92674400170802</v>
      </c>
      <c r="M562">
        <v>65.490350230580603</v>
      </c>
      <c r="N562">
        <v>0.96866809127037801</v>
      </c>
      <c r="O562">
        <v>1.7573047727981601</v>
      </c>
      <c r="P562">
        <v>148.501291989664</v>
      </c>
      <c r="Q562">
        <v>0.34261082611132299</v>
      </c>
    </row>
    <row r="563" spans="1:17" x14ac:dyDescent="0.3">
      <c r="A563" t="s">
        <v>1252</v>
      </c>
      <c r="B563" t="s">
        <v>1253</v>
      </c>
      <c r="C563" t="s">
        <v>3145</v>
      </c>
      <c r="D563" t="s">
        <v>455</v>
      </c>
      <c r="E563">
        <v>9563.6781539250005</v>
      </c>
      <c r="F563">
        <v>313.25</v>
      </c>
      <c r="G563">
        <v>-19.243355914385099</v>
      </c>
      <c r="H563">
        <v>-2.3195121009980499</v>
      </c>
      <c r="I563">
        <v>24.582482912648999</v>
      </c>
      <c r="J563">
        <v>-6.1519345896523703</v>
      </c>
      <c r="K563">
        <v>312.65844753314298</v>
      </c>
      <c r="L563">
        <v>291.75264291200102</v>
      </c>
      <c r="M563">
        <v>35.677182008797899</v>
      </c>
      <c r="N563">
        <v>0.72537336143382503</v>
      </c>
      <c r="O563">
        <v>18.7230646448523</v>
      </c>
      <c r="P563">
        <v>47.065727699530498</v>
      </c>
      <c r="Q563">
        <v>-5.3574581273772001E-2</v>
      </c>
    </row>
    <row r="564" spans="1:17" x14ac:dyDescent="0.3">
      <c r="A564" t="s">
        <v>1254</v>
      </c>
      <c r="B564" t="s">
        <v>1255</v>
      </c>
      <c r="C564" t="s">
        <v>3147</v>
      </c>
      <c r="D564" t="s">
        <v>215</v>
      </c>
      <c r="E564">
        <v>9556.4402631299999</v>
      </c>
      <c r="F564">
        <v>2476.0500000000002</v>
      </c>
      <c r="G564">
        <v>11.3666965220125</v>
      </c>
      <c r="H564">
        <v>19.1266569206811</v>
      </c>
      <c r="I564">
        <v>-10.1185841323944</v>
      </c>
      <c r="J564">
        <v>2.40919942512605</v>
      </c>
      <c r="K564">
        <v>2236.67049581532</v>
      </c>
      <c r="L564">
        <v>2063.4575122183901</v>
      </c>
      <c r="M564">
        <v>62.993597841326398</v>
      </c>
      <c r="N564">
        <v>0.95205501470561504</v>
      </c>
      <c r="O564">
        <v>10.7812847074978</v>
      </c>
      <c r="P564">
        <v>69.372050071824304</v>
      </c>
      <c r="Q564">
        <v>1.5044097023624E-2</v>
      </c>
    </row>
    <row r="565" spans="1:17" x14ac:dyDescent="0.3">
      <c r="A565" t="s">
        <v>1256</v>
      </c>
      <c r="B565" t="s">
        <v>1257</v>
      </c>
      <c r="C565" t="s">
        <v>3144</v>
      </c>
      <c r="D565" t="s">
        <v>80</v>
      </c>
      <c r="E565">
        <v>9527.1015308400001</v>
      </c>
      <c r="F565">
        <v>1237.2</v>
      </c>
      <c r="G565">
        <v>-30.233710880055298</v>
      </c>
      <c r="H565">
        <v>-7.1065322916215603</v>
      </c>
      <c r="I565">
        <v>-28.483084334898098</v>
      </c>
      <c r="J565">
        <v>-4.2618755594576401</v>
      </c>
      <c r="K565">
        <v>1318.73167458332</v>
      </c>
      <c r="L565">
        <v>1391.51271103009</v>
      </c>
      <c r="M565">
        <v>45.7986739704684</v>
      </c>
      <c r="N565">
        <v>1.2648588306787201</v>
      </c>
      <c r="O565">
        <v>45.651471063692199</v>
      </c>
      <c r="P565">
        <v>8.7313793558026092</v>
      </c>
      <c r="Q565">
        <v>-3.1847642719877001E-2</v>
      </c>
    </row>
    <row r="566" spans="1:17" x14ac:dyDescent="0.3">
      <c r="A566" t="s">
        <v>1258</v>
      </c>
      <c r="B566" t="s">
        <v>1259</v>
      </c>
      <c r="C566" t="s">
        <v>3138</v>
      </c>
      <c r="D566" t="s">
        <v>1000</v>
      </c>
      <c r="E566">
        <v>9524.2505876800005</v>
      </c>
      <c r="F566">
        <v>435.1</v>
      </c>
      <c r="G566">
        <v>-13.7831333730231</v>
      </c>
      <c r="H566">
        <v>-9.22052885082031</v>
      </c>
      <c r="I566">
        <v>22.6858349240674</v>
      </c>
      <c r="J566">
        <v>-7.2030083794117497</v>
      </c>
      <c r="K566">
        <v>448.58580483298499</v>
      </c>
      <c r="L566">
        <v>393.388667206462</v>
      </c>
      <c r="M566">
        <v>31.019867422981299</v>
      </c>
      <c r="N566">
        <v>0.49979260771012801</v>
      </c>
      <c r="O566">
        <v>19.053091243392299</v>
      </c>
      <c r="P566">
        <v>62.654205607476598</v>
      </c>
      <c r="Q566">
        <v>8.9093793586219994E-2</v>
      </c>
    </row>
    <row r="567" spans="1:17" x14ac:dyDescent="0.3">
      <c r="A567" t="s">
        <v>1260</v>
      </c>
      <c r="B567" t="s">
        <v>1261</v>
      </c>
      <c r="C567" t="s">
        <v>3150</v>
      </c>
      <c r="D567" t="s">
        <v>398</v>
      </c>
      <c r="E567">
        <v>9517.3480379100001</v>
      </c>
      <c r="F567">
        <v>647.70000000000005</v>
      </c>
      <c r="G567">
        <v>-30.4072193108017</v>
      </c>
      <c r="H567">
        <v>-1.2735512569463501</v>
      </c>
      <c r="I567">
        <v>-16.8213148368622</v>
      </c>
      <c r="J567">
        <v>-1.9916362049522101</v>
      </c>
      <c r="K567">
        <v>665.44275184517301</v>
      </c>
      <c r="L567">
        <v>669.36204931611701</v>
      </c>
      <c r="M567">
        <v>43.007106028833803</v>
      </c>
      <c r="N567">
        <v>0.74125014221320895</v>
      </c>
      <c r="O567">
        <v>25.814420256291399</v>
      </c>
      <c r="P567">
        <v>9.7331639135959307</v>
      </c>
      <c r="Q567">
        <v>3.9437638501872999E-2</v>
      </c>
    </row>
    <row r="568" spans="1:17" x14ac:dyDescent="0.3">
      <c r="A568" t="s">
        <v>1262</v>
      </c>
      <c r="B568" t="s">
        <v>1263</v>
      </c>
      <c r="C568" t="s">
        <v>3147</v>
      </c>
      <c r="D568" t="s">
        <v>373</v>
      </c>
      <c r="E568">
        <v>9490.1735401200003</v>
      </c>
      <c r="F568">
        <v>418.2</v>
      </c>
      <c r="G568">
        <v>145.57507163371</v>
      </c>
      <c r="H568">
        <v>-9.6952794930769599</v>
      </c>
      <c r="I568">
        <v>46.108739746447597</v>
      </c>
      <c r="J568">
        <v>2.78736398208809</v>
      </c>
      <c r="K568">
        <v>383.591865720501</v>
      </c>
      <c r="L568">
        <v>301.687845688121</v>
      </c>
      <c r="M568">
        <v>66.539883682720003</v>
      </c>
      <c r="N568">
        <v>0.63715304426957697</v>
      </c>
      <c r="O568">
        <v>6.8388330942132898</v>
      </c>
      <c r="P568">
        <v>193.1650893796</v>
      </c>
      <c r="Q568">
        <v>0.18171145519110399</v>
      </c>
    </row>
    <row r="569" spans="1:17" x14ac:dyDescent="0.3">
      <c r="A569" t="s">
        <v>1264</v>
      </c>
      <c r="B569" t="s">
        <v>1265</v>
      </c>
      <c r="C569" t="s">
        <v>3135</v>
      </c>
      <c r="D569" t="s">
        <v>21</v>
      </c>
      <c r="E569">
        <v>9456.3295598599998</v>
      </c>
      <c r="F569">
        <v>459.05</v>
      </c>
      <c r="G569">
        <v>-15.328176946280401</v>
      </c>
      <c r="H569">
        <v>-4.7565210178564703</v>
      </c>
      <c r="I569">
        <v>-23.970246064001</v>
      </c>
      <c r="J569">
        <v>-1.3939403897980001</v>
      </c>
      <c r="K569">
        <v>481.71540660198099</v>
      </c>
      <c r="L569">
        <v>480.77845914596099</v>
      </c>
      <c r="M569">
        <v>35.902268783357201</v>
      </c>
      <c r="N569">
        <v>0.51831816586412105</v>
      </c>
      <c r="O569">
        <v>25.258686417601499</v>
      </c>
      <c r="P569">
        <v>16.1563765182186</v>
      </c>
      <c r="Q569">
        <v>-9.0078025259636998E-2</v>
      </c>
    </row>
    <row r="570" spans="1:17" hidden="1" x14ac:dyDescent="0.3">
      <c r="A570" t="s">
        <v>1266</v>
      </c>
      <c r="B570" t="s">
        <v>1267</v>
      </c>
      <c r="C570" t="s">
        <v>3151</v>
      </c>
      <c r="D570" t="s">
        <v>1268</v>
      </c>
      <c r="E570">
        <v>9435.9825347999395</v>
      </c>
      <c r="F570">
        <v>609.54999999999995</v>
      </c>
      <c r="G570">
        <v>-11.789218314666901</v>
      </c>
      <c r="H570">
        <v>13.7766091361619</v>
      </c>
      <c r="I570">
        <v>15.392788683657701</v>
      </c>
      <c r="J570">
        <v>8.3914704577004393</v>
      </c>
      <c r="K570">
        <v>530.69594118704401</v>
      </c>
      <c r="L570">
        <v>494.43077386519701</v>
      </c>
      <c r="N570">
        <v>0.93586259306568698</v>
      </c>
      <c r="O570">
        <v>2.7725371175457401</v>
      </c>
      <c r="P570">
        <v>53.4810524990557</v>
      </c>
    </row>
    <row r="571" spans="1:17" x14ac:dyDescent="0.3">
      <c r="A571" t="s">
        <v>1269</v>
      </c>
      <c r="B571" t="s">
        <v>1270</v>
      </c>
      <c r="C571" t="s">
        <v>3142</v>
      </c>
      <c r="D571" t="s">
        <v>182</v>
      </c>
      <c r="E571">
        <v>9423.1383500800002</v>
      </c>
      <c r="F571">
        <v>2139.1999999999998</v>
      </c>
      <c r="G571">
        <v>86.472256790860996</v>
      </c>
      <c r="H571">
        <v>-4.0891965340408003</v>
      </c>
      <c r="I571">
        <v>-7.3645286785892301</v>
      </c>
      <c r="J571">
        <v>5.3967812235545196</v>
      </c>
      <c r="K571">
        <v>2124.6732545585101</v>
      </c>
      <c r="L571">
        <v>1852.76056081716</v>
      </c>
      <c r="M571">
        <v>47.594493214289301</v>
      </c>
      <c r="N571">
        <v>0.52655461214700605</v>
      </c>
      <c r="O571">
        <v>12.144727000747899</v>
      </c>
      <c r="P571">
        <v>125.43998313837</v>
      </c>
      <c r="Q571">
        <v>0.15578318291701199</v>
      </c>
    </row>
    <row r="572" spans="1:17" hidden="1" x14ac:dyDescent="0.3">
      <c r="A572" t="s">
        <v>1271</v>
      </c>
      <c r="B572" t="s">
        <v>1272</v>
      </c>
      <c r="C572" t="s">
        <v>3151</v>
      </c>
      <c r="D572" t="s">
        <v>21</v>
      </c>
      <c r="E572">
        <v>9383.8793234999994</v>
      </c>
      <c r="F572">
        <v>1699.5</v>
      </c>
      <c r="G572">
        <v>111.14404137812301</v>
      </c>
      <c r="H572">
        <v>-4.90135590799522</v>
      </c>
      <c r="I572">
        <v>36.491972797785003</v>
      </c>
      <c r="J572">
        <v>8.8813099050359998</v>
      </c>
      <c r="K572">
        <v>1681.6422977304101</v>
      </c>
      <c r="L572">
        <v>1369.3279523101301</v>
      </c>
      <c r="M572">
        <v>55.824141302839699</v>
      </c>
      <c r="N572">
        <v>0.69577346546697705</v>
      </c>
      <c r="O572">
        <v>17.196234186525398</v>
      </c>
      <c r="P572">
        <v>150.31298328301</v>
      </c>
      <c r="Q572">
        <v>0.25269177310924601</v>
      </c>
    </row>
    <row r="573" spans="1:17" x14ac:dyDescent="0.3">
      <c r="A573" t="s">
        <v>1273</v>
      </c>
      <c r="B573" t="s">
        <v>1274</v>
      </c>
      <c r="C573" t="s">
        <v>611</v>
      </c>
      <c r="D573" t="s">
        <v>455</v>
      </c>
      <c r="E573">
        <v>9383.0374929000009</v>
      </c>
      <c r="F573">
        <v>358.5</v>
      </c>
      <c r="G573">
        <v>60.522120302202403</v>
      </c>
      <c r="H573">
        <v>-10.313836838519</v>
      </c>
      <c r="I573">
        <v>2.7522636599444801</v>
      </c>
      <c r="J573">
        <v>2.5541106374121201</v>
      </c>
      <c r="K573">
        <v>379.02251227938802</v>
      </c>
      <c r="L573">
        <v>334.52233277887501</v>
      </c>
      <c r="M573">
        <v>41.097379219530403</v>
      </c>
      <c r="N573">
        <v>0.56674105895061</v>
      </c>
      <c r="O573">
        <v>17.517433751743301</v>
      </c>
      <c r="P573">
        <v>119.19902170589999</v>
      </c>
      <c r="Q573">
        <v>0.123105665749358</v>
      </c>
    </row>
    <row r="574" spans="1:17" hidden="1" x14ac:dyDescent="0.3">
      <c r="A574" t="s">
        <v>1275</v>
      </c>
      <c r="B574" t="s">
        <v>1276</v>
      </c>
      <c r="C574" t="s">
        <v>3151</v>
      </c>
      <c r="E574">
        <v>9356.3870399999996</v>
      </c>
      <c r="F574">
        <v>924</v>
      </c>
      <c r="G574">
        <v>5880.5789778936496</v>
      </c>
      <c r="H574">
        <v>107.66826408794</v>
      </c>
      <c r="I574">
        <v>403.610187281349</v>
      </c>
      <c r="J574">
        <v>-1.8372581603642</v>
      </c>
      <c r="K574">
        <v>506.97502742351998</v>
      </c>
      <c r="L574">
        <v>250.15748619745199</v>
      </c>
      <c r="M574">
        <v>84.307255162670003</v>
      </c>
      <c r="N574">
        <v>3.1135751290381899</v>
      </c>
      <c r="O574">
        <v>0</v>
      </c>
      <c r="P574">
        <v>5907.8023407022101</v>
      </c>
    </row>
    <row r="575" spans="1:17" x14ac:dyDescent="0.3">
      <c r="A575" t="s">
        <v>1277</v>
      </c>
      <c r="B575" t="s">
        <v>1278</v>
      </c>
      <c r="C575" t="s">
        <v>3147</v>
      </c>
      <c r="D575" t="s">
        <v>274</v>
      </c>
      <c r="E575">
        <v>9223.9977089500007</v>
      </c>
      <c r="F575">
        <v>1397.65</v>
      </c>
      <c r="G575">
        <v>83.313656096313494</v>
      </c>
      <c r="H575">
        <v>12.133655810267699</v>
      </c>
      <c r="I575">
        <v>81.929758464662598</v>
      </c>
      <c r="J575">
        <v>11.252758927413</v>
      </c>
      <c r="K575">
        <v>1296.34429604254</v>
      </c>
      <c r="L575">
        <v>1085.5686519536</v>
      </c>
      <c r="M575">
        <v>73.552557227815996</v>
      </c>
      <c r="N575">
        <v>0.82727757385045797</v>
      </c>
      <c r="O575">
        <v>6.6003648982220202</v>
      </c>
      <c r="P575">
        <v>158.32178172072801</v>
      </c>
    </row>
    <row r="576" spans="1:17" x14ac:dyDescent="0.3">
      <c r="A576" t="s">
        <v>1279</v>
      </c>
      <c r="B576" t="s">
        <v>1280</v>
      </c>
      <c r="C576" t="s">
        <v>3142</v>
      </c>
      <c r="D576" t="s">
        <v>60</v>
      </c>
      <c r="E576">
        <v>9143.9305401399997</v>
      </c>
      <c r="F576">
        <v>6939.7</v>
      </c>
      <c r="G576">
        <v>53.967483263946001</v>
      </c>
      <c r="H576">
        <v>-0.631844614982636</v>
      </c>
      <c r="I576">
        <v>-28.9370993296527</v>
      </c>
      <c r="J576">
        <v>-3.2606044106226602</v>
      </c>
      <c r="K576">
        <v>7630.9000515029702</v>
      </c>
      <c r="L576">
        <v>7109.6520807691204</v>
      </c>
      <c r="M576">
        <v>39.9079195447991</v>
      </c>
      <c r="N576">
        <v>0.86581341722972605</v>
      </c>
      <c r="O576">
        <v>48.102223439053503</v>
      </c>
      <c r="P576">
        <v>118.133526120575</v>
      </c>
      <c r="Q576">
        <v>0.136268675717542</v>
      </c>
    </row>
    <row r="577" spans="1:17" x14ac:dyDescent="0.3">
      <c r="A577" t="s">
        <v>1281</v>
      </c>
      <c r="B577" t="s">
        <v>1282</v>
      </c>
      <c r="C577" t="s">
        <v>3149</v>
      </c>
      <c r="D577" t="s">
        <v>135</v>
      </c>
      <c r="E577">
        <v>9138.5631500100008</v>
      </c>
      <c r="F577">
        <v>385.35</v>
      </c>
      <c r="G577">
        <v>152.52255370686601</v>
      </c>
      <c r="H577">
        <v>-13.4417585255965</v>
      </c>
      <c r="I577">
        <v>-3.0036862890552598</v>
      </c>
      <c r="J577">
        <v>3.8469209441133998</v>
      </c>
      <c r="K577">
        <v>425.855447621336</v>
      </c>
      <c r="L577">
        <v>362.05868910332998</v>
      </c>
      <c r="M577">
        <v>39.8300508902187</v>
      </c>
      <c r="N577">
        <v>0.80245347032829595</v>
      </c>
      <c r="O577">
        <v>47.8136758790709</v>
      </c>
      <c r="P577">
        <v>203.90378548895899</v>
      </c>
      <c r="Q577">
        <v>0.108503434447714</v>
      </c>
    </row>
    <row r="578" spans="1:17" x14ac:dyDescent="0.3">
      <c r="A578" t="s">
        <v>1283</v>
      </c>
      <c r="B578" t="s">
        <v>1284</v>
      </c>
      <c r="C578" t="s">
        <v>3147</v>
      </c>
      <c r="D578" t="s">
        <v>262</v>
      </c>
      <c r="E578">
        <v>9121.5025322799993</v>
      </c>
      <c r="F578">
        <v>3926.2</v>
      </c>
      <c r="G578">
        <v>130.629722273369</v>
      </c>
      <c r="H578">
        <v>17.200604882763798</v>
      </c>
      <c r="I578">
        <v>116.690509788957</v>
      </c>
      <c r="J578">
        <v>-0.481427551522497</v>
      </c>
      <c r="K578">
        <v>3287.5024896724899</v>
      </c>
      <c r="L578">
        <v>2391.78786592712</v>
      </c>
      <c r="M578">
        <v>68.371580208262401</v>
      </c>
      <c r="N578">
        <v>0.95748539171367397</v>
      </c>
      <c r="O578">
        <v>1.7510570016810101</v>
      </c>
      <c r="P578">
        <v>209.149606299212</v>
      </c>
      <c r="Q578">
        <v>0.14917126109562201</v>
      </c>
    </row>
    <row r="579" spans="1:17" x14ac:dyDescent="0.3">
      <c r="A579" t="s">
        <v>1285</v>
      </c>
      <c r="B579" t="s">
        <v>1286</v>
      </c>
      <c r="C579" t="s">
        <v>3147</v>
      </c>
      <c r="D579" t="s">
        <v>274</v>
      </c>
      <c r="E579">
        <v>9109.714917112</v>
      </c>
      <c r="F579">
        <v>79.61</v>
      </c>
      <c r="G579">
        <v>50.187820995537002</v>
      </c>
      <c r="H579">
        <v>4.9515538340449297</v>
      </c>
      <c r="I579">
        <v>32.899190674829597</v>
      </c>
      <c r="J579">
        <v>-0.688850741954945</v>
      </c>
      <c r="K579">
        <v>78.219113367831298</v>
      </c>
      <c r="L579">
        <v>66.328434019623799</v>
      </c>
      <c r="M579">
        <v>54.063927228186301</v>
      </c>
      <c r="N579">
        <v>1.09803818674278</v>
      </c>
      <c r="O579">
        <v>17.3219444793367</v>
      </c>
      <c r="P579">
        <v>101.035353535353</v>
      </c>
      <c r="Q579">
        <v>0.19929157068408601</v>
      </c>
    </row>
    <row r="580" spans="1:17" x14ac:dyDescent="0.3">
      <c r="A580" t="s">
        <v>1287</v>
      </c>
      <c r="B580" t="s">
        <v>1288</v>
      </c>
      <c r="C580" t="s">
        <v>3136</v>
      </c>
      <c r="D580" t="s">
        <v>543</v>
      </c>
      <c r="E580">
        <v>9056.6933694599993</v>
      </c>
      <c r="F580">
        <v>274.2</v>
      </c>
      <c r="G580">
        <v>-10.4679870367903</v>
      </c>
      <c r="H580">
        <v>-4.4668569217412601</v>
      </c>
      <c r="I580">
        <v>9.6633920364525991</v>
      </c>
      <c r="J580">
        <v>-2.75577009968177</v>
      </c>
      <c r="K580">
        <v>269.10573515453501</v>
      </c>
      <c r="L580">
        <v>241.66475546626799</v>
      </c>
      <c r="M580">
        <v>46.270056872007999</v>
      </c>
      <c r="N580">
        <v>0.77112799476975602</v>
      </c>
      <c r="O580">
        <v>8.5339168490153199</v>
      </c>
      <c r="P580">
        <v>36.011904761904702</v>
      </c>
      <c r="Q580">
        <v>5.1713182314802E-2</v>
      </c>
    </row>
    <row r="581" spans="1:17" hidden="1" x14ac:dyDescent="0.3">
      <c r="A581" t="s">
        <v>1289</v>
      </c>
      <c r="B581" t="s">
        <v>1290</v>
      </c>
      <c r="C581" t="s">
        <v>3147</v>
      </c>
      <c r="D581" t="s">
        <v>277</v>
      </c>
      <c r="E581">
        <v>9020.9382967649999</v>
      </c>
      <c r="F581">
        <v>1526.05</v>
      </c>
      <c r="G581">
        <v>98.023869663765097</v>
      </c>
      <c r="H581">
        <v>-4.0330929341833901</v>
      </c>
      <c r="I581">
        <v>11.192891284197501</v>
      </c>
      <c r="J581">
        <v>6.2444836681277298</v>
      </c>
      <c r="K581">
        <v>1526.58514327643</v>
      </c>
      <c r="M581">
        <v>64.722822936591101</v>
      </c>
      <c r="N581">
        <v>0.81231135885674</v>
      </c>
      <c r="O581">
        <v>36.299596998787699</v>
      </c>
      <c r="P581">
        <v>137.554483188044</v>
      </c>
    </row>
    <row r="582" spans="1:17" x14ac:dyDescent="0.3">
      <c r="A582" t="s">
        <v>1291</v>
      </c>
      <c r="B582" t="s">
        <v>1292</v>
      </c>
      <c r="C582" t="s">
        <v>3148</v>
      </c>
      <c r="D582" t="s">
        <v>855</v>
      </c>
      <c r="E582">
        <v>9013.4843721119996</v>
      </c>
      <c r="F582">
        <v>193.68</v>
      </c>
      <c r="G582">
        <v>22.625766785250899</v>
      </c>
      <c r="H582">
        <v>-11.200269833468001</v>
      </c>
      <c r="I582">
        <v>-0.65573289431361204</v>
      </c>
      <c r="J582">
        <v>-4.6081846998317504</v>
      </c>
      <c r="K582">
        <v>209.58647979445499</v>
      </c>
      <c r="L582">
        <v>194.77148794478799</v>
      </c>
      <c r="M582">
        <v>42.039766449343396</v>
      </c>
      <c r="N582">
        <v>0.66413361913958202</v>
      </c>
      <c r="O582">
        <v>36.3073110285006</v>
      </c>
      <c r="P582">
        <v>70.568031704095105</v>
      </c>
      <c r="Q582">
        <v>0.101953334241979</v>
      </c>
    </row>
    <row r="583" spans="1:17" x14ac:dyDescent="0.3">
      <c r="A583" t="s">
        <v>1293</v>
      </c>
      <c r="B583" t="s">
        <v>1294</v>
      </c>
      <c r="C583" t="s">
        <v>3150</v>
      </c>
      <c r="D583" t="s">
        <v>262</v>
      </c>
      <c r="E583">
        <v>8983.7674119700005</v>
      </c>
      <c r="F583">
        <v>2162.15</v>
      </c>
      <c r="G583">
        <v>94.843088174853307</v>
      </c>
      <c r="H583">
        <v>9.8353321247808001</v>
      </c>
      <c r="I583">
        <v>55.171792226899498</v>
      </c>
      <c r="J583">
        <v>-0.99063876068475198</v>
      </c>
      <c r="K583">
        <v>2002.6124597610701</v>
      </c>
      <c r="L583">
        <v>1548.5380258052901</v>
      </c>
      <c r="M583">
        <v>47.600685341252301</v>
      </c>
      <c r="N583">
        <v>0.57349555582691403</v>
      </c>
      <c r="O583">
        <v>11.312813634576599</v>
      </c>
      <c r="P583">
        <v>147.924549936933</v>
      </c>
      <c r="Q583">
        <v>9.2194154154942004E-2</v>
      </c>
    </row>
    <row r="584" spans="1:17" x14ac:dyDescent="0.3">
      <c r="A584" t="s">
        <v>1295</v>
      </c>
      <c r="B584" t="s">
        <v>1296</v>
      </c>
      <c r="C584" t="s">
        <v>3140</v>
      </c>
      <c r="D584" t="s">
        <v>268</v>
      </c>
      <c r="E584">
        <v>8967.4648289399993</v>
      </c>
      <c r="F584">
        <v>1367.7</v>
      </c>
      <c r="G584">
        <v>2.77996402951849</v>
      </c>
      <c r="H584">
        <v>0.65408305884332796</v>
      </c>
      <c r="I584">
        <v>0.48165389854164398</v>
      </c>
      <c r="J584">
        <v>-6.5175826448857004</v>
      </c>
      <c r="K584">
        <v>1357.54951494226</v>
      </c>
      <c r="L584">
        <v>1254.36790213581</v>
      </c>
      <c r="M584">
        <v>38.2125845955523</v>
      </c>
      <c r="N584">
        <v>0.55225097939549195</v>
      </c>
      <c r="O584">
        <v>20.9292973605322</v>
      </c>
      <c r="P584">
        <v>40.0040945849114</v>
      </c>
    </row>
    <row r="585" spans="1:17" hidden="1" x14ac:dyDescent="0.3">
      <c r="A585" t="s">
        <v>1297</v>
      </c>
      <c r="B585" t="s">
        <v>1298</v>
      </c>
      <c r="C585" t="s">
        <v>3151</v>
      </c>
      <c r="D585" t="s">
        <v>135</v>
      </c>
      <c r="E585">
        <v>8963.9479149750005</v>
      </c>
      <c r="F585">
        <v>711.35</v>
      </c>
      <c r="G585">
        <v>-5.9980731016747404</v>
      </c>
      <c r="H585">
        <v>-3.0697442616040502E-2</v>
      </c>
      <c r="I585">
        <v>-4.8623917400239698</v>
      </c>
      <c r="J585">
        <v>-0.124566643531097</v>
      </c>
      <c r="K585">
        <v>715.024010043212</v>
      </c>
      <c r="L585">
        <v>678.56792731053599</v>
      </c>
      <c r="M585">
        <v>48.211501571390897</v>
      </c>
      <c r="N585">
        <v>0.44146212855933498</v>
      </c>
      <c r="O585">
        <v>11.1056441976523</v>
      </c>
      <c r="P585">
        <v>37.326254826254797</v>
      </c>
    </row>
    <row r="586" spans="1:17" x14ac:dyDescent="0.3">
      <c r="A586" t="s">
        <v>1299</v>
      </c>
      <c r="B586" t="s">
        <v>1300</v>
      </c>
      <c r="C586" t="s">
        <v>3139</v>
      </c>
      <c r="D586" t="s">
        <v>48</v>
      </c>
      <c r="E586">
        <v>8927.7923769999998</v>
      </c>
      <c r="F586">
        <v>317.45</v>
      </c>
      <c r="G586">
        <v>-12.537669166941001</v>
      </c>
      <c r="H586">
        <v>-9.2439897369702599</v>
      </c>
      <c r="I586">
        <v>12.5415542437783</v>
      </c>
      <c r="J586">
        <v>-3.9250294918664101</v>
      </c>
      <c r="K586">
        <v>336.188088450809</v>
      </c>
      <c r="L586">
        <v>313.98315262541701</v>
      </c>
      <c r="M586">
        <v>37.983723673362299</v>
      </c>
      <c r="N586">
        <v>0.368290564089369</v>
      </c>
      <c r="O586">
        <v>30.855252795715799</v>
      </c>
      <c r="P586">
        <v>34.0865892291446</v>
      </c>
      <c r="Q586">
        <v>-1.252282727377E-2</v>
      </c>
    </row>
    <row r="587" spans="1:17" hidden="1" x14ac:dyDescent="0.3">
      <c r="A587" t="s">
        <v>1301</v>
      </c>
      <c r="B587" t="s">
        <v>1302</v>
      </c>
      <c r="C587" t="s">
        <v>3151</v>
      </c>
      <c r="D587" t="s">
        <v>135</v>
      </c>
      <c r="E587">
        <v>8920.1</v>
      </c>
      <c r="F587">
        <v>4460.05</v>
      </c>
      <c r="G587">
        <v>-32.422474325888103</v>
      </c>
      <c r="H587">
        <v>-0.13740626286819699</v>
      </c>
      <c r="I587">
        <v>-20.563996916697299</v>
      </c>
      <c r="J587">
        <v>2.9901809496934498E-2</v>
      </c>
      <c r="K587">
        <v>4569.1119463396999</v>
      </c>
      <c r="L587">
        <v>4720.8599643758898</v>
      </c>
      <c r="M587">
        <v>44.110529384905298</v>
      </c>
      <c r="N587">
        <v>0.468215521502718</v>
      </c>
      <c r="O587">
        <v>56.365960022869601</v>
      </c>
      <c r="P587">
        <v>6.16007140731924</v>
      </c>
      <c r="Q587">
        <v>-1.7140587884472001E-2</v>
      </c>
    </row>
    <row r="588" spans="1:17" x14ac:dyDescent="0.3">
      <c r="A588" t="s">
        <v>1303</v>
      </c>
      <c r="B588" t="s">
        <v>1304</v>
      </c>
      <c r="C588" t="s">
        <v>3140</v>
      </c>
      <c r="D588" t="s">
        <v>51</v>
      </c>
      <c r="E588">
        <v>8909.1842280000001</v>
      </c>
      <c r="F588">
        <v>513.6</v>
      </c>
      <c r="G588">
        <v>-2.9853366837409601</v>
      </c>
      <c r="H588">
        <v>4.2600349306355501</v>
      </c>
      <c r="I588">
        <v>21.559659533077099</v>
      </c>
      <c r="J588">
        <v>4.9915550904548596</v>
      </c>
      <c r="K588">
        <v>490.97829576848397</v>
      </c>
      <c r="L588">
        <v>422.61292031557701</v>
      </c>
      <c r="M588">
        <v>54.727514847122798</v>
      </c>
      <c r="N588">
        <v>0.31884365591824798</v>
      </c>
      <c r="O588">
        <v>7.7394859813084</v>
      </c>
      <c r="P588">
        <v>60.751173708920199</v>
      </c>
    </row>
    <row r="589" spans="1:17" x14ac:dyDescent="0.3">
      <c r="A589" t="s">
        <v>1305</v>
      </c>
      <c r="B589" t="s">
        <v>1306</v>
      </c>
      <c r="C589" t="s">
        <v>3138</v>
      </c>
      <c r="D589" t="s">
        <v>245</v>
      </c>
      <c r="E589">
        <v>8854.2363752000001</v>
      </c>
      <c r="F589">
        <v>663.1</v>
      </c>
      <c r="G589">
        <v>-24.1775197627165</v>
      </c>
      <c r="H589">
        <v>-7.6564763345442204</v>
      </c>
      <c r="I589">
        <v>3.4480913480943598</v>
      </c>
      <c r="J589">
        <v>-0.95889291096337903</v>
      </c>
      <c r="K589">
        <v>691.15102565952304</v>
      </c>
      <c r="L589">
        <v>644.419719514799</v>
      </c>
      <c r="M589">
        <v>30.978888246359801</v>
      </c>
      <c r="N589">
        <v>0.32254712313533301</v>
      </c>
      <c r="O589">
        <v>28.939828080229201</v>
      </c>
      <c r="P589">
        <v>20.213923132704799</v>
      </c>
      <c r="Q589">
        <v>6.6947575647790997E-2</v>
      </c>
    </row>
    <row r="590" spans="1:17" x14ac:dyDescent="0.3">
      <c r="A590" t="s">
        <v>1307</v>
      </c>
      <c r="B590" t="s">
        <v>1308</v>
      </c>
      <c r="C590" t="s">
        <v>3142</v>
      </c>
      <c r="D590" t="s">
        <v>182</v>
      </c>
      <c r="E590">
        <v>8799.7327079999995</v>
      </c>
      <c r="F590">
        <v>575.95000000000005</v>
      </c>
      <c r="G590">
        <v>-10.6342939826486</v>
      </c>
      <c r="H590">
        <v>3.2753131857450799</v>
      </c>
      <c r="I590">
        <v>2.1057332779852298</v>
      </c>
      <c r="J590">
        <v>-1.90969390908175</v>
      </c>
      <c r="K590">
        <v>578.96651098037501</v>
      </c>
      <c r="L590">
        <v>553.45085387672998</v>
      </c>
      <c r="M590">
        <v>49.368846628850001</v>
      </c>
      <c r="N590">
        <v>0.51158631477654204</v>
      </c>
      <c r="O590">
        <v>22.892612205920599</v>
      </c>
      <c r="P590">
        <v>33.013856812933</v>
      </c>
      <c r="Q590">
        <v>6.9337641064016006E-2</v>
      </c>
    </row>
    <row r="591" spans="1:17" hidden="1" x14ac:dyDescent="0.3">
      <c r="A591" t="s">
        <v>1309</v>
      </c>
      <c r="B591" t="s">
        <v>1310</v>
      </c>
      <c r="C591" t="s">
        <v>3148</v>
      </c>
      <c r="D591" t="s">
        <v>284</v>
      </c>
      <c r="E591">
        <v>8698.7307024799993</v>
      </c>
      <c r="F591">
        <v>390.95</v>
      </c>
      <c r="G591">
        <v>-29.851009134836001</v>
      </c>
      <c r="H591">
        <v>0.33184122908489799</v>
      </c>
      <c r="I591">
        <v>-29.113364380835201</v>
      </c>
      <c r="J591">
        <v>4.9119831847773101</v>
      </c>
      <c r="K591">
        <v>388.33727724164498</v>
      </c>
      <c r="M591">
        <v>72.681893470520293</v>
      </c>
      <c r="N591">
        <v>0.75539885784294702</v>
      </c>
      <c r="O591">
        <v>37.677452359636703</v>
      </c>
      <c r="P591">
        <v>14.312865497076</v>
      </c>
    </row>
    <row r="592" spans="1:17" x14ac:dyDescent="0.3">
      <c r="A592" t="s">
        <v>1311</v>
      </c>
      <c r="B592" t="s">
        <v>1312</v>
      </c>
      <c r="C592" t="s">
        <v>3140</v>
      </c>
      <c r="D592" t="s">
        <v>51</v>
      </c>
      <c r="E592">
        <v>8696.5006368600007</v>
      </c>
      <c r="F592">
        <v>534.15</v>
      </c>
      <c r="G592">
        <v>9.8963907532425104</v>
      </c>
      <c r="H592">
        <v>-9.33553275664433</v>
      </c>
      <c r="I592">
        <v>7.0636999350817797</v>
      </c>
      <c r="J592">
        <v>0.70611972610978702</v>
      </c>
      <c r="K592">
        <v>533.73338427048702</v>
      </c>
      <c r="L592">
        <v>476.30055734663398</v>
      </c>
      <c r="M592">
        <v>47.530478120254301</v>
      </c>
      <c r="N592">
        <v>0.32598814231047402</v>
      </c>
      <c r="O592">
        <v>23.345502199756599</v>
      </c>
      <c r="P592">
        <v>55.592775997669598</v>
      </c>
      <c r="Q592">
        <v>4.4000980908332002E-2</v>
      </c>
    </row>
    <row r="593" spans="1:17" x14ac:dyDescent="0.3">
      <c r="A593" t="s">
        <v>1313</v>
      </c>
      <c r="B593" t="s">
        <v>1314</v>
      </c>
      <c r="C593" t="s">
        <v>3140</v>
      </c>
      <c r="D593" t="s">
        <v>51</v>
      </c>
      <c r="E593">
        <v>8674.9200301100009</v>
      </c>
      <c r="F593">
        <v>5226.05</v>
      </c>
      <c r="G593">
        <v>-26.098147537366199</v>
      </c>
      <c r="H593">
        <v>1.2819722860690801</v>
      </c>
      <c r="I593">
        <v>-8.8554878496415398E-2</v>
      </c>
      <c r="J593">
        <v>-3.53957011024545</v>
      </c>
      <c r="K593">
        <v>5252.56379120568</v>
      </c>
      <c r="L593">
        <v>5099.69664743044</v>
      </c>
      <c r="M593">
        <v>41.076568388274502</v>
      </c>
      <c r="N593">
        <v>0.76050876571689496</v>
      </c>
      <c r="O593">
        <v>7.9754307746768598</v>
      </c>
      <c r="P593">
        <v>12.7141948215806</v>
      </c>
      <c r="Q593">
        <v>-5.3964635002568997E-2</v>
      </c>
    </row>
    <row r="594" spans="1:17" x14ac:dyDescent="0.3">
      <c r="A594" t="s">
        <v>1315</v>
      </c>
      <c r="B594" t="s">
        <v>1316</v>
      </c>
      <c r="C594" t="s">
        <v>3148</v>
      </c>
      <c r="D594" t="s">
        <v>114</v>
      </c>
      <c r="E594">
        <v>8659.2959995849997</v>
      </c>
      <c r="F594">
        <v>4376.3500000000004</v>
      </c>
      <c r="G594">
        <v>103.887346121581</v>
      </c>
      <c r="H594">
        <v>24.0283871120672</v>
      </c>
      <c r="I594">
        <v>98.001700958885905</v>
      </c>
      <c r="J594">
        <v>-2.0186346114421498</v>
      </c>
      <c r="K594">
        <v>3820.3563381110398</v>
      </c>
      <c r="L594">
        <v>2975.8433341585301</v>
      </c>
      <c r="M594">
        <v>60.269843313901703</v>
      </c>
      <c r="N594">
        <v>1.9613716575373401</v>
      </c>
      <c r="O594">
        <v>2.8254138722908202</v>
      </c>
      <c r="P594">
        <v>174.37931034482699</v>
      </c>
      <c r="Q594">
        <v>-9.8078310413050006E-3</v>
      </c>
    </row>
    <row r="595" spans="1:17" hidden="1" x14ac:dyDescent="0.3">
      <c r="A595" t="s">
        <v>1317</v>
      </c>
      <c r="B595" t="s">
        <v>1318</v>
      </c>
      <c r="C595" t="s">
        <v>3151</v>
      </c>
      <c r="D595" t="s">
        <v>117</v>
      </c>
      <c r="E595">
        <v>8645.0962593500008</v>
      </c>
      <c r="F595">
        <v>358.3</v>
      </c>
      <c r="G595">
        <v>263.50728059383903</v>
      </c>
      <c r="H595">
        <v>-4.7864838931232097</v>
      </c>
      <c r="I595">
        <v>52.173287630008303</v>
      </c>
      <c r="J595">
        <v>-6.13366316441721E-2</v>
      </c>
      <c r="K595">
        <v>358.50539523698501</v>
      </c>
      <c r="L595">
        <v>283.76554670837601</v>
      </c>
      <c r="M595">
        <v>45.548370979335999</v>
      </c>
      <c r="N595">
        <v>0.31191735100634299</v>
      </c>
      <c r="O595">
        <v>11.4568797097404</v>
      </c>
      <c r="P595">
        <v>354.98412698412699</v>
      </c>
      <c r="Q595">
        <v>0.15246551486915699</v>
      </c>
    </row>
    <row r="596" spans="1:17" hidden="1" x14ac:dyDescent="0.3">
      <c r="A596" t="s">
        <v>1319</v>
      </c>
      <c r="B596" t="s">
        <v>1320</v>
      </c>
      <c r="C596" t="s">
        <v>3151</v>
      </c>
      <c r="D596" t="s">
        <v>741</v>
      </c>
      <c r="E596">
        <v>8642.3479203879997</v>
      </c>
      <c r="F596">
        <v>532.51</v>
      </c>
      <c r="G596">
        <v>-9.4713339736746498</v>
      </c>
      <c r="H596">
        <v>0.33499165452055701</v>
      </c>
      <c r="I596">
        <v>-2.51630594356606</v>
      </c>
      <c r="J596">
        <v>-1.34162549246942</v>
      </c>
      <c r="K596">
        <v>532.16732144684602</v>
      </c>
      <c r="L596">
        <v>507.18230755014002</v>
      </c>
      <c r="M596">
        <v>73.886051750125603</v>
      </c>
      <c r="N596">
        <v>0.38840504770031298</v>
      </c>
      <c r="O596">
        <v>5.3445005727592099</v>
      </c>
      <c r="P596">
        <v>24.090601915503399</v>
      </c>
      <c r="Q596">
        <v>-1.0545973830429E-2</v>
      </c>
    </row>
    <row r="597" spans="1:17" x14ac:dyDescent="0.3">
      <c r="A597" t="s">
        <v>1321</v>
      </c>
      <c r="B597" t="s">
        <v>1322</v>
      </c>
      <c r="C597" t="s">
        <v>3155</v>
      </c>
      <c r="D597" t="s">
        <v>1323</v>
      </c>
      <c r="E597">
        <v>8615.8032158400001</v>
      </c>
      <c r="F597">
        <v>508.6</v>
      </c>
      <c r="G597">
        <v>0.98435082894991</v>
      </c>
      <c r="H597">
        <v>10.862199339291999</v>
      </c>
      <c r="I597">
        <v>31.5227910862165</v>
      </c>
      <c r="J597">
        <v>0.63685774658752103</v>
      </c>
      <c r="K597">
        <v>476.268712889087</v>
      </c>
      <c r="L597">
        <v>442.02103250454502</v>
      </c>
      <c r="M597">
        <v>79.024409494415096</v>
      </c>
      <c r="N597">
        <v>2.08946343475229</v>
      </c>
      <c r="O597">
        <v>25.589854502556001</v>
      </c>
      <c r="P597">
        <v>59.385772485114302</v>
      </c>
      <c r="Q597">
        <v>9.4754148111669004E-2</v>
      </c>
    </row>
    <row r="598" spans="1:17" x14ac:dyDescent="0.3">
      <c r="A598" t="s">
        <v>1324</v>
      </c>
      <c r="B598" t="s">
        <v>1325</v>
      </c>
      <c r="C598" t="s">
        <v>3145</v>
      </c>
      <c r="D598" t="s">
        <v>83</v>
      </c>
      <c r="E598">
        <v>8583.2070081300008</v>
      </c>
      <c r="F598">
        <v>290.7</v>
      </c>
      <c r="G598">
        <v>-63.291099777989899</v>
      </c>
      <c r="H598">
        <v>-1.2966397824737399</v>
      </c>
      <c r="I598">
        <v>-11.8580104844534</v>
      </c>
      <c r="J598">
        <v>1.1391572310332301</v>
      </c>
      <c r="K598">
        <v>290.32230999863998</v>
      </c>
      <c r="L598">
        <v>327.07820120302</v>
      </c>
      <c r="M598">
        <v>60.614768784556802</v>
      </c>
      <c r="N598">
        <v>0.91184740682569598</v>
      </c>
      <c r="O598">
        <v>62.710698314413399</v>
      </c>
      <c r="P598">
        <v>11.3793103448275</v>
      </c>
      <c r="Q598">
        <v>-9.6986072077009003E-2</v>
      </c>
    </row>
    <row r="599" spans="1:17" hidden="1" x14ac:dyDescent="0.3">
      <c r="A599" t="s">
        <v>1326</v>
      </c>
      <c r="B599" t="s">
        <v>1327</v>
      </c>
      <c r="C599" t="s">
        <v>3151</v>
      </c>
      <c r="D599" t="s">
        <v>48</v>
      </c>
      <c r="E599">
        <v>8581.8865884999996</v>
      </c>
      <c r="F599">
        <v>784.15</v>
      </c>
      <c r="G599">
        <v>222.53132050990601</v>
      </c>
      <c r="H599">
        <v>-3.4836866239945099</v>
      </c>
      <c r="I599">
        <v>233.552875716111</v>
      </c>
      <c r="J599">
        <v>-2.8327632912513798</v>
      </c>
      <c r="K599">
        <v>697.55973894856402</v>
      </c>
      <c r="L599">
        <v>454.12369197231999</v>
      </c>
      <c r="M599">
        <v>57.843424633490798</v>
      </c>
      <c r="N599">
        <v>0.39675496447452602</v>
      </c>
      <c r="O599">
        <v>13.109736657527201</v>
      </c>
      <c r="P599">
        <v>407.37625363959802</v>
      </c>
    </row>
    <row r="600" spans="1:17" x14ac:dyDescent="0.3">
      <c r="A600" t="s">
        <v>1328</v>
      </c>
      <c r="B600" t="s">
        <v>1329</v>
      </c>
      <c r="C600" t="s">
        <v>3135</v>
      </c>
      <c r="D600" t="s">
        <v>271</v>
      </c>
      <c r="E600">
        <v>8579.0209243000008</v>
      </c>
      <c r="F600">
        <v>727.85</v>
      </c>
      <c r="G600">
        <v>-6.2276018576826297</v>
      </c>
      <c r="H600">
        <v>-1.31057373509386</v>
      </c>
      <c r="I600">
        <v>-1.28655324666315</v>
      </c>
      <c r="J600">
        <v>-1.2923170349728099</v>
      </c>
      <c r="K600">
        <v>745.74126555885402</v>
      </c>
      <c r="L600">
        <v>721.09056896688799</v>
      </c>
      <c r="M600">
        <v>39.173905405896498</v>
      </c>
      <c r="N600">
        <v>0.75298711153985398</v>
      </c>
      <c r="O600">
        <v>26.633234869822001</v>
      </c>
      <c r="P600">
        <v>25.827642838620399</v>
      </c>
      <c r="Q600">
        <v>7.7463646855903998E-2</v>
      </c>
    </row>
    <row r="601" spans="1:17" x14ac:dyDescent="0.3">
      <c r="A601" t="s">
        <v>1330</v>
      </c>
      <c r="B601" t="s">
        <v>1331</v>
      </c>
      <c r="C601" t="s">
        <v>3150</v>
      </c>
      <c r="D601" t="s">
        <v>398</v>
      </c>
      <c r="E601">
        <v>8575.6349231299992</v>
      </c>
      <c r="F601">
        <v>215.21</v>
      </c>
      <c r="G601">
        <v>-22.2172637600111</v>
      </c>
      <c r="H601">
        <v>-3.4427796775931201</v>
      </c>
      <c r="I601">
        <v>-16.378967193813999</v>
      </c>
      <c r="J601">
        <v>-2.1017212835809902</v>
      </c>
      <c r="K601">
        <v>224.06733334311301</v>
      </c>
      <c r="L601">
        <v>223.91218560364399</v>
      </c>
      <c r="M601">
        <v>47.840514363219697</v>
      </c>
      <c r="N601">
        <v>0.73817287101492901</v>
      </c>
      <c r="O601">
        <v>49.737465731146301</v>
      </c>
      <c r="P601">
        <v>20.161920714684499</v>
      </c>
      <c r="Q601">
        <v>5.5681856856411999E-2</v>
      </c>
    </row>
    <row r="602" spans="1:17" x14ac:dyDescent="0.3">
      <c r="A602" t="s">
        <v>1332</v>
      </c>
      <c r="B602" t="s">
        <v>1333</v>
      </c>
      <c r="C602" t="s">
        <v>3136</v>
      </c>
      <c r="D602" t="s">
        <v>24</v>
      </c>
      <c r="E602">
        <v>8569.0657834110007</v>
      </c>
      <c r="F602">
        <v>226.89</v>
      </c>
      <c r="G602">
        <v>-32.902015895235898</v>
      </c>
      <c r="H602">
        <v>2.0134917723316299</v>
      </c>
      <c r="I602">
        <v>-11.2341650267976</v>
      </c>
      <c r="J602">
        <v>-2.06192444003347</v>
      </c>
      <c r="K602">
        <v>227.90759021593499</v>
      </c>
      <c r="L602">
        <v>224.024458800476</v>
      </c>
      <c r="M602">
        <v>43.309992841003499</v>
      </c>
      <c r="N602">
        <v>0.63190194834077296</v>
      </c>
      <c r="O602">
        <v>26.294680241526699</v>
      </c>
      <c r="P602">
        <v>18.171874999999901</v>
      </c>
      <c r="Q602">
        <v>0.12752830937485601</v>
      </c>
    </row>
    <row r="603" spans="1:17" x14ac:dyDescent="0.3">
      <c r="A603" t="s">
        <v>1334</v>
      </c>
      <c r="B603" t="s">
        <v>1335</v>
      </c>
      <c r="C603" t="s">
        <v>3135</v>
      </c>
      <c r="D603" t="s">
        <v>21</v>
      </c>
      <c r="E603">
        <v>8556.3882054999995</v>
      </c>
      <c r="F603">
        <v>2771.5</v>
      </c>
      <c r="G603">
        <v>-11.9914645901532</v>
      </c>
      <c r="H603">
        <v>0.43669179645223299</v>
      </c>
      <c r="I603">
        <v>-4.6088883102262299</v>
      </c>
      <c r="J603">
        <v>0.99409113545278605</v>
      </c>
      <c r="K603">
        <v>2726.71058283192</v>
      </c>
      <c r="L603">
        <v>2655.9467317464801</v>
      </c>
      <c r="M603">
        <v>72.225457609378594</v>
      </c>
      <c r="N603">
        <v>0.79950577114877297</v>
      </c>
      <c r="O603">
        <v>13.476456792350699</v>
      </c>
      <c r="P603">
        <v>31.784788759183002</v>
      </c>
      <c r="Q603">
        <v>-1.7619165764788999E-2</v>
      </c>
    </row>
    <row r="604" spans="1:17" hidden="1" x14ac:dyDescent="0.3">
      <c r="A604" t="s">
        <v>1336</v>
      </c>
      <c r="B604" t="s">
        <v>1337</v>
      </c>
      <c r="C604" t="s">
        <v>3151</v>
      </c>
      <c r="D604" t="s">
        <v>57</v>
      </c>
      <c r="E604">
        <v>8538.4683174000002</v>
      </c>
      <c r="F604">
        <v>15.9</v>
      </c>
      <c r="G604">
        <v>106.600166603205</v>
      </c>
      <c r="H604">
        <v>7.1715471825549102</v>
      </c>
      <c r="I604">
        <v>74.3813443348417</v>
      </c>
      <c r="J604">
        <v>-4.2340162482472801</v>
      </c>
      <c r="K604">
        <v>15.7590418106325</v>
      </c>
      <c r="L604">
        <v>13.4395853358299</v>
      </c>
      <c r="M604">
        <v>49.4607620366464</v>
      </c>
      <c r="N604">
        <v>1.5395632552521099</v>
      </c>
      <c r="O604">
        <v>32.704402515723203</v>
      </c>
      <c r="P604">
        <v>139.097744360902</v>
      </c>
      <c r="Q604">
        <v>0.122235827434146</v>
      </c>
    </row>
    <row r="605" spans="1:17" x14ac:dyDescent="0.3">
      <c r="A605" t="s">
        <v>1338</v>
      </c>
      <c r="B605" t="s">
        <v>1339</v>
      </c>
      <c r="C605" t="s">
        <v>3138</v>
      </c>
      <c r="D605" t="s">
        <v>389</v>
      </c>
      <c r="E605">
        <v>8533.0638068999997</v>
      </c>
      <c r="F605">
        <v>626.29999999999995</v>
      </c>
      <c r="G605">
        <v>18.648303664015199</v>
      </c>
      <c r="H605">
        <v>-9.0691546802187801</v>
      </c>
      <c r="I605">
        <v>13.5888113886058</v>
      </c>
      <c r="J605">
        <v>-1.9260649407943</v>
      </c>
      <c r="K605">
        <v>645.35454866239797</v>
      </c>
      <c r="L605">
        <v>580.68396487806501</v>
      </c>
      <c r="M605">
        <v>52.681757197048803</v>
      </c>
      <c r="N605">
        <v>0.17057986004606199</v>
      </c>
      <c r="O605">
        <v>26.61663739422</v>
      </c>
      <c r="P605">
        <v>62.295931588494398</v>
      </c>
      <c r="Q605">
        <v>-4.188925735209E-3</v>
      </c>
    </row>
    <row r="606" spans="1:17" x14ac:dyDescent="0.3">
      <c r="A606" t="s">
        <v>1340</v>
      </c>
      <c r="B606" t="s">
        <v>1341</v>
      </c>
      <c r="C606" t="s">
        <v>3142</v>
      </c>
      <c r="D606" t="s">
        <v>182</v>
      </c>
      <c r="E606">
        <v>8529.0352758000008</v>
      </c>
      <c r="F606">
        <v>1579.5</v>
      </c>
      <c r="G606">
        <v>45.635734318663403</v>
      </c>
      <c r="H606">
        <v>6.1643324262329999</v>
      </c>
      <c r="I606">
        <v>37.9053588003069</v>
      </c>
      <c r="J606">
        <v>-2.1386352968900901</v>
      </c>
      <c r="K606">
        <v>1527.1285689655199</v>
      </c>
      <c r="L606">
        <v>1260.32629510314</v>
      </c>
      <c r="M606">
        <v>42.603374066008897</v>
      </c>
      <c r="N606">
        <v>0.54885658465546805</v>
      </c>
      <c r="O606">
        <v>11.3200379867046</v>
      </c>
      <c r="P606">
        <v>92.504570383912196</v>
      </c>
      <c r="Q606">
        <v>9.0477596724278006E-2</v>
      </c>
    </row>
    <row r="607" spans="1:17" x14ac:dyDescent="0.3">
      <c r="A607" t="s">
        <v>1342</v>
      </c>
      <c r="B607" t="s">
        <v>1343</v>
      </c>
      <c r="C607" t="s">
        <v>3136</v>
      </c>
      <c r="D607" t="s">
        <v>24</v>
      </c>
      <c r="E607">
        <v>8440.3372087600001</v>
      </c>
      <c r="F607">
        <v>74.11</v>
      </c>
      <c r="G607">
        <v>-50.544625095160697</v>
      </c>
      <c r="H607">
        <v>-14.811452372826301</v>
      </c>
      <c r="I607">
        <v>-37.063708720118399</v>
      </c>
      <c r="J607">
        <v>-5.7206481359845096</v>
      </c>
      <c r="K607">
        <v>80.917730024355507</v>
      </c>
      <c r="L607">
        <v>88.681766168436894</v>
      </c>
      <c r="M607">
        <v>34.897698941037099</v>
      </c>
      <c r="N607">
        <v>0.83007764224459502</v>
      </c>
      <c r="O607">
        <v>57.198758602077902</v>
      </c>
      <c r="P607">
        <v>2.2206896551724098</v>
      </c>
      <c r="Q607">
        <v>-5.9254558856359999E-3</v>
      </c>
    </row>
    <row r="608" spans="1:17" x14ac:dyDescent="0.3">
      <c r="A608" t="s">
        <v>1344</v>
      </c>
      <c r="B608" t="s">
        <v>1345</v>
      </c>
      <c r="C608" t="s">
        <v>3146</v>
      </c>
      <c r="D608" t="s">
        <v>434</v>
      </c>
      <c r="E608">
        <v>8440.1025098119899</v>
      </c>
      <c r="F608">
        <v>191.56</v>
      </c>
      <c r="G608">
        <v>-40.837793473723004</v>
      </c>
      <c r="H608">
        <v>-7.4331847173941403</v>
      </c>
      <c r="I608">
        <v>2.61017273968395</v>
      </c>
      <c r="J608">
        <v>-4.2830117329054396</v>
      </c>
      <c r="K608">
        <v>195.882456581773</v>
      </c>
      <c r="L608">
        <v>193.43085695293999</v>
      </c>
      <c r="M608">
        <v>38.850407591957399</v>
      </c>
      <c r="N608">
        <v>0.34953910076738798</v>
      </c>
      <c r="O608">
        <v>19.8058049697222</v>
      </c>
      <c r="P608">
        <v>32.110344827586196</v>
      </c>
    </row>
    <row r="609" spans="1:17" x14ac:dyDescent="0.3">
      <c r="A609" t="s">
        <v>1346</v>
      </c>
      <c r="B609" t="s">
        <v>1347</v>
      </c>
      <c r="C609" t="s">
        <v>3144</v>
      </c>
      <c r="D609" t="s">
        <v>80</v>
      </c>
      <c r="E609">
        <v>8430.7993182030004</v>
      </c>
      <c r="F609">
        <v>208.59</v>
      </c>
      <c r="G609">
        <v>-7.5160457353888104</v>
      </c>
      <c r="H609">
        <v>0.685994574186786</v>
      </c>
      <c r="I609">
        <v>-18.108327076489601</v>
      </c>
      <c r="J609">
        <v>-3.9279260542514698</v>
      </c>
      <c r="K609">
        <v>211.94178834538599</v>
      </c>
      <c r="L609">
        <v>203.60586897481201</v>
      </c>
      <c r="M609">
        <v>46.562903228932299</v>
      </c>
      <c r="N609">
        <v>0.83254469928547403</v>
      </c>
      <c r="O609">
        <v>22.728798120715201</v>
      </c>
      <c r="P609">
        <v>41.8979591836734</v>
      </c>
      <c r="Q609">
        <v>8.6923635149601997E-2</v>
      </c>
    </row>
    <row r="610" spans="1:17" x14ac:dyDescent="0.3">
      <c r="A610" t="s">
        <v>1348</v>
      </c>
      <c r="B610" t="s">
        <v>1349</v>
      </c>
      <c r="C610" t="s">
        <v>3147</v>
      </c>
      <c r="D610" t="s">
        <v>1350</v>
      </c>
      <c r="E610">
        <v>8423.5885026399992</v>
      </c>
      <c r="F610">
        <v>264.39999999999998</v>
      </c>
      <c r="G610">
        <v>7.4341365548221496</v>
      </c>
      <c r="H610">
        <v>2.7181229833429401</v>
      </c>
      <c r="I610">
        <v>35.3869712425779</v>
      </c>
      <c r="J610">
        <v>1.0310276936923499</v>
      </c>
      <c r="K610">
        <v>248.159804303079</v>
      </c>
      <c r="L610">
        <v>218.02791858088099</v>
      </c>
      <c r="M610">
        <v>55.1964854476103</v>
      </c>
      <c r="N610">
        <v>0.93795559846960996</v>
      </c>
      <c r="O610">
        <v>3.3850226928895801</v>
      </c>
      <c r="P610">
        <v>55.896226415094297</v>
      </c>
      <c r="Q610">
        <v>2.5696906312089999E-3</v>
      </c>
    </row>
    <row r="611" spans="1:17" hidden="1" x14ac:dyDescent="0.3">
      <c r="A611" t="s">
        <v>1351</v>
      </c>
      <c r="B611" t="s">
        <v>1352</v>
      </c>
      <c r="C611" t="s">
        <v>3151</v>
      </c>
      <c r="D611" t="s">
        <v>159</v>
      </c>
      <c r="E611">
        <v>8421.9567544130005</v>
      </c>
      <c r="F611">
        <v>65.709999999999994</v>
      </c>
      <c r="G611">
        <v>37.504639196955502</v>
      </c>
      <c r="H611">
        <v>-5.1968949021945496</v>
      </c>
      <c r="I611">
        <v>-7.9236846835158001</v>
      </c>
      <c r="J611">
        <v>3.4733383895962699</v>
      </c>
      <c r="K611">
        <v>63.183418117604504</v>
      </c>
      <c r="L611">
        <v>58.138124553689799</v>
      </c>
      <c r="M611">
        <v>52.3786414292329</v>
      </c>
      <c r="N611">
        <v>2.2439127207100298</v>
      </c>
      <c r="O611">
        <v>21.594886623040601</v>
      </c>
      <c r="P611">
        <v>93.264705882352899</v>
      </c>
      <c r="Q611">
        <v>-5.1724318033829998E-3</v>
      </c>
    </row>
    <row r="612" spans="1:17" hidden="1" x14ac:dyDescent="0.3">
      <c r="A612" t="s">
        <v>1353</v>
      </c>
      <c r="B612" t="s">
        <v>1354</v>
      </c>
      <c r="C612" t="s">
        <v>3151</v>
      </c>
      <c r="D612" t="s">
        <v>114</v>
      </c>
      <c r="E612">
        <v>8414.4315464299998</v>
      </c>
      <c r="F612">
        <v>765.1</v>
      </c>
      <c r="G612">
        <v>-16.146127036201801</v>
      </c>
      <c r="H612">
        <v>-14.966916678346401</v>
      </c>
      <c r="I612">
        <v>-4.7260260464186601</v>
      </c>
      <c r="J612">
        <v>-4.5584820241375796</v>
      </c>
      <c r="K612">
        <v>803.83218571918405</v>
      </c>
      <c r="L612">
        <v>764.14383416949795</v>
      </c>
      <c r="M612">
        <v>35.106145532286</v>
      </c>
      <c r="N612">
        <v>0.50896783580877702</v>
      </c>
      <c r="O612">
        <v>23.304143249248401</v>
      </c>
      <c r="P612">
        <v>24.2045454545454</v>
      </c>
      <c r="Q612">
        <v>0.106235295759951</v>
      </c>
    </row>
    <row r="613" spans="1:17" x14ac:dyDescent="0.3">
      <c r="A613" t="s">
        <v>1355</v>
      </c>
      <c r="B613" t="s">
        <v>1356</v>
      </c>
      <c r="C613" t="s">
        <v>3140</v>
      </c>
      <c r="D613" t="s">
        <v>51</v>
      </c>
      <c r="E613">
        <v>8405.1285425999995</v>
      </c>
      <c r="F613">
        <v>859.5</v>
      </c>
      <c r="G613">
        <v>126.72847645868799</v>
      </c>
      <c r="H613">
        <v>-3.5196020384249902</v>
      </c>
      <c r="I613">
        <v>57.859507460744197</v>
      </c>
      <c r="J613">
        <v>6.4509375840079697</v>
      </c>
      <c r="K613">
        <v>784.35603205422797</v>
      </c>
      <c r="L613">
        <v>602.52875774835297</v>
      </c>
      <c r="M613">
        <v>58.4756964114247</v>
      </c>
      <c r="N613">
        <v>0.591910787987591</v>
      </c>
      <c r="O613">
        <v>11.6346713205351</v>
      </c>
      <c r="P613">
        <v>189.58894878706101</v>
      </c>
      <c r="Q613">
        <v>3.6503778936651E-2</v>
      </c>
    </row>
    <row r="614" spans="1:17" hidden="1" x14ac:dyDescent="0.3">
      <c r="A614" t="s">
        <v>1357</v>
      </c>
      <c r="B614" t="s">
        <v>1358</v>
      </c>
      <c r="C614" t="s">
        <v>3151</v>
      </c>
      <c r="D614" t="s">
        <v>741</v>
      </c>
      <c r="E614">
        <v>8375.5088797930002</v>
      </c>
      <c r="F614">
        <v>265.38</v>
      </c>
      <c r="G614">
        <v>1.6143884294247199</v>
      </c>
      <c r="H614">
        <v>-1.9449731718656601E-2</v>
      </c>
      <c r="I614">
        <v>2.1620923344537299</v>
      </c>
      <c r="J614">
        <v>-1.75359071879104</v>
      </c>
      <c r="K614">
        <v>264.21578076759999</v>
      </c>
      <c r="L614">
        <v>245.26006787397799</v>
      </c>
      <c r="M614">
        <v>59.785019392106697</v>
      </c>
      <c r="N614">
        <v>0.65318502123775901</v>
      </c>
      <c r="O614">
        <v>4.4728314115607803</v>
      </c>
      <c r="P614">
        <v>34.779075672930396</v>
      </c>
      <c r="Q614">
        <v>1.1816369177710001E-3</v>
      </c>
    </row>
    <row r="615" spans="1:17" hidden="1" x14ac:dyDescent="0.3">
      <c r="A615" t="s">
        <v>1359</v>
      </c>
      <c r="B615" t="s">
        <v>1360</v>
      </c>
      <c r="C615" t="s">
        <v>3151</v>
      </c>
      <c r="D615" t="s">
        <v>1361</v>
      </c>
      <c r="E615">
        <v>8369.7008711939998</v>
      </c>
      <c r="F615">
        <v>1230.3900000000001</v>
      </c>
      <c r="K615">
        <v>1221.0284065276701</v>
      </c>
      <c r="L615">
        <v>1201.49851616978</v>
      </c>
      <c r="M615">
        <v>68.273684852772604</v>
      </c>
      <c r="N615">
        <v>1</v>
      </c>
      <c r="Q615">
        <v>-6.1080809493942997E-2</v>
      </c>
    </row>
    <row r="616" spans="1:17" x14ac:dyDescent="0.3">
      <c r="A616" t="s">
        <v>1362</v>
      </c>
      <c r="B616" t="s">
        <v>1363</v>
      </c>
      <c r="C616" t="s">
        <v>3148</v>
      </c>
      <c r="D616" t="s">
        <v>611</v>
      </c>
      <c r="E616">
        <v>8345.4429255449995</v>
      </c>
      <c r="F616">
        <v>626.45000000000005</v>
      </c>
      <c r="G616">
        <v>47.032548178923001</v>
      </c>
      <c r="H616">
        <v>4.3040893035952097</v>
      </c>
      <c r="I616">
        <v>28.624578875984199</v>
      </c>
      <c r="J616">
        <v>1.0146740512213399</v>
      </c>
      <c r="K616">
        <v>561.32857872228396</v>
      </c>
      <c r="L616">
        <v>490.11014021787599</v>
      </c>
      <c r="M616">
        <v>74.113026788186303</v>
      </c>
      <c r="N616">
        <v>0.80446295807742396</v>
      </c>
      <c r="O616">
        <v>1.1573150291324099</v>
      </c>
      <c r="P616">
        <v>109.620210808097</v>
      </c>
      <c r="Q616">
        <v>7.9033034348023001E-2</v>
      </c>
    </row>
    <row r="617" spans="1:17" hidden="1" x14ac:dyDescent="0.3">
      <c r="A617" t="s">
        <v>1364</v>
      </c>
      <c r="B617" t="s">
        <v>1365</v>
      </c>
      <c r="C617" t="s">
        <v>3151</v>
      </c>
      <c r="D617" t="s">
        <v>215</v>
      </c>
      <c r="E617">
        <v>8339.8439955600006</v>
      </c>
      <c r="F617">
        <v>1582.6</v>
      </c>
      <c r="G617">
        <v>2550.6108165484602</v>
      </c>
      <c r="H617">
        <v>4.8496226567764298</v>
      </c>
      <c r="I617">
        <v>132.400090421518</v>
      </c>
      <c r="J617">
        <v>7.6443468298689998</v>
      </c>
      <c r="K617">
        <v>1390.5531144575</v>
      </c>
      <c r="L617">
        <v>914.96740377824096</v>
      </c>
      <c r="M617">
        <v>75.029012905768596</v>
      </c>
      <c r="N617">
        <v>0.93770995656609302</v>
      </c>
      <c r="O617">
        <v>3.94287880702641</v>
      </c>
    </row>
    <row r="618" spans="1:17" hidden="1" x14ac:dyDescent="0.3">
      <c r="A618" t="s">
        <v>1366</v>
      </c>
      <c r="B618" t="s">
        <v>1367</v>
      </c>
      <c r="C618" t="s">
        <v>3151</v>
      </c>
      <c r="D618" t="s">
        <v>111</v>
      </c>
      <c r="E618">
        <v>8324.776513625</v>
      </c>
      <c r="F618">
        <v>2594.15</v>
      </c>
      <c r="G618">
        <v>-46.582312856897801</v>
      </c>
      <c r="H618">
        <v>-1.0990656614690499</v>
      </c>
      <c r="I618">
        <v>-17.017003349767801</v>
      </c>
      <c r="J618">
        <v>-0.97108212808322003</v>
      </c>
      <c r="K618">
        <v>2684.4758697187299</v>
      </c>
      <c r="L618">
        <v>2696.17723732167</v>
      </c>
      <c r="M618">
        <v>41.968165335662299</v>
      </c>
      <c r="N618">
        <v>0.66355453034941503</v>
      </c>
      <c r="O618">
        <v>34.918952257965003</v>
      </c>
      <c r="P618">
        <v>10.436355896126001</v>
      </c>
      <c r="Q618">
        <v>6.6028431011149998E-3</v>
      </c>
    </row>
    <row r="619" spans="1:17" x14ac:dyDescent="0.3">
      <c r="A619" t="s">
        <v>1368</v>
      </c>
      <c r="B619" t="s">
        <v>1369</v>
      </c>
      <c r="C619" t="s">
        <v>3153</v>
      </c>
      <c r="D619" t="s">
        <v>1179</v>
      </c>
      <c r="E619">
        <v>8281.3627852899899</v>
      </c>
      <c r="F619">
        <v>79.099999999999994</v>
      </c>
      <c r="G619">
        <v>-26.7789183641151</v>
      </c>
      <c r="H619">
        <v>-7.6829228682138799</v>
      </c>
      <c r="I619">
        <v>-19.4997495523792</v>
      </c>
      <c r="J619">
        <v>0.47479563647564799</v>
      </c>
      <c r="K619">
        <v>85.588688613803498</v>
      </c>
      <c r="L619">
        <v>86.610058104926196</v>
      </c>
      <c r="M619">
        <v>45.982312946150401</v>
      </c>
      <c r="N619">
        <v>0.607861878202821</v>
      </c>
      <c r="O619">
        <v>71.554993678887399</v>
      </c>
      <c r="P619">
        <v>20.304182509505601</v>
      </c>
      <c r="Q619">
        <v>1.0272819479356999E-2</v>
      </c>
    </row>
    <row r="620" spans="1:17" x14ac:dyDescent="0.3">
      <c r="A620" t="s">
        <v>1370</v>
      </c>
      <c r="B620" t="s">
        <v>1371</v>
      </c>
      <c r="C620" t="s">
        <v>3148</v>
      </c>
      <c r="D620" t="s">
        <v>307</v>
      </c>
      <c r="E620">
        <v>8272.0983830000005</v>
      </c>
      <c r="F620">
        <v>215</v>
      </c>
      <c r="G620">
        <v>6.9001555944348203</v>
      </c>
      <c r="H620">
        <v>-0.33152991762129302</v>
      </c>
      <c r="I620">
        <v>-3.54336694083488</v>
      </c>
      <c r="J620">
        <v>0.29543894054231901</v>
      </c>
      <c r="K620">
        <v>216.18387944428599</v>
      </c>
      <c r="L620">
        <v>206.24783742454699</v>
      </c>
      <c r="M620">
        <v>52.612004914446601</v>
      </c>
      <c r="N620">
        <v>0.51449981390819899</v>
      </c>
      <c r="O620">
        <v>21.860465116278998</v>
      </c>
      <c r="P620">
        <v>45.663956639566301</v>
      </c>
      <c r="Q620">
        <v>0.123192638527285</v>
      </c>
    </row>
    <row r="621" spans="1:17" x14ac:dyDescent="0.3">
      <c r="A621" t="s">
        <v>1372</v>
      </c>
      <c r="B621" t="s">
        <v>1373</v>
      </c>
      <c r="C621" t="s">
        <v>3149</v>
      </c>
      <c r="D621" t="s">
        <v>135</v>
      </c>
      <c r="E621">
        <v>8271.1654570999999</v>
      </c>
      <c r="F621">
        <v>991.9</v>
      </c>
      <c r="G621">
        <v>97.163018822477596</v>
      </c>
      <c r="H621">
        <v>9.9104660798534194</v>
      </c>
      <c r="I621">
        <v>20.740338137384299</v>
      </c>
      <c r="J621">
        <v>6.9206481505320596</v>
      </c>
      <c r="K621">
        <v>855.83055106768597</v>
      </c>
      <c r="L621">
        <v>778.23358630382802</v>
      </c>
      <c r="M621">
        <v>82.051129196080197</v>
      </c>
      <c r="N621">
        <v>2.1815102086461899</v>
      </c>
      <c r="O621">
        <v>11.906442181671499</v>
      </c>
      <c r="P621">
        <v>174.156992813709</v>
      </c>
      <c r="Q621">
        <v>0.14392574175225301</v>
      </c>
    </row>
    <row r="622" spans="1:17" x14ac:dyDescent="0.3">
      <c r="A622" t="s">
        <v>1374</v>
      </c>
      <c r="B622" t="s">
        <v>1375</v>
      </c>
      <c r="C622" t="s">
        <v>3150</v>
      </c>
      <c r="D622" t="s">
        <v>262</v>
      </c>
      <c r="E622">
        <v>8263.2780290850005</v>
      </c>
      <c r="F622">
        <v>669.65</v>
      </c>
      <c r="G622">
        <v>-25.568713852202801</v>
      </c>
      <c r="H622">
        <v>-4.8659972837788601</v>
      </c>
      <c r="I622">
        <v>-15.4592587518601</v>
      </c>
      <c r="J622">
        <v>-6.6425626239617097</v>
      </c>
      <c r="K622">
        <v>706.78863499261001</v>
      </c>
      <c r="L622">
        <v>676.77869597828806</v>
      </c>
      <c r="M622">
        <v>32.900839736365398</v>
      </c>
      <c r="N622">
        <v>0.58112110009518403</v>
      </c>
      <c r="O622">
        <v>25.095198984544101</v>
      </c>
      <c r="P622">
        <v>31.291049897068898</v>
      </c>
    </row>
    <row r="623" spans="1:17" x14ac:dyDescent="0.3">
      <c r="A623" t="s">
        <v>1376</v>
      </c>
      <c r="B623" t="s">
        <v>1377</v>
      </c>
      <c r="C623" t="s">
        <v>3147</v>
      </c>
      <c r="D623" t="s">
        <v>760</v>
      </c>
      <c r="E623">
        <v>8230.6242904080009</v>
      </c>
      <c r="F623">
        <v>206.04</v>
      </c>
      <c r="G623">
        <v>21.757114414867701</v>
      </c>
      <c r="H623">
        <v>-12.4010814613631</v>
      </c>
      <c r="I623">
        <v>14.280818126223</v>
      </c>
      <c r="J623">
        <v>-6.1069620174126102</v>
      </c>
      <c r="K623">
        <v>221.61230583224301</v>
      </c>
      <c r="L623">
        <v>202.95838183600199</v>
      </c>
      <c r="M623">
        <v>53.6151180161025</v>
      </c>
      <c r="N623">
        <v>0.75087271085000296</v>
      </c>
      <c r="O623">
        <v>43.899242865463002</v>
      </c>
      <c r="P623">
        <v>86.124661246612405</v>
      </c>
      <c r="Q623">
        <v>0.16090618035276499</v>
      </c>
    </row>
    <row r="624" spans="1:17" x14ac:dyDescent="0.3">
      <c r="A624" t="s">
        <v>1378</v>
      </c>
      <c r="B624" t="s">
        <v>1379</v>
      </c>
      <c r="C624" t="s">
        <v>3147</v>
      </c>
      <c r="D624" t="s">
        <v>450</v>
      </c>
      <c r="E624">
        <v>8216.1641363800009</v>
      </c>
      <c r="F624">
        <v>613.15</v>
      </c>
      <c r="G624">
        <v>-36.096705960253203</v>
      </c>
      <c r="H624">
        <v>-7.6960385365577704</v>
      </c>
      <c r="I624">
        <v>-42.336292549169002</v>
      </c>
      <c r="J624">
        <v>-4.1131586703848102</v>
      </c>
      <c r="K624">
        <v>645.93460402562096</v>
      </c>
      <c r="L624">
        <v>704.58717787661499</v>
      </c>
      <c r="M624">
        <v>33.148644596851703</v>
      </c>
      <c r="N624">
        <v>0.56822292318936496</v>
      </c>
      <c r="O624">
        <v>78.912174834869106</v>
      </c>
      <c r="P624">
        <v>7.7119016249451002</v>
      </c>
      <c r="Q624">
        <v>0.103229672561558</v>
      </c>
    </row>
    <row r="625" spans="1:17" x14ac:dyDescent="0.3">
      <c r="A625" t="s">
        <v>1380</v>
      </c>
      <c r="B625" t="s">
        <v>1381</v>
      </c>
      <c r="C625" t="s">
        <v>3149</v>
      </c>
      <c r="D625" t="s">
        <v>135</v>
      </c>
      <c r="E625">
        <v>8190.6535394969997</v>
      </c>
      <c r="F625">
        <v>128.81</v>
      </c>
      <c r="G625">
        <v>31.409642117548799</v>
      </c>
      <c r="H625">
        <v>5.0706898930003998E-2</v>
      </c>
      <c r="I625">
        <v>-13.5546486155708</v>
      </c>
      <c r="J625">
        <v>3.42138788068559</v>
      </c>
      <c r="K625">
        <v>128.773389948074</v>
      </c>
      <c r="L625">
        <v>121.65973505663101</v>
      </c>
      <c r="M625">
        <v>62.626901777700198</v>
      </c>
      <c r="N625">
        <v>0.81149938604791405</v>
      </c>
      <c r="O625">
        <v>27.598788913904201</v>
      </c>
      <c r="P625">
        <v>86.681159420289802</v>
      </c>
      <c r="Q625">
        <v>-1.3906971611583999E-2</v>
      </c>
    </row>
    <row r="626" spans="1:17" x14ac:dyDescent="0.3">
      <c r="A626" t="s">
        <v>1382</v>
      </c>
      <c r="B626" t="s">
        <v>1383</v>
      </c>
      <c r="C626" t="s">
        <v>3149</v>
      </c>
      <c r="D626" t="s">
        <v>135</v>
      </c>
      <c r="E626">
        <v>8121.2070693599999</v>
      </c>
      <c r="F626">
        <v>554.4</v>
      </c>
      <c r="G626">
        <v>-10.5566961418928</v>
      </c>
      <c r="H626">
        <v>-4.6589248521516096</v>
      </c>
      <c r="I626">
        <v>17.4366787378728</v>
      </c>
      <c r="J626">
        <v>-3.2702816887027701</v>
      </c>
      <c r="K626">
        <v>571.36179674072503</v>
      </c>
      <c r="L626">
        <v>517.03100614531695</v>
      </c>
      <c r="M626">
        <v>37.950967668512398</v>
      </c>
      <c r="N626">
        <v>0.288115113255418</v>
      </c>
      <c r="O626">
        <v>26.082251082250998</v>
      </c>
      <c r="P626">
        <v>45.875542691751001</v>
      </c>
      <c r="Q626">
        <v>7.7917822312359997E-3</v>
      </c>
    </row>
    <row r="627" spans="1:17" x14ac:dyDescent="0.3">
      <c r="A627" t="s">
        <v>1384</v>
      </c>
      <c r="B627" t="s">
        <v>1385</v>
      </c>
      <c r="C627" t="s">
        <v>3147</v>
      </c>
      <c r="D627" t="s">
        <v>1046</v>
      </c>
      <c r="E627">
        <v>8057.98282896</v>
      </c>
      <c r="F627">
        <v>848.7</v>
      </c>
      <c r="G627">
        <v>60.044951401502203</v>
      </c>
      <c r="H627">
        <v>-6.2704194348537996</v>
      </c>
      <c r="I627">
        <v>18.365903804254799</v>
      </c>
      <c r="J627">
        <v>0.30889813491882101</v>
      </c>
      <c r="K627">
        <v>869.14289229704104</v>
      </c>
      <c r="L627">
        <v>763.78887301698001</v>
      </c>
      <c r="M627">
        <v>47.370062584222197</v>
      </c>
      <c r="N627">
        <v>0.64354515968262505</v>
      </c>
      <c r="O627">
        <v>24.7790738776952</v>
      </c>
      <c r="P627">
        <v>96.344707923655307</v>
      </c>
      <c r="Q627">
        <v>0.15904489307457501</v>
      </c>
    </row>
    <row r="628" spans="1:17" x14ac:dyDescent="0.3">
      <c r="A628" t="s">
        <v>1386</v>
      </c>
      <c r="B628" t="s">
        <v>1387</v>
      </c>
      <c r="C628" t="s">
        <v>3150</v>
      </c>
      <c r="D628" t="s">
        <v>458</v>
      </c>
      <c r="E628">
        <v>8055.2760179199904</v>
      </c>
      <c r="F628">
        <v>733.4</v>
      </c>
      <c r="G628">
        <v>-44.0289892619654</v>
      </c>
      <c r="H628">
        <v>-3.6361410339195999</v>
      </c>
      <c r="I628">
        <v>-26.777832515702698</v>
      </c>
      <c r="J628">
        <v>-2.8400806187354499</v>
      </c>
      <c r="K628">
        <v>759.70002786079897</v>
      </c>
      <c r="L628">
        <v>818.45012763275497</v>
      </c>
      <c r="M628">
        <v>38.657494570298603</v>
      </c>
      <c r="N628">
        <v>0.59769625838179996</v>
      </c>
      <c r="O628">
        <v>50.845377692936999</v>
      </c>
      <c r="P628">
        <v>2.4659448131330599</v>
      </c>
      <c r="Q628">
        <v>-4.0416700493868002E-2</v>
      </c>
    </row>
    <row r="629" spans="1:17" hidden="1" x14ac:dyDescent="0.3">
      <c r="A629" t="s">
        <v>1388</v>
      </c>
      <c r="B629" t="s">
        <v>1389</v>
      </c>
      <c r="C629" t="s">
        <v>3151</v>
      </c>
      <c r="D629" t="s">
        <v>271</v>
      </c>
      <c r="E629">
        <v>8050.7968110000002</v>
      </c>
      <c r="F629">
        <v>479</v>
      </c>
      <c r="G629">
        <v>102.127846193116</v>
      </c>
      <c r="H629">
        <v>-2.2286532052925199</v>
      </c>
      <c r="I629">
        <v>61.967156691821103</v>
      </c>
      <c r="J629">
        <v>-3.43192279956962</v>
      </c>
      <c r="K629">
        <v>488.01845688172602</v>
      </c>
      <c r="L629">
        <v>371.50541219772498</v>
      </c>
      <c r="M629">
        <v>37.908228891881301</v>
      </c>
      <c r="N629">
        <v>0.63792700518622003</v>
      </c>
      <c r="O629">
        <v>21.920668058455099</v>
      </c>
      <c r="P629">
        <v>142.34758411333101</v>
      </c>
      <c r="Q629">
        <v>8.6011428988859995E-2</v>
      </c>
    </row>
    <row r="630" spans="1:17" x14ac:dyDescent="0.3">
      <c r="A630" t="s">
        <v>1390</v>
      </c>
      <c r="B630" t="s">
        <v>1391</v>
      </c>
      <c r="C630" t="s">
        <v>3148</v>
      </c>
      <c r="D630" t="s">
        <v>122</v>
      </c>
      <c r="E630">
        <v>8004.0239806500003</v>
      </c>
      <c r="F630">
        <v>670.05</v>
      </c>
      <c r="G630">
        <v>-39.566376937287899</v>
      </c>
      <c r="H630">
        <v>-5.1690757405037999</v>
      </c>
      <c r="I630">
        <v>-13.8302671945287</v>
      </c>
      <c r="J630">
        <v>-0.26366206083758698</v>
      </c>
      <c r="K630">
        <v>673.44754951057496</v>
      </c>
      <c r="L630">
        <v>696.17192695300298</v>
      </c>
      <c r="M630">
        <v>54.352661124972698</v>
      </c>
      <c r="N630">
        <v>0.41541087755770501</v>
      </c>
      <c r="O630">
        <v>26.706962167002398</v>
      </c>
      <c r="P630">
        <v>11.9361844303374</v>
      </c>
      <c r="Q630">
        <v>-9.9397511257313997E-2</v>
      </c>
    </row>
    <row r="631" spans="1:17" hidden="1" x14ac:dyDescent="0.3">
      <c r="A631" t="s">
        <v>1392</v>
      </c>
      <c r="B631" t="s">
        <v>1393</v>
      </c>
      <c r="C631" t="s">
        <v>3151</v>
      </c>
      <c r="D631" t="s">
        <v>611</v>
      </c>
      <c r="E631">
        <v>7981.96659645</v>
      </c>
      <c r="F631">
        <v>4020.5</v>
      </c>
      <c r="G631">
        <v>0.209283784150429</v>
      </c>
      <c r="H631">
        <v>3.1977791003203899</v>
      </c>
      <c r="I631">
        <v>9.4629629367364494</v>
      </c>
      <c r="J631">
        <v>-0.26635989578161101</v>
      </c>
      <c r="K631">
        <v>3893.3887933977499</v>
      </c>
      <c r="L631">
        <v>3645.1409820263498</v>
      </c>
      <c r="M631">
        <v>56.130049615142497</v>
      </c>
      <c r="N631">
        <v>0.756135302830929</v>
      </c>
      <c r="O631">
        <v>7.8211665215769104</v>
      </c>
      <c r="P631">
        <v>32.841023607738101</v>
      </c>
      <c r="Q631">
        <v>-1.8158687475351001E-2</v>
      </c>
    </row>
    <row r="632" spans="1:17" x14ac:dyDescent="0.3">
      <c r="A632" t="s">
        <v>1394</v>
      </c>
      <c r="B632" t="s">
        <v>1395</v>
      </c>
      <c r="C632" t="s">
        <v>3138</v>
      </c>
      <c r="D632" t="s">
        <v>125</v>
      </c>
      <c r="E632">
        <v>7954.8248947399998</v>
      </c>
      <c r="F632">
        <v>1318.6</v>
      </c>
      <c r="G632">
        <v>67.605242392386003</v>
      </c>
      <c r="H632">
        <v>6.3668759999811497</v>
      </c>
      <c r="I632">
        <v>36.473921387173803</v>
      </c>
      <c r="J632">
        <v>7.0593145224542999</v>
      </c>
      <c r="K632">
        <v>1191.9920793193701</v>
      </c>
      <c r="L632">
        <v>1036.9956072518</v>
      </c>
      <c r="M632">
        <v>81.876998423196696</v>
      </c>
      <c r="N632">
        <v>0.925815094872525</v>
      </c>
      <c r="O632">
        <v>2.0855452752919601</v>
      </c>
      <c r="P632">
        <v>102.47216890595</v>
      </c>
      <c r="Q632">
        <v>9.3987175252946004E-2</v>
      </c>
    </row>
    <row r="633" spans="1:17" x14ac:dyDescent="0.3">
      <c r="A633" t="s">
        <v>1396</v>
      </c>
      <c r="B633" t="s">
        <v>1397</v>
      </c>
      <c r="C633" t="s">
        <v>3149</v>
      </c>
      <c r="D633" t="s">
        <v>135</v>
      </c>
      <c r="E633">
        <v>7887.9199845599996</v>
      </c>
      <c r="F633">
        <v>508.2</v>
      </c>
      <c r="G633">
        <v>-29.8763653945187</v>
      </c>
      <c r="H633">
        <v>-6.77488867040881</v>
      </c>
      <c r="I633">
        <v>-31.114879797653199</v>
      </c>
      <c r="J633">
        <v>-1.36925585436519</v>
      </c>
      <c r="K633">
        <v>549.34407972990402</v>
      </c>
      <c r="L633">
        <v>564.93318679982895</v>
      </c>
      <c r="M633">
        <v>41.488169555444202</v>
      </c>
      <c r="N633">
        <v>1.02568838106738</v>
      </c>
      <c r="O633">
        <v>33.5694608421881</v>
      </c>
      <c r="P633">
        <v>6.9894736842105196</v>
      </c>
      <c r="Q633">
        <v>6.8656617479307999E-2</v>
      </c>
    </row>
    <row r="634" spans="1:17" x14ac:dyDescent="0.3">
      <c r="A634" t="s">
        <v>1398</v>
      </c>
      <c r="B634" t="s">
        <v>1399</v>
      </c>
      <c r="C634" t="s">
        <v>3148</v>
      </c>
      <c r="D634" t="s">
        <v>284</v>
      </c>
      <c r="E634">
        <v>7883.5648891699902</v>
      </c>
      <c r="F634">
        <v>391.1</v>
      </c>
      <c r="G634">
        <v>-42.034950697908201</v>
      </c>
      <c r="H634">
        <v>-6.0539406431917397</v>
      </c>
      <c r="I634">
        <v>-11.6857390825139</v>
      </c>
      <c r="J634">
        <v>-0.82862893236670498</v>
      </c>
      <c r="K634">
        <v>409.05720171682799</v>
      </c>
      <c r="L634">
        <v>408.06137090017302</v>
      </c>
      <c r="M634">
        <v>42.782238569491803</v>
      </c>
      <c r="N634">
        <v>0.51383674956110004</v>
      </c>
      <c r="O634">
        <v>29.122986448478599</v>
      </c>
      <c r="P634">
        <v>12.4658519051042</v>
      </c>
      <c r="Q634">
        <v>4.2519918110329E-2</v>
      </c>
    </row>
    <row r="635" spans="1:17" x14ac:dyDescent="0.3">
      <c r="A635" t="s">
        <v>1400</v>
      </c>
      <c r="B635" t="s">
        <v>1401</v>
      </c>
      <c r="C635" t="s">
        <v>3142</v>
      </c>
      <c r="D635" t="s">
        <v>182</v>
      </c>
      <c r="E635">
        <v>7879.7897220000004</v>
      </c>
      <c r="F635">
        <v>399.7</v>
      </c>
      <c r="G635">
        <v>1.6705423833140201</v>
      </c>
      <c r="H635">
        <v>-12.266756653568301</v>
      </c>
      <c r="I635">
        <v>18.930717768425598</v>
      </c>
      <c r="J635">
        <v>-3.5959320398749499</v>
      </c>
      <c r="K635">
        <v>423.54360902823998</v>
      </c>
      <c r="L635">
        <v>351.43081796016099</v>
      </c>
      <c r="M635">
        <v>31.232332907731301</v>
      </c>
      <c r="N635">
        <v>1.1154880306616799</v>
      </c>
      <c r="O635">
        <v>21.416062046534901</v>
      </c>
      <c r="P635">
        <v>66.472303206996997</v>
      </c>
    </row>
    <row r="636" spans="1:17" hidden="1" x14ac:dyDescent="0.3">
      <c r="A636" t="s">
        <v>1402</v>
      </c>
      <c r="B636" t="s">
        <v>1403</v>
      </c>
      <c r="C636" t="s">
        <v>3151</v>
      </c>
      <c r="D636" t="s">
        <v>1404</v>
      </c>
      <c r="E636">
        <v>7863.813809325</v>
      </c>
      <c r="F636">
        <v>1939.75</v>
      </c>
      <c r="G636">
        <v>92.453873884532101</v>
      </c>
      <c r="H636">
        <v>-4.8927178220265999</v>
      </c>
      <c r="I636">
        <v>46.087637093765998</v>
      </c>
      <c r="J636">
        <v>1.9019098181677001</v>
      </c>
      <c r="K636">
        <v>1890.5262269028899</v>
      </c>
      <c r="L636">
        <v>1479.59544028801</v>
      </c>
      <c r="M636">
        <v>53.192326649370699</v>
      </c>
      <c r="N636">
        <v>0.33646254994025099</v>
      </c>
      <c r="O636">
        <v>14.7055032865059</v>
      </c>
      <c r="P636">
        <v>150.29032258064501</v>
      </c>
    </row>
    <row r="637" spans="1:17" hidden="1" x14ac:dyDescent="0.3">
      <c r="A637" t="s">
        <v>1405</v>
      </c>
      <c r="B637" t="s">
        <v>1406</v>
      </c>
      <c r="C637" t="s">
        <v>3151</v>
      </c>
      <c r="D637" t="s">
        <v>434</v>
      </c>
      <c r="E637">
        <v>7860.9529543999997</v>
      </c>
      <c r="F637">
        <v>1027</v>
      </c>
      <c r="G637">
        <v>1.55406665852508</v>
      </c>
      <c r="H637">
        <v>-7.7474208109263296</v>
      </c>
      <c r="I637">
        <v>10.1277380508216</v>
      </c>
      <c r="J637">
        <v>-5.0958319734227198</v>
      </c>
      <c r="K637">
        <v>1050.5024553006499</v>
      </c>
      <c r="L637">
        <v>945.29333144996804</v>
      </c>
      <c r="M637">
        <v>36.037445446355797</v>
      </c>
      <c r="N637">
        <v>0.36844983628745698</v>
      </c>
      <c r="O637">
        <v>20.545277507302799</v>
      </c>
      <c r="P637">
        <v>35.550716029828997</v>
      </c>
      <c r="Q637">
        <v>5.8183566866774998E-2</v>
      </c>
    </row>
    <row r="638" spans="1:17" x14ac:dyDescent="0.3">
      <c r="A638" t="s">
        <v>1407</v>
      </c>
      <c r="B638" t="s">
        <v>1408</v>
      </c>
      <c r="C638" t="s">
        <v>3154</v>
      </c>
      <c r="D638" t="s">
        <v>1409</v>
      </c>
      <c r="E638">
        <v>7860.1729729999997</v>
      </c>
      <c r="F638">
        <v>639.4</v>
      </c>
      <c r="G638">
        <v>-17.905530700506802</v>
      </c>
      <c r="H638">
        <v>-6.1764799306963498</v>
      </c>
      <c r="I638">
        <v>1.6146262649924099</v>
      </c>
      <c r="J638">
        <v>-4.4034712127493396</v>
      </c>
      <c r="K638">
        <v>650.02172325858805</v>
      </c>
      <c r="L638">
        <v>589.35470110993003</v>
      </c>
      <c r="M638">
        <v>48.488704736927602</v>
      </c>
      <c r="N638">
        <v>0.57024751054634404</v>
      </c>
      <c r="O638">
        <v>20.175164216452899</v>
      </c>
      <c r="P638">
        <v>57.120039316869303</v>
      </c>
      <c r="Q638">
        <v>0.13076647420270399</v>
      </c>
    </row>
    <row r="639" spans="1:17" x14ac:dyDescent="0.3">
      <c r="A639" t="s">
        <v>1410</v>
      </c>
      <c r="B639" t="s">
        <v>1411</v>
      </c>
      <c r="C639" t="s">
        <v>3136</v>
      </c>
      <c r="D639" t="s">
        <v>21</v>
      </c>
      <c r="E639">
        <v>7854.8422239679903</v>
      </c>
      <c r="F639">
        <v>28.36</v>
      </c>
      <c r="G639">
        <v>14.483500902442</v>
      </c>
      <c r="H639">
        <v>1.7419772675620999</v>
      </c>
      <c r="I639">
        <v>-24.950550829963799</v>
      </c>
      <c r="J639">
        <v>-6.2604854847725502</v>
      </c>
      <c r="K639">
        <v>28.9642096810366</v>
      </c>
      <c r="L639">
        <v>28.0889697942368</v>
      </c>
      <c r="M639">
        <v>45.071249651180899</v>
      </c>
      <c r="N639">
        <v>1.1071276296647601</v>
      </c>
      <c r="O639">
        <v>42.816619520766501</v>
      </c>
      <c r="P639">
        <v>67.653190869354006</v>
      </c>
      <c r="Q639">
        <v>2.8355305303969E-2</v>
      </c>
    </row>
    <row r="640" spans="1:17" x14ac:dyDescent="0.3">
      <c r="A640" t="s">
        <v>1412</v>
      </c>
      <c r="B640" t="s">
        <v>1413</v>
      </c>
      <c r="C640" t="s">
        <v>3135</v>
      </c>
      <c r="D640" t="s">
        <v>21</v>
      </c>
      <c r="E640">
        <v>7851.3779406699996</v>
      </c>
      <c r="F640">
        <v>948.1</v>
      </c>
      <c r="G640">
        <v>79.176985509716204</v>
      </c>
      <c r="H640">
        <v>14.1189861623527</v>
      </c>
      <c r="I640">
        <v>22.784345886339501</v>
      </c>
      <c r="J640">
        <v>7.4863039775324198</v>
      </c>
      <c r="K640">
        <v>862.64959081700295</v>
      </c>
      <c r="L640">
        <v>742.37577414594602</v>
      </c>
      <c r="M640">
        <v>80.5909326743012</v>
      </c>
      <c r="N640">
        <v>1.5946882914866101</v>
      </c>
      <c r="O640">
        <v>4.73051365889674</v>
      </c>
      <c r="P640">
        <v>128.45783132530099</v>
      </c>
      <c r="Q640">
        <v>0.13694882357098601</v>
      </c>
    </row>
    <row r="641" spans="1:17" x14ac:dyDescent="0.3">
      <c r="A641" t="s">
        <v>1414</v>
      </c>
      <c r="B641" t="s">
        <v>1415</v>
      </c>
      <c r="C641" t="s">
        <v>3136</v>
      </c>
      <c r="D641" t="s">
        <v>591</v>
      </c>
      <c r="E641">
        <v>7838.25700082</v>
      </c>
      <c r="F641">
        <v>729.8</v>
      </c>
      <c r="G641">
        <v>6.7586456364560297</v>
      </c>
      <c r="H641">
        <v>-1.27414748552792</v>
      </c>
      <c r="I641">
        <v>14.2874220506905</v>
      </c>
      <c r="J641">
        <v>-3.36623578877842</v>
      </c>
      <c r="K641">
        <v>733.92830820689596</v>
      </c>
      <c r="L641">
        <v>651.89313846114896</v>
      </c>
      <c r="M641">
        <v>44.596037425892099</v>
      </c>
      <c r="N641">
        <v>0.35469364276701298</v>
      </c>
      <c r="O641">
        <v>9.4820498766785501</v>
      </c>
      <c r="P641">
        <v>40.575941442742902</v>
      </c>
    </row>
    <row r="642" spans="1:17" x14ac:dyDescent="0.3">
      <c r="A642" t="s">
        <v>1416</v>
      </c>
      <c r="B642" t="s">
        <v>1417</v>
      </c>
      <c r="C642" t="s">
        <v>3134</v>
      </c>
      <c r="D642" t="s">
        <v>1418</v>
      </c>
      <c r="E642">
        <v>7804.4127887699997</v>
      </c>
      <c r="F642">
        <v>481.65</v>
      </c>
      <c r="G642">
        <v>47.203242696027502</v>
      </c>
      <c r="H642">
        <v>-3.0528364722247998</v>
      </c>
      <c r="I642">
        <v>-8.3912808542692296</v>
      </c>
      <c r="J642">
        <v>-2.70022035430449</v>
      </c>
      <c r="K642">
        <v>497.600824976306</v>
      </c>
      <c r="L642">
        <v>467.10195038071203</v>
      </c>
      <c r="M642">
        <v>51.134803654896402</v>
      </c>
      <c r="N642">
        <v>0.59665336602788999</v>
      </c>
      <c r="O642">
        <v>31.7969479912799</v>
      </c>
      <c r="P642">
        <v>101.583426339285</v>
      </c>
    </row>
    <row r="643" spans="1:17" hidden="1" x14ac:dyDescent="0.3">
      <c r="A643" t="s">
        <v>1419</v>
      </c>
      <c r="B643" t="s">
        <v>1420</v>
      </c>
      <c r="C643" t="s">
        <v>3151</v>
      </c>
      <c r="D643" t="s">
        <v>1421</v>
      </c>
      <c r="E643">
        <v>7803.9796800000004</v>
      </c>
      <c r="F643">
        <v>3746.15</v>
      </c>
      <c r="G643">
        <v>714.418964758279</v>
      </c>
      <c r="H643">
        <v>-6.4973738875953</v>
      </c>
      <c r="I643">
        <v>106.412300423891</v>
      </c>
      <c r="J643">
        <v>-0.36909765513099901</v>
      </c>
      <c r="K643">
        <v>3428.2233534315201</v>
      </c>
      <c r="L643">
        <v>2449.6870470086801</v>
      </c>
      <c r="M643">
        <v>64.416141917999198</v>
      </c>
      <c r="N643">
        <v>1.23960396039603</v>
      </c>
      <c r="O643">
        <v>5.4415866956742196</v>
      </c>
      <c r="P643">
        <v>781.44705882352901</v>
      </c>
      <c r="Q643">
        <v>0.36960084356536699</v>
      </c>
    </row>
    <row r="644" spans="1:17" x14ac:dyDescent="0.3">
      <c r="A644" t="s">
        <v>1422</v>
      </c>
      <c r="B644" t="s">
        <v>1423</v>
      </c>
      <c r="C644" t="s">
        <v>3150</v>
      </c>
      <c r="D644" t="s">
        <v>450</v>
      </c>
      <c r="E644">
        <v>7782.9437801499998</v>
      </c>
      <c r="F644">
        <v>492.25</v>
      </c>
      <c r="G644">
        <v>-23.241529263988301</v>
      </c>
      <c r="H644">
        <v>2.3620893388340698</v>
      </c>
      <c r="I644">
        <v>-8.6131673601472194</v>
      </c>
      <c r="J644">
        <v>-2.3884200399256299</v>
      </c>
      <c r="K644">
        <v>508.24196459995198</v>
      </c>
      <c r="L644">
        <v>498.24764692165002</v>
      </c>
      <c r="M644">
        <v>38.664662241923999</v>
      </c>
      <c r="N644">
        <v>0.45765087606749499</v>
      </c>
      <c r="O644">
        <v>28.776028440832899</v>
      </c>
      <c r="P644">
        <v>22.207050645481601</v>
      </c>
      <c r="Q644">
        <v>-5.0286520167544001E-2</v>
      </c>
    </row>
    <row r="645" spans="1:17" x14ac:dyDescent="0.3">
      <c r="A645" t="s">
        <v>1424</v>
      </c>
      <c r="B645" t="s">
        <v>1425</v>
      </c>
      <c r="C645" t="s">
        <v>3147</v>
      </c>
      <c r="D645" t="s">
        <v>117</v>
      </c>
      <c r="E645">
        <v>7744.0715870000004</v>
      </c>
      <c r="F645">
        <v>713.75</v>
      </c>
      <c r="G645">
        <v>6.97800975889366</v>
      </c>
      <c r="H645">
        <v>11.6605492486951</v>
      </c>
      <c r="I645">
        <v>16.282788198890898</v>
      </c>
      <c r="J645">
        <v>-1.3951052132459401</v>
      </c>
      <c r="K645">
        <v>674.76178616750099</v>
      </c>
      <c r="L645">
        <v>615.164584353397</v>
      </c>
      <c r="M645">
        <v>54.331360204034098</v>
      </c>
      <c r="N645">
        <v>0.92840179555246605</v>
      </c>
      <c r="O645">
        <v>17.919439579684699</v>
      </c>
      <c r="P645">
        <v>52.657469789327301</v>
      </c>
      <c r="Q645">
        <v>7.4817092081064004E-2</v>
      </c>
    </row>
    <row r="646" spans="1:17" x14ac:dyDescent="0.3">
      <c r="A646" t="s">
        <v>1426</v>
      </c>
      <c r="B646" t="s">
        <v>1427</v>
      </c>
      <c r="C646" t="s">
        <v>3143</v>
      </c>
      <c r="D646" t="s">
        <v>1418</v>
      </c>
      <c r="E646">
        <v>7742.6122785500002</v>
      </c>
      <c r="F646">
        <v>380.5</v>
      </c>
      <c r="G646">
        <v>16.524276027858999</v>
      </c>
      <c r="H646">
        <v>-3.59023149599745</v>
      </c>
      <c r="I646">
        <v>5.1163247086408203</v>
      </c>
      <c r="J646">
        <v>-3.19872008152762</v>
      </c>
      <c r="K646">
        <v>406.57095567298802</v>
      </c>
      <c r="L646">
        <v>388.78293142929903</v>
      </c>
      <c r="M646">
        <v>45.283897202951998</v>
      </c>
      <c r="N646">
        <v>0.79980111089611705</v>
      </c>
      <c r="O646">
        <v>54.533508541392798</v>
      </c>
      <c r="P646">
        <v>74.341351660939296</v>
      </c>
      <c r="Q646">
        <v>8.9404914205178002E-2</v>
      </c>
    </row>
    <row r="647" spans="1:17" x14ac:dyDescent="0.3">
      <c r="A647" t="s">
        <v>1428</v>
      </c>
      <c r="B647" t="s">
        <v>1429</v>
      </c>
      <c r="C647" t="s">
        <v>3136</v>
      </c>
      <c r="D647" t="s">
        <v>24</v>
      </c>
      <c r="E647">
        <v>7718.5030328699904</v>
      </c>
      <c r="F647">
        <v>39.9</v>
      </c>
      <c r="G647">
        <v>-56.4744641301454</v>
      </c>
      <c r="H647">
        <v>-5.8783142222416798</v>
      </c>
      <c r="I647">
        <v>-34.482118670497698</v>
      </c>
      <c r="J647">
        <v>-2.9328829774552201</v>
      </c>
      <c r="K647">
        <v>42.429965207761001</v>
      </c>
      <c r="L647">
        <v>46.336310782224402</v>
      </c>
      <c r="M647">
        <v>36.812169408350996</v>
      </c>
      <c r="N647">
        <v>0.93131991288989002</v>
      </c>
      <c r="O647">
        <v>57.894736842105203</v>
      </c>
      <c r="P647">
        <v>2.3076923076922902</v>
      </c>
      <c r="Q647">
        <v>6.2898247597088994E-2</v>
      </c>
    </row>
    <row r="648" spans="1:17" x14ac:dyDescent="0.3">
      <c r="A648" t="s">
        <v>1430</v>
      </c>
      <c r="B648" t="s">
        <v>1431</v>
      </c>
      <c r="C648" t="s">
        <v>3150</v>
      </c>
      <c r="D648" t="s">
        <v>174</v>
      </c>
      <c r="E648">
        <v>7682.8402050000004</v>
      </c>
      <c r="F648">
        <v>1109.8</v>
      </c>
      <c r="G648">
        <v>98.414534924489104</v>
      </c>
      <c r="H648">
        <v>21.029365997587799</v>
      </c>
      <c r="I648">
        <v>66.812188363415004</v>
      </c>
      <c r="J648">
        <v>13.9621646163158</v>
      </c>
      <c r="K648">
        <v>1014.4247938801</v>
      </c>
      <c r="L648">
        <v>819.83090136092596</v>
      </c>
      <c r="M648">
        <v>56.0918827216179</v>
      </c>
      <c r="N648">
        <v>2.1947158307243</v>
      </c>
      <c r="O648">
        <v>11.231753469093499</v>
      </c>
      <c r="P648">
        <v>153.90070921985799</v>
      </c>
      <c r="Q648">
        <v>6.6785040558454994E-2</v>
      </c>
    </row>
    <row r="649" spans="1:17" x14ac:dyDescent="0.3">
      <c r="A649" t="s">
        <v>1432</v>
      </c>
      <c r="B649" t="s">
        <v>1433</v>
      </c>
      <c r="C649" t="s">
        <v>3150</v>
      </c>
      <c r="D649" t="s">
        <v>458</v>
      </c>
      <c r="E649">
        <v>7652.5259630099999</v>
      </c>
      <c r="F649">
        <v>276.7</v>
      </c>
      <c r="G649">
        <v>-30.845794017197601</v>
      </c>
      <c r="H649">
        <v>-10.0960956605355</v>
      </c>
      <c r="I649">
        <v>-0.54825494425487298</v>
      </c>
      <c r="J649">
        <v>-1.5547994859941301</v>
      </c>
      <c r="K649">
        <v>283.42393103479702</v>
      </c>
      <c r="L649">
        <v>270.614756934664</v>
      </c>
      <c r="M649">
        <v>42.524040037029998</v>
      </c>
      <c r="N649">
        <v>0.41609014146647</v>
      </c>
      <c r="O649">
        <v>17.636429345861899</v>
      </c>
      <c r="P649">
        <v>25.772727272727199</v>
      </c>
      <c r="Q649">
        <v>-9.4403842114112999E-2</v>
      </c>
    </row>
    <row r="650" spans="1:17" x14ac:dyDescent="0.3">
      <c r="A650" t="s">
        <v>1434</v>
      </c>
      <c r="B650" t="s">
        <v>1435</v>
      </c>
      <c r="C650" t="s">
        <v>3149</v>
      </c>
      <c r="D650" t="s">
        <v>135</v>
      </c>
      <c r="E650">
        <v>7620.862851375</v>
      </c>
      <c r="F650">
        <v>258.25</v>
      </c>
      <c r="G650">
        <v>155.325871327107</v>
      </c>
      <c r="H650">
        <v>6.7848809312536398</v>
      </c>
      <c r="I650">
        <v>53.855253322557601</v>
      </c>
      <c r="J650">
        <v>-3.4741184025829499</v>
      </c>
      <c r="K650">
        <v>236.96067789441199</v>
      </c>
      <c r="L650">
        <v>187.028139332146</v>
      </c>
      <c r="M650">
        <v>54.086404189658502</v>
      </c>
      <c r="N650">
        <v>0.95817973136846102</v>
      </c>
      <c r="O650">
        <v>4.5304937076476204</v>
      </c>
      <c r="P650">
        <v>206.89245395127699</v>
      </c>
      <c r="Q650">
        <v>0.181859296297946</v>
      </c>
    </row>
    <row r="651" spans="1:17" x14ac:dyDescent="0.3">
      <c r="A651" t="s">
        <v>1436</v>
      </c>
      <c r="B651" t="s">
        <v>1437</v>
      </c>
      <c r="C651" t="s">
        <v>3145</v>
      </c>
      <c r="D651" t="s">
        <v>83</v>
      </c>
      <c r="E651">
        <v>7611.8265442049997</v>
      </c>
      <c r="F651">
        <v>3109.35</v>
      </c>
      <c r="G651">
        <v>55.636552505484097</v>
      </c>
      <c r="H651">
        <v>-7.6861687222281603</v>
      </c>
      <c r="I651">
        <v>15.4245810646172</v>
      </c>
      <c r="J651">
        <v>-6.6398881007280597</v>
      </c>
      <c r="K651">
        <v>3193.8748602891501</v>
      </c>
      <c r="L651">
        <v>2719.5057907872401</v>
      </c>
      <c r="M651">
        <v>29.712049150785301</v>
      </c>
      <c r="N651">
        <v>0.72812504914924003</v>
      </c>
      <c r="O651">
        <v>13.3661376171868</v>
      </c>
      <c r="P651">
        <v>100.467425292543</v>
      </c>
      <c r="Q651">
        <v>0.17689912613567799</v>
      </c>
    </row>
    <row r="652" spans="1:17" x14ac:dyDescent="0.3">
      <c r="A652" t="s">
        <v>1438</v>
      </c>
      <c r="B652" t="s">
        <v>1439</v>
      </c>
      <c r="C652" t="s">
        <v>3145</v>
      </c>
      <c r="D652" t="s">
        <v>455</v>
      </c>
      <c r="E652">
        <v>7610.3823276449903</v>
      </c>
      <c r="F652">
        <v>535.95000000000005</v>
      </c>
      <c r="G652">
        <v>-46.714124412885802</v>
      </c>
      <c r="H652">
        <v>9.3072873887668806</v>
      </c>
      <c r="I652">
        <v>-8.85211308674557</v>
      </c>
      <c r="J652">
        <v>-4.1448944131879601</v>
      </c>
      <c r="K652">
        <v>512.15078230169104</v>
      </c>
      <c r="L652">
        <v>522.49651120835301</v>
      </c>
      <c r="M652">
        <v>47.640452224800597</v>
      </c>
      <c r="N652">
        <v>1.5668079526763901</v>
      </c>
      <c r="O652">
        <v>29.620300401156801</v>
      </c>
      <c r="P652">
        <v>25.075845974328999</v>
      </c>
      <c r="Q652">
        <v>-2.5479493286867001E-2</v>
      </c>
    </row>
    <row r="653" spans="1:17" x14ac:dyDescent="0.3">
      <c r="A653" t="s">
        <v>1440</v>
      </c>
      <c r="B653" t="s">
        <v>1441</v>
      </c>
      <c r="C653" t="s">
        <v>3145</v>
      </c>
      <c r="D653" t="s">
        <v>182</v>
      </c>
      <c r="E653">
        <v>7583.90304732</v>
      </c>
      <c r="F653">
        <v>1871.7</v>
      </c>
      <c r="G653">
        <v>84.339878968313897</v>
      </c>
      <c r="H653">
        <v>-6.8166019232412403</v>
      </c>
      <c r="I653">
        <v>24.738354850935298</v>
      </c>
      <c r="J653">
        <v>-1.2730160334023899</v>
      </c>
      <c r="K653">
        <v>1845.96952948018</v>
      </c>
      <c r="L653">
        <v>1571.1134580973101</v>
      </c>
      <c r="M653">
        <v>59.988604699478998</v>
      </c>
      <c r="N653">
        <v>0.34909562031235702</v>
      </c>
      <c r="O653">
        <v>16.044237858631099</v>
      </c>
      <c r="P653">
        <v>120.19999999999899</v>
      </c>
      <c r="Q653">
        <v>3.2421368693592002E-2</v>
      </c>
    </row>
    <row r="654" spans="1:17" x14ac:dyDescent="0.3">
      <c r="A654" t="s">
        <v>1442</v>
      </c>
      <c r="B654" t="s">
        <v>1443</v>
      </c>
      <c r="C654" t="s">
        <v>3139</v>
      </c>
      <c r="D654" t="s">
        <v>48</v>
      </c>
      <c r="E654">
        <v>7504.8467047499998</v>
      </c>
      <c r="F654">
        <v>549.75</v>
      </c>
      <c r="G654">
        <v>68.475373146496594</v>
      </c>
      <c r="H654">
        <v>-4.9516937458330599</v>
      </c>
      <c r="I654">
        <v>61.402586868488598</v>
      </c>
      <c r="J654">
        <v>0.72966184085669294</v>
      </c>
      <c r="K654">
        <v>552.30714422149299</v>
      </c>
      <c r="L654">
        <v>448.323565131583</v>
      </c>
      <c r="M654">
        <v>44.588218636462699</v>
      </c>
      <c r="N654">
        <v>0.90054134145969</v>
      </c>
      <c r="O654">
        <v>12.596634834015401</v>
      </c>
      <c r="P654">
        <v>127.875647668393</v>
      </c>
      <c r="Q654">
        <v>0.204864881132126</v>
      </c>
    </row>
    <row r="655" spans="1:17" hidden="1" x14ac:dyDescent="0.3">
      <c r="A655" t="s">
        <v>1444</v>
      </c>
      <c r="B655" t="s">
        <v>1445</v>
      </c>
      <c r="C655" t="s">
        <v>3151</v>
      </c>
      <c r="D655" t="s">
        <v>83</v>
      </c>
      <c r="E655">
        <v>7487.4178788479903</v>
      </c>
      <c r="F655">
        <v>160.88</v>
      </c>
      <c r="G655">
        <v>361.77359767776198</v>
      </c>
      <c r="H655">
        <v>7.6748659584705301</v>
      </c>
      <c r="I655">
        <v>190.255081209862</v>
      </c>
      <c r="J655">
        <v>-2.55823582635057</v>
      </c>
      <c r="K655">
        <v>130.51011511504501</v>
      </c>
      <c r="L655">
        <v>83.388616030525199</v>
      </c>
      <c r="M655">
        <v>57.6184760153916</v>
      </c>
      <c r="N655">
        <v>1.0346973067637999</v>
      </c>
      <c r="O655">
        <v>16.279214321233201</v>
      </c>
      <c r="P655">
        <v>480.79422382671402</v>
      </c>
      <c r="Q655">
        <v>0.13384486052199701</v>
      </c>
    </row>
    <row r="656" spans="1:17" x14ac:dyDescent="0.3">
      <c r="A656" t="s">
        <v>1446</v>
      </c>
      <c r="B656" t="s">
        <v>1447</v>
      </c>
      <c r="C656" t="s">
        <v>3139</v>
      </c>
      <c r="D656" t="s">
        <v>48</v>
      </c>
      <c r="E656">
        <v>7454.0392215800002</v>
      </c>
      <c r="F656">
        <v>509.8</v>
      </c>
      <c r="G656">
        <v>31.395181062006699</v>
      </c>
      <c r="H656">
        <v>-8.1200055184597897</v>
      </c>
      <c r="I656">
        <v>3.32683439833023</v>
      </c>
      <c r="J656">
        <v>-2.5950566534145798</v>
      </c>
      <c r="K656">
        <v>525.927312899051</v>
      </c>
      <c r="L656">
        <v>470.70952873300598</v>
      </c>
      <c r="M656">
        <v>43.7108874598838</v>
      </c>
      <c r="N656">
        <v>0.51478137263803703</v>
      </c>
      <c r="O656">
        <v>15.339348764221199</v>
      </c>
      <c r="P656">
        <v>78.096069868995599</v>
      </c>
      <c r="Q656">
        <v>-3.2462150767996002E-2</v>
      </c>
    </row>
    <row r="657" spans="1:17" hidden="1" x14ac:dyDescent="0.3">
      <c r="A657" t="s">
        <v>1448</v>
      </c>
      <c r="B657" t="s">
        <v>1449</v>
      </c>
      <c r="C657" t="s">
        <v>3151</v>
      </c>
      <c r="D657" t="s">
        <v>405</v>
      </c>
      <c r="E657">
        <v>7446.14261412</v>
      </c>
      <c r="F657">
        <v>337.4</v>
      </c>
      <c r="G657">
        <v>145.753983469757</v>
      </c>
      <c r="H657">
        <v>-12.824874764412201</v>
      </c>
      <c r="I657">
        <v>28.503623251980901</v>
      </c>
      <c r="J657">
        <v>2.8494434666359201</v>
      </c>
      <c r="K657">
        <v>343.09412362324201</v>
      </c>
      <c r="L657">
        <v>267.70046513790197</v>
      </c>
      <c r="M657">
        <v>41.581391181089501</v>
      </c>
      <c r="N657">
        <v>0.61196637585735703</v>
      </c>
      <c r="O657">
        <v>28.334321280379299</v>
      </c>
      <c r="P657">
        <v>188.74625588361101</v>
      </c>
      <c r="Q657">
        <v>0.160246728045569</v>
      </c>
    </row>
    <row r="658" spans="1:17" x14ac:dyDescent="0.3">
      <c r="A658" t="s">
        <v>1450</v>
      </c>
      <c r="B658" t="s">
        <v>1451</v>
      </c>
      <c r="C658" t="s">
        <v>3150</v>
      </c>
      <c r="D658" t="s">
        <v>398</v>
      </c>
      <c r="E658">
        <v>7441.2377289039996</v>
      </c>
      <c r="F658">
        <v>91.28</v>
      </c>
      <c r="G658">
        <v>7.2096268821620804</v>
      </c>
      <c r="H658">
        <v>7.9917258034538197</v>
      </c>
      <c r="I658">
        <v>20.419324317335899</v>
      </c>
      <c r="J658">
        <v>7.3348104904644797</v>
      </c>
      <c r="K658">
        <v>85.482107434611393</v>
      </c>
      <c r="L658">
        <v>78.642306710534001</v>
      </c>
      <c r="M658">
        <v>66.292480850329198</v>
      </c>
      <c r="N658">
        <v>0.88240925691482697</v>
      </c>
      <c r="O658">
        <v>7.7453987730061202</v>
      </c>
      <c r="P658">
        <v>55.6351236146632</v>
      </c>
      <c r="Q658">
        <v>7.4744805793502997E-2</v>
      </c>
    </row>
    <row r="659" spans="1:17" x14ac:dyDescent="0.3">
      <c r="A659" t="s">
        <v>1452</v>
      </c>
      <c r="B659" t="s">
        <v>1453</v>
      </c>
      <c r="C659" t="s">
        <v>3145</v>
      </c>
      <c r="D659" t="s">
        <v>1454</v>
      </c>
      <c r="E659">
        <v>7391.7218824000001</v>
      </c>
      <c r="F659">
        <v>277.25</v>
      </c>
      <c r="G659">
        <v>-41.134246211757798</v>
      </c>
      <c r="H659">
        <v>-5.7969743855536802</v>
      </c>
      <c r="I659">
        <v>-14.609101349147799</v>
      </c>
      <c r="J659">
        <v>1.0802096013484399</v>
      </c>
      <c r="K659">
        <v>277.65582418144101</v>
      </c>
      <c r="L659">
        <v>282.61082279078698</v>
      </c>
      <c r="M659">
        <v>58.135694702970198</v>
      </c>
      <c r="N659">
        <v>0.68159231064842396</v>
      </c>
      <c r="O659">
        <v>29.756537421099999</v>
      </c>
      <c r="P659">
        <v>10.877824435112901</v>
      </c>
      <c r="Q659">
        <v>8.1798869644576E-2</v>
      </c>
    </row>
    <row r="660" spans="1:17" x14ac:dyDescent="0.3">
      <c r="A660" t="s">
        <v>1455</v>
      </c>
      <c r="B660" t="s">
        <v>1456</v>
      </c>
      <c r="C660" t="s">
        <v>3147</v>
      </c>
      <c r="D660" t="s">
        <v>138</v>
      </c>
      <c r="E660">
        <v>7382.2118171699904</v>
      </c>
      <c r="F660">
        <v>415.7</v>
      </c>
      <c r="G660">
        <v>-61.463653878716897</v>
      </c>
      <c r="H660">
        <v>-9.8374112352711105</v>
      </c>
      <c r="I660">
        <v>-24.780477530324401</v>
      </c>
      <c r="J660">
        <v>-1.2436957765813399</v>
      </c>
      <c r="K660">
        <v>437.00361697299502</v>
      </c>
      <c r="L660">
        <v>468.21406396864302</v>
      </c>
      <c r="M660">
        <v>40.2384863196881</v>
      </c>
      <c r="N660">
        <v>0.586217147626371</v>
      </c>
      <c r="O660">
        <v>69.641568438777895</v>
      </c>
      <c r="P660">
        <v>7.6664076664076397</v>
      </c>
      <c r="Q660">
        <v>2.0908812630240001E-2</v>
      </c>
    </row>
    <row r="661" spans="1:17" hidden="1" x14ac:dyDescent="0.3">
      <c r="A661" t="s">
        <v>1457</v>
      </c>
      <c r="B661" t="s">
        <v>1458</v>
      </c>
      <c r="C661" t="s">
        <v>3151</v>
      </c>
      <c r="D661" t="s">
        <v>611</v>
      </c>
      <c r="E661">
        <v>7362.97196282</v>
      </c>
      <c r="F661">
        <v>524.20000000000005</v>
      </c>
      <c r="G661">
        <v>-41.105406508247398</v>
      </c>
      <c r="H661">
        <v>-3.80561291225224</v>
      </c>
      <c r="I661">
        <v>2.17511260969555</v>
      </c>
      <c r="J661">
        <v>-0.48686725773450401</v>
      </c>
      <c r="K661">
        <v>532.92512114271301</v>
      </c>
      <c r="L661">
        <v>512.686073694166</v>
      </c>
      <c r="M661">
        <v>54.954422143045697</v>
      </c>
      <c r="N661">
        <v>0.34827310427454899</v>
      </c>
      <c r="O661">
        <v>27.050743990843099</v>
      </c>
      <c r="P661">
        <v>32.809728908031403</v>
      </c>
      <c r="Q661">
        <v>6.9699692762464002E-2</v>
      </c>
    </row>
    <row r="662" spans="1:17" x14ac:dyDescent="0.3">
      <c r="A662" t="s">
        <v>1459</v>
      </c>
      <c r="B662" t="s">
        <v>1460</v>
      </c>
      <c r="C662" t="s">
        <v>3139</v>
      </c>
      <c r="D662" t="s">
        <v>48</v>
      </c>
      <c r="E662">
        <v>7336.0393837279998</v>
      </c>
      <c r="F662">
        <v>43.67</v>
      </c>
      <c r="G662">
        <v>31.836585962680001</v>
      </c>
      <c r="H662">
        <v>-5.4165428084847296</v>
      </c>
      <c r="I662">
        <v>9.7219876096955495</v>
      </c>
      <c r="J662">
        <v>2.5697698909210298</v>
      </c>
      <c r="K662">
        <v>44.3373640140764</v>
      </c>
      <c r="L662">
        <v>40.570433677275403</v>
      </c>
      <c r="M662">
        <v>60.025062388776497</v>
      </c>
      <c r="N662">
        <v>0.68699199610861095</v>
      </c>
      <c r="O662">
        <v>31.669338218456598</v>
      </c>
      <c r="P662">
        <v>92.7590904600615</v>
      </c>
      <c r="Q662">
        <v>0.130911810901993</v>
      </c>
    </row>
    <row r="663" spans="1:17" x14ac:dyDescent="0.3">
      <c r="A663" t="s">
        <v>1461</v>
      </c>
      <c r="B663" t="s">
        <v>1462</v>
      </c>
      <c r="C663" t="s">
        <v>3138</v>
      </c>
      <c r="D663" t="s">
        <v>125</v>
      </c>
      <c r="E663">
        <v>7293.7396519800004</v>
      </c>
      <c r="F663">
        <v>636.6</v>
      </c>
      <c r="G663">
        <v>-9.00609261357347</v>
      </c>
      <c r="H663">
        <v>8.7222883949132797</v>
      </c>
      <c r="I663">
        <v>13.5589522035404</v>
      </c>
      <c r="J663">
        <v>-2.9209590297939698</v>
      </c>
      <c r="K663">
        <v>605.14655698435104</v>
      </c>
      <c r="L663">
        <v>558.85297608312203</v>
      </c>
      <c r="M663">
        <v>53.567649339011297</v>
      </c>
      <c r="N663">
        <v>0.64449500404069404</v>
      </c>
      <c r="O663">
        <v>7.82280867106501</v>
      </c>
      <c r="P663">
        <v>36.316916488222702</v>
      </c>
      <c r="Q663">
        <v>5.2275927306063001E-2</v>
      </c>
    </row>
    <row r="664" spans="1:17" x14ac:dyDescent="0.3">
      <c r="A664" t="s">
        <v>1463</v>
      </c>
      <c r="B664" t="s">
        <v>1464</v>
      </c>
      <c r="C664" t="s">
        <v>3153</v>
      </c>
      <c r="D664" t="s">
        <v>629</v>
      </c>
      <c r="E664">
        <v>7270.6014385600001</v>
      </c>
      <c r="F664">
        <v>42.41</v>
      </c>
      <c r="G664">
        <v>-37.561629193337502</v>
      </c>
      <c r="H664">
        <v>-7.6301509107576804</v>
      </c>
      <c r="I664">
        <v>-19.2875940612027</v>
      </c>
      <c r="J664">
        <v>0.51855857477543399</v>
      </c>
      <c r="K664">
        <v>45.337571179306899</v>
      </c>
      <c r="L664">
        <v>46.302213954737503</v>
      </c>
      <c r="M664">
        <v>42.851536473013702</v>
      </c>
      <c r="N664">
        <v>0.65109079957210003</v>
      </c>
      <c r="O664">
        <v>61.990096675312401</v>
      </c>
      <c r="P664">
        <v>9.7283311772315493</v>
      </c>
      <c r="Q664">
        <v>2.601416309E-5</v>
      </c>
    </row>
    <row r="665" spans="1:17" x14ac:dyDescent="0.3">
      <c r="A665" t="s">
        <v>1465</v>
      </c>
      <c r="B665" t="s">
        <v>1466</v>
      </c>
      <c r="C665" t="s">
        <v>3139</v>
      </c>
      <c r="D665" t="s">
        <v>48</v>
      </c>
      <c r="E665">
        <v>7246.0276772039997</v>
      </c>
      <c r="F665">
        <v>258.12</v>
      </c>
      <c r="G665">
        <v>63.271102136089802</v>
      </c>
      <c r="H665">
        <v>-0.31945791579302701</v>
      </c>
      <c r="I665">
        <v>41.014717599513901</v>
      </c>
      <c r="J665">
        <v>2.3438142280029699</v>
      </c>
      <c r="K665">
        <v>239.705863578194</v>
      </c>
      <c r="L665">
        <v>203.23354120274001</v>
      </c>
      <c r="M665">
        <v>68.576243279030606</v>
      </c>
      <c r="N665">
        <v>1.52536675877525</v>
      </c>
      <c r="O665">
        <v>10.3130326979699</v>
      </c>
      <c r="P665">
        <v>113.763975155279</v>
      </c>
      <c r="Q665">
        <v>8.9825701388150006E-2</v>
      </c>
    </row>
    <row r="666" spans="1:17" x14ac:dyDescent="0.3">
      <c r="A666" t="s">
        <v>1467</v>
      </c>
      <c r="B666" t="s">
        <v>1468</v>
      </c>
      <c r="C666" t="s">
        <v>3139</v>
      </c>
      <c r="D666" t="s">
        <v>48</v>
      </c>
      <c r="E666">
        <v>7226.2830350000004</v>
      </c>
      <c r="F666">
        <v>1078.75</v>
      </c>
      <c r="G666">
        <v>23.640213165148499</v>
      </c>
      <c r="H666">
        <v>-6.7797754360683298</v>
      </c>
      <c r="I666">
        <v>-10.8975496520388</v>
      </c>
      <c r="J666">
        <v>-4.4154944540875398</v>
      </c>
      <c r="K666">
        <v>1196.7718646892199</v>
      </c>
      <c r="L666">
        <v>1121.9523693285601</v>
      </c>
      <c r="M666">
        <v>34.8567621689212</v>
      </c>
      <c r="N666">
        <v>1.10327080502997</v>
      </c>
      <c r="O666">
        <v>42.9849362688296</v>
      </c>
      <c r="P666">
        <v>65.961538461538396</v>
      </c>
      <c r="Q666">
        <v>0.12664220028046</v>
      </c>
    </row>
    <row r="667" spans="1:17" hidden="1" x14ac:dyDescent="0.3">
      <c r="A667" t="s">
        <v>1469</v>
      </c>
      <c r="B667" t="s">
        <v>1470</v>
      </c>
      <c r="C667" t="s">
        <v>3151</v>
      </c>
      <c r="D667" t="s">
        <v>108</v>
      </c>
      <c r="E667">
        <v>7200.4930149299998</v>
      </c>
      <c r="F667">
        <v>675.3</v>
      </c>
      <c r="G667">
        <v>34082.883020170098</v>
      </c>
      <c r="H667">
        <v>48.617682432121001</v>
      </c>
      <c r="I667">
        <v>3003.2688305781198</v>
      </c>
      <c r="J667">
        <v>8.9043159866949608</v>
      </c>
      <c r="K667">
        <v>300.625599742877</v>
      </c>
      <c r="L667">
        <v>105.95720738436999</v>
      </c>
      <c r="M667">
        <v>99.999974694532895</v>
      </c>
      <c r="N667">
        <v>1.3418160786581801</v>
      </c>
      <c r="O667">
        <v>0</v>
      </c>
      <c r="P667">
        <v>41076.829268292597</v>
      </c>
      <c r="Q667">
        <v>0.14171287900861901</v>
      </c>
    </row>
    <row r="668" spans="1:17" x14ac:dyDescent="0.3">
      <c r="A668" t="s">
        <v>1471</v>
      </c>
      <c r="B668" t="s">
        <v>1472</v>
      </c>
      <c r="C668" t="s">
        <v>3150</v>
      </c>
      <c r="D668" t="s">
        <v>458</v>
      </c>
      <c r="E668">
        <v>7194.3180400000001</v>
      </c>
      <c r="F668">
        <v>2220.4</v>
      </c>
      <c r="G668">
        <v>-25.967006924664101</v>
      </c>
      <c r="H668">
        <v>-1.6761645284004201</v>
      </c>
      <c r="I668">
        <v>-10.4148699164716</v>
      </c>
      <c r="J668">
        <v>-2.8331085544116701</v>
      </c>
      <c r="K668">
        <v>2261.0840980409898</v>
      </c>
      <c r="L668">
        <v>2261.5569624897898</v>
      </c>
      <c r="M668">
        <v>41.219451690842497</v>
      </c>
      <c r="N668">
        <v>0.59084123321965898</v>
      </c>
      <c r="O668">
        <v>23.1760043235452</v>
      </c>
      <c r="P668">
        <v>13.285714285714301</v>
      </c>
      <c r="Q668">
        <v>-8.1911284564999007E-2</v>
      </c>
    </row>
    <row r="669" spans="1:17" hidden="1" x14ac:dyDescent="0.3">
      <c r="A669" t="s">
        <v>1473</v>
      </c>
      <c r="B669" t="s">
        <v>1474</v>
      </c>
      <c r="C669" t="s">
        <v>3151</v>
      </c>
      <c r="D669" t="s">
        <v>24</v>
      </c>
      <c r="E669">
        <v>7162.2362644199902</v>
      </c>
      <c r="F669">
        <v>452.3</v>
      </c>
      <c r="G669">
        <v>-50.223022325072897</v>
      </c>
      <c r="H669">
        <v>-5.6722966161452399</v>
      </c>
      <c r="I669">
        <v>-17.929980617979201</v>
      </c>
      <c r="J669">
        <v>-2.8756934349715602</v>
      </c>
      <c r="K669">
        <v>466.17594475441899</v>
      </c>
      <c r="L669">
        <v>476.14452606422299</v>
      </c>
      <c r="M669">
        <v>38.891165419539597</v>
      </c>
      <c r="N669">
        <v>0.627961001620986</v>
      </c>
      <c r="O669">
        <v>32.655317267300397</v>
      </c>
      <c r="P669">
        <v>3.25305330441729</v>
      </c>
      <c r="Q669">
        <v>-0.12555075961891399</v>
      </c>
    </row>
    <row r="670" spans="1:17" x14ac:dyDescent="0.3">
      <c r="A670" t="s">
        <v>1475</v>
      </c>
      <c r="B670" t="s">
        <v>1476</v>
      </c>
      <c r="C670" t="s">
        <v>3153</v>
      </c>
      <c r="D670" t="s">
        <v>1477</v>
      </c>
      <c r="E670">
        <v>7119.5206446000002</v>
      </c>
      <c r="F670">
        <v>930.15</v>
      </c>
      <c r="G670">
        <v>-17.380424688578401</v>
      </c>
      <c r="H670">
        <v>-13.032850241363001</v>
      </c>
      <c r="I670">
        <v>34.093800887342802</v>
      </c>
      <c r="J670">
        <v>-5.5165734089539198</v>
      </c>
      <c r="K670">
        <v>954.54461940308397</v>
      </c>
      <c r="L670">
        <v>852.50119179304397</v>
      </c>
      <c r="M670">
        <v>39.506822401389101</v>
      </c>
      <c r="N670">
        <v>0.51299747488943603</v>
      </c>
      <c r="O670">
        <v>20.0881578240068</v>
      </c>
      <c r="P670">
        <v>57.252747252747199</v>
      </c>
      <c r="Q670">
        <v>-5.2810506865858003E-2</v>
      </c>
    </row>
    <row r="671" spans="1:17" x14ac:dyDescent="0.3">
      <c r="A671" t="s">
        <v>1478</v>
      </c>
      <c r="B671" t="s">
        <v>1479</v>
      </c>
      <c r="C671" t="s">
        <v>611</v>
      </c>
      <c r="D671" t="s">
        <v>611</v>
      </c>
      <c r="E671">
        <v>7108.1702625999997</v>
      </c>
      <c r="F671">
        <v>358.9</v>
      </c>
      <c r="G671">
        <v>19.296335088970501</v>
      </c>
      <c r="H671">
        <v>-11.6530799106626</v>
      </c>
      <c r="I671">
        <v>-16.156819740595399</v>
      </c>
      <c r="J671">
        <v>-1.50544580540331</v>
      </c>
      <c r="K671">
        <v>386.53789760687602</v>
      </c>
      <c r="L671">
        <v>355.068882330436</v>
      </c>
      <c r="M671">
        <v>35.755952634695397</v>
      </c>
      <c r="N671">
        <v>0.87426717516524699</v>
      </c>
      <c r="O671">
        <v>25.564224017832199</v>
      </c>
      <c r="P671">
        <v>66.775092936802906</v>
      </c>
      <c r="Q671">
        <v>2.3293486899089E-2</v>
      </c>
    </row>
    <row r="672" spans="1:17" x14ac:dyDescent="0.3">
      <c r="A672" t="s">
        <v>1480</v>
      </c>
      <c r="B672" t="s">
        <v>1481</v>
      </c>
      <c r="C672" t="s">
        <v>3147</v>
      </c>
      <c r="D672" t="s">
        <v>274</v>
      </c>
      <c r="E672">
        <v>7040.0171429899901</v>
      </c>
      <c r="F672">
        <v>3105.05</v>
      </c>
      <c r="G672">
        <v>11.5560239796767</v>
      </c>
      <c r="H672">
        <v>-4.55554553626685</v>
      </c>
      <c r="I672">
        <v>24.968171356659798</v>
      </c>
      <c r="J672">
        <v>0.25942519581408602</v>
      </c>
      <c r="K672">
        <v>3224.20378612166</v>
      </c>
      <c r="L672">
        <v>2749.00229386715</v>
      </c>
      <c r="M672">
        <v>43.770407687126003</v>
      </c>
      <c r="N672">
        <v>0.42102199178544097</v>
      </c>
      <c r="O672">
        <v>26.6646269786315</v>
      </c>
      <c r="P672">
        <v>102.613376835236</v>
      </c>
      <c r="Q672">
        <v>0.13066063380474</v>
      </c>
    </row>
    <row r="673" spans="1:17" x14ac:dyDescent="0.3">
      <c r="A673" t="s">
        <v>1482</v>
      </c>
      <c r="B673" t="s">
        <v>1483</v>
      </c>
      <c r="C673" t="s">
        <v>3147</v>
      </c>
      <c r="D673" t="s">
        <v>146</v>
      </c>
      <c r="E673">
        <v>7038.3638000000001</v>
      </c>
      <c r="F673">
        <v>375.7</v>
      </c>
      <c r="G673">
        <v>-43.080025742490101</v>
      </c>
      <c r="H673">
        <v>-5.2404247264087704</v>
      </c>
      <c r="I673">
        <v>-21.238491596214701</v>
      </c>
      <c r="J673">
        <v>-4.17699101530539</v>
      </c>
      <c r="K673">
        <v>406.45042245205201</v>
      </c>
      <c r="L673">
        <v>415.83414158987199</v>
      </c>
      <c r="M673">
        <v>38.938575452917902</v>
      </c>
      <c r="N673">
        <v>0.76067862206530101</v>
      </c>
      <c r="O673">
        <v>45.727974447697598</v>
      </c>
      <c r="P673">
        <v>8.8985507246376692</v>
      </c>
      <c r="Q673">
        <v>7.0210757107914995E-2</v>
      </c>
    </row>
    <row r="674" spans="1:17" x14ac:dyDescent="0.3">
      <c r="A674" t="s">
        <v>1484</v>
      </c>
      <c r="B674" t="s">
        <v>1485</v>
      </c>
      <c r="C674" t="s">
        <v>3145</v>
      </c>
      <c r="D674" t="s">
        <v>100</v>
      </c>
      <c r="E674">
        <v>7034.9317032949903</v>
      </c>
      <c r="F674">
        <v>1476.85</v>
      </c>
      <c r="G674">
        <v>-26.2870268211351</v>
      </c>
      <c r="H674">
        <v>-1.1606451423753299</v>
      </c>
      <c r="I674">
        <v>-0.50045399324625295</v>
      </c>
      <c r="J674">
        <v>-0.123981772003424</v>
      </c>
      <c r="K674">
        <v>1467.0754201069999</v>
      </c>
      <c r="L674">
        <v>1436.1718714510801</v>
      </c>
      <c r="M674">
        <v>51.999331723296301</v>
      </c>
      <c r="N674">
        <v>0.30717782612503702</v>
      </c>
      <c r="O674">
        <v>7.5261536378102099</v>
      </c>
      <c r="P674">
        <v>18.1479999999999</v>
      </c>
      <c r="Q674">
        <v>-0.116766681775115</v>
      </c>
    </row>
    <row r="675" spans="1:17" hidden="1" x14ac:dyDescent="0.3">
      <c r="A675" t="s">
        <v>1486</v>
      </c>
      <c r="B675" t="s">
        <v>1487</v>
      </c>
      <c r="C675" t="s">
        <v>3151</v>
      </c>
      <c r="D675" t="s">
        <v>274</v>
      </c>
      <c r="E675">
        <v>7029.5202816000001</v>
      </c>
      <c r="F675">
        <v>3198.4</v>
      </c>
      <c r="G675">
        <v>-3.8425812632137202</v>
      </c>
      <c r="H675">
        <v>-5.7698838871272597</v>
      </c>
      <c r="I675">
        <v>20.775884970608299</v>
      </c>
      <c r="J675">
        <v>4.60281285149724</v>
      </c>
      <c r="K675">
        <v>3170.04825439356</v>
      </c>
      <c r="L675">
        <v>2963.9131490445102</v>
      </c>
      <c r="M675">
        <v>58.408227220600203</v>
      </c>
      <c r="N675">
        <v>0.92351022253803094</v>
      </c>
      <c r="O675">
        <v>21.623311655827901</v>
      </c>
      <c r="P675">
        <v>52.377322534540198</v>
      </c>
      <c r="Q675">
        <v>9.7939356563728999E-2</v>
      </c>
    </row>
    <row r="676" spans="1:17" hidden="1" x14ac:dyDescent="0.3">
      <c r="A676" t="s">
        <v>1488</v>
      </c>
      <c r="B676" t="s">
        <v>1489</v>
      </c>
      <c r="C676" t="s">
        <v>3151</v>
      </c>
      <c r="D676" t="s">
        <v>83</v>
      </c>
      <c r="E676">
        <v>7014.5478849600004</v>
      </c>
      <c r="F676">
        <v>2556.4</v>
      </c>
      <c r="G676">
        <v>44.3816583366374</v>
      </c>
      <c r="H676">
        <v>12.558721351220299</v>
      </c>
      <c r="I676">
        <v>84.414285308759304</v>
      </c>
      <c r="J676">
        <v>4.6623463276559303</v>
      </c>
      <c r="K676">
        <v>2168.7186906912302</v>
      </c>
      <c r="L676">
        <v>1680.35464353268</v>
      </c>
      <c r="M676">
        <v>64.328322036139994</v>
      </c>
      <c r="N676">
        <v>0.880103261111848</v>
      </c>
      <c r="O676">
        <v>3.6613988421217298</v>
      </c>
      <c r="P676">
        <v>124.245614035087</v>
      </c>
      <c r="Q676">
        <v>0.12696409598116901</v>
      </c>
    </row>
    <row r="677" spans="1:17" x14ac:dyDescent="0.3">
      <c r="A677" t="s">
        <v>1490</v>
      </c>
      <c r="B677" t="s">
        <v>1491</v>
      </c>
      <c r="C677" t="s">
        <v>3140</v>
      </c>
      <c r="D677" t="s">
        <v>51</v>
      </c>
      <c r="E677">
        <v>6999.6061315719999</v>
      </c>
      <c r="F677">
        <v>215.69</v>
      </c>
      <c r="G677">
        <v>-32.393729922210902</v>
      </c>
      <c r="H677">
        <v>-5.41374878868079</v>
      </c>
      <c r="I677">
        <v>-55.971862389588203</v>
      </c>
      <c r="J677">
        <v>-0.49774004611049899</v>
      </c>
      <c r="K677">
        <v>219.84229446891899</v>
      </c>
      <c r="L677">
        <v>249.217531721928</v>
      </c>
      <c r="M677">
        <v>58.239874348157599</v>
      </c>
      <c r="N677">
        <v>0.988936121835163</v>
      </c>
      <c r="O677">
        <v>119.203486485233</v>
      </c>
      <c r="P677">
        <v>9.9898011218765905</v>
      </c>
      <c r="Q677">
        <v>-2.5043760640181E-2</v>
      </c>
    </row>
    <row r="678" spans="1:17" x14ac:dyDescent="0.3">
      <c r="A678" t="s">
        <v>1492</v>
      </c>
      <c r="B678" t="s">
        <v>1493</v>
      </c>
      <c r="C678" t="s">
        <v>3139</v>
      </c>
      <c r="D678" t="s">
        <v>48</v>
      </c>
      <c r="E678">
        <v>6959.9186854999998</v>
      </c>
      <c r="F678">
        <v>187</v>
      </c>
      <c r="G678">
        <v>-9.3177673099662304</v>
      </c>
      <c r="H678">
        <v>-1.0279303763793699</v>
      </c>
      <c r="I678">
        <v>-22.4085560240669</v>
      </c>
      <c r="J678">
        <v>-3.6247198158175098</v>
      </c>
      <c r="K678">
        <v>192.175605504733</v>
      </c>
      <c r="L678">
        <v>190.36106068581199</v>
      </c>
      <c r="M678">
        <v>40.726743955098698</v>
      </c>
      <c r="N678">
        <v>0.96264741546148402</v>
      </c>
      <c r="O678">
        <v>33.315508021390301</v>
      </c>
      <c r="P678">
        <v>36.297376093294403</v>
      </c>
      <c r="Q678">
        <v>0.102525485805279</v>
      </c>
    </row>
    <row r="679" spans="1:17" x14ac:dyDescent="0.3">
      <c r="A679" t="s">
        <v>1494</v>
      </c>
      <c r="B679" t="s">
        <v>1495</v>
      </c>
      <c r="C679" t="s">
        <v>3140</v>
      </c>
      <c r="D679" t="s">
        <v>51</v>
      </c>
      <c r="E679">
        <v>6922.3970459250004</v>
      </c>
      <c r="F679">
        <v>1364.85</v>
      </c>
      <c r="G679">
        <v>154.276070005712</v>
      </c>
      <c r="H679">
        <v>-8.9986499689418409</v>
      </c>
      <c r="I679">
        <v>12.612255340003699</v>
      </c>
      <c r="J679">
        <v>6.1547521345068503</v>
      </c>
      <c r="K679">
        <v>1367.8153641006299</v>
      </c>
      <c r="L679">
        <v>1137.1123429672</v>
      </c>
      <c r="M679">
        <v>50.046954902225899</v>
      </c>
      <c r="N679">
        <v>0.77035149477288101</v>
      </c>
      <c r="O679">
        <v>16.4963182767337</v>
      </c>
      <c r="P679">
        <v>215.90093739150501</v>
      </c>
      <c r="Q679">
        <v>0.119634170119595</v>
      </c>
    </row>
    <row r="680" spans="1:17" x14ac:dyDescent="0.3">
      <c r="A680" t="s">
        <v>1496</v>
      </c>
      <c r="B680" t="s">
        <v>1497</v>
      </c>
      <c r="C680" t="s">
        <v>3145</v>
      </c>
      <c r="D680" t="s">
        <v>307</v>
      </c>
      <c r="E680">
        <v>6912.6024848999996</v>
      </c>
      <c r="F680">
        <v>2542.25</v>
      </c>
      <c r="G680">
        <v>75.338288121682197</v>
      </c>
      <c r="H680">
        <v>17.963423956894299</v>
      </c>
      <c r="I680">
        <v>112.858031771629</v>
      </c>
      <c r="J680">
        <v>6.3042223312508501</v>
      </c>
      <c r="K680">
        <v>2160.8916659429501</v>
      </c>
      <c r="L680">
        <v>1720.9336212565299</v>
      </c>
      <c r="M680">
        <v>67.554509192293594</v>
      </c>
      <c r="N680">
        <v>1.0992349676100801</v>
      </c>
      <c r="O680">
        <v>2.2716097944734002</v>
      </c>
      <c r="P680">
        <v>167.22552162716099</v>
      </c>
      <c r="Q680">
        <v>1.1588884905118E-2</v>
      </c>
    </row>
    <row r="681" spans="1:17" x14ac:dyDescent="0.3">
      <c r="A681" t="s">
        <v>1498</v>
      </c>
      <c r="B681" t="s">
        <v>1499</v>
      </c>
      <c r="C681" t="s">
        <v>3142</v>
      </c>
      <c r="D681" t="s">
        <v>182</v>
      </c>
      <c r="E681">
        <v>6887.7365962499998</v>
      </c>
      <c r="F681">
        <v>502.5</v>
      </c>
      <c r="G681">
        <v>1.82132132087034</v>
      </c>
      <c r="H681">
        <v>-3.1882252709534198</v>
      </c>
      <c r="I681">
        <v>7.6901087690699601</v>
      </c>
      <c r="J681">
        <v>-1.43857948416623</v>
      </c>
      <c r="K681">
        <v>519.76365182518998</v>
      </c>
      <c r="L681">
        <v>473.94543851662399</v>
      </c>
      <c r="M681">
        <v>30.081143908747901</v>
      </c>
      <c r="N681">
        <v>0.244249863234833</v>
      </c>
      <c r="O681">
        <v>27.283582089552201</v>
      </c>
      <c r="P681">
        <v>42.049469964664297</v>
      </c>
      <c r="Q681">
        <v>3.2738564830830999E-2</v>
      </c>
    </row>
    <row r="682" spans="1:17" x14ac:dyDescent="0.3">
      <c r="A682" t="s">
        <v>1500</v>
      </c>
      <c r="B682" t="s">
        <v>1501</v>
      </c>
      <c r="C682" t="s">
        <v>3154</v>
      </c>
      <c r="D682" t="s">
        <v>156</v>
      </c>
      <c r="E682">
        <v>6842.2939973269904</v>
      </c>
      <c r="F682">
        <v>186.43</v>
      </c>
      <c r="G682">
        <v>159.812818869654</v>
      </c>
      <c r="H682">
        <v>-13.651444059361101</v>
      </c>
      <c r="I682">
        <v>21.1068235132147</v>
      </c>
      <c r="J682">
        <v>-3.6012841840917198</v>
      </c>
      <c r="K682">
        <v>194.656308028463</v>
      </c>
      <c r="L682">
        <v>155.09341517375</v>
      </c>
      <c r="M682">
        <v>31.581270181296201</v>
      </c>
      <c r="N682">
        <v>0.43081451168367402</v>
      </c>
      <c r="O682">
        <v>20.500992329560599</v>
      </c>
      <c r="P682">
        <v>208.65894039735099</v>
      </c>
    </row>
    <row r="683" spans="1:17" x14ac:dyDescent="0.3">
      <c r="A683" t="s">
        <v>1502</v>
      </c>
      <c r="B683" t="s">
        <v>1503</v>
      </c>
      <c r="C683" t="s">
        <v>3148</v>
      </c>
      <c r="D683" t="s">
        <v>1504</v>
      </c>
      <c r="E683">
        <v>6780.9294330250004</v>
      </c>
      <c r="F683">
        <v>497.75</v>
      </c>
      <c r="G683">
        <v>-7.6006759544379499</v>
      </c>
      <c r="H683">
        <v>-0.38561656122140597</v>
      </c>
      <c r="I683">
        <v>-11.8440628862467</v>
      </c>
      <c r="J683">
        <v>-1.11031928863805</v>
      </c>
      <c r="K683">
        <v>495.16171493761902</v>
      </c>
      <c r="L683">
        <v>465.747655128102</v>
      </c>
      <c r="M683">
        <v>46.956907641036999</v>
      </c>
      <c r="N683">
        <v>0.63864630454245896</v>
      </c>
      <c r="O683">
        <v>15.9015570065293</v>
      </c>
      <c r="P683">
        <v>45.413380075956702</v>
      </c>
    </row>
    <row r="684" spans="1:17" x14ac:dyDescent="0.3">
      <c r="A684" t="s">
        <v>1505</v>
      </c>
      <c r="B684" t="s">
        <v>1506</v>
      </c>
      <c r="C684" t="s">
        <v>3140</v>
      </c>
      <c r="D684" t="s">
        <v>51</v>
      </c>
      <c r="E684">
        <v>6780.2561098149999</v>
      </c>
      <c r="F684">
        <v>1656.65</v>
      </c>
      <c r="G684">
        <v>6.2966855492885196</v>
      </c>
      <c r="H684">
        <v>9.5505778653314302</v>
      </c>
      <c r="I684">
        <v>24.3299606454928</v>
      </c>
      <c r="J684">
        <v>-2.8900415805414301</v>
      </c>
      <c r="K684">
        <v>1519.5139840234799</v>
      </c>
      <c r="L684">
        <v>1321.51174054889</v>
      </c>
      <c r="M684">
        <v>50.370708006681603</v>
      </c>
      <c r="N684">
        <v>0.76886084120239395</v>
      </c>
      <c r="O684">
        <v>10.041348504512101</v>
      </c>
      <c r="P684">
        <v>64.931056797252197</v>
      </c>
      <c r="Q684">
        <v>2.6784342747576E-2</v>
      </c>
    </row>
    <row r="685" spans="1:17" x14ac:dyDescent="0.3">
      <c r="A685" t="s">
        <v>1507</v>
      </c>
      <c r="B685" t="s">
        <v>1508</v>
      </c>
      <c r="C685" t="s">
        <v>3148</v>
      </c>
      <c r="D685" t="s">
        <v>455</v>
      </c>
      <c r="E685">
        <v>6760.0344823599999</v>
      </c>
      <c r="F685">
        <v>1251.6500000000001</v>
      </c>
      <c r="G685">
        <v>-30.154845223542601</v>
      </c>
      <c r="H685">
        <v>1.4464468623476101</v>
      </c>
      <c r="I685">
        <v>-0.80827809720083899</v>
      </c>
      <c r="J685">
        <v>-5.2560955324391898</v>
      </c>
      <c r="K685">
        <v>1228.5326657667699</v>
      </c>
      <c r="L685">
        <v>1157.74125073184</v>
      </c>
      <c r="M685">
        <v>34.7254277551272</v>
      </c>
      <c r="N685">
        <v>1.11819647890567</v>
      </c>
      <c r="O685">
        <v>12.475532297367399</v>
      </c>
      <c r="P685">
        <v>34.110146790956797</v>
      </c>
      <c r="Q685">
        <v>-3.78150664904E-2</v>
      </c>
    </row>
    <row r="686" spans="1:17" hidden="1" x14ac:dyDescent="0.3">
      <c r="A686" t="s">
        <v>1509</v>
      </c>
      <c r="B686" t="s">
        <v>1510</v>
      </c>
      <c r="C686" t="s">
        <v>3151</v>
      </c>
      <c r="D686" t="s">
        <v>1055</v>
      </c>
      <c r="E686">
        <v>6746.8437323999997</v>
      </c>
      <c r="F686">
        <v>131.5</v>
      </c>
      <c r="G686">
        <v>-16.719161127887201</v>
      </c>
      <c r="H686">
        <v>0.90134679470746804</v>
      </c>
      <c r="I686">
        <v>-7.6309987758995304</v>
      </c>
      <c r="K686">
        <v>123.40259093004499</v>
      </c>
      <c r="M686">
        <v>1.05563603616817</v>
      </c>
      <c r="N686">
        <v>0.25</v>
      </c>
      <c r="O686">
        <v>0.65399239543726395</v>
      </c>
      <c r="P686">
        <v>10.970464135021</v>
      </c>
    </row>
    <row r="687" spans="1:17" hidden="1" x14ac:dyDescent="0.3">
      <c r="A687" t="s">
        <v>1511</v>
      </c>
      <c r="B687" t="s">
        <v>1512</v>
      </c>
      <c r="C687" t="s">
        <v>3151</v>
      </c>
      <c r="D687" t="s">
        <v>117</v>
      </c>
      <c r="E687">
        <v>6735.8198347999996</v>
      </c>
      <c r="F687">
        <v>430.25</v>
      </c>
      <c r="G687">
        <v>-4.4175971456510403</v>
      </c>
      <c r="H687">
        <v>-4.3130346255694398</v>
      </c>
      <c r="I687">
        <v>11.2221977170485</v>
      </c>
      <c r="J687">
        <v>-1.6918997312397199</v>
      </c>
      <c r="K687">
        <v>403.12526313470897</v>
      </c>
      <c r="M687">
        <v>51.6745053144152</v>
      </c>
      <c r="N687">
        <v>0.48567556225422598</v>
      </c>
      <c r="O687">
        <v>8.9250435793143392</v>
      </c>
      <c r="P687">
        <v>32.3438941864041</v>
      </c>
    </row>
    <row r="688" spans="1:17" x14ac:dyDescent="0.3">
      <c r="A688" t="s">
        <v>1513</v>
      </c>
      <c r="B688" t="s">
        <v>1514</v>
      </c>
      <c r="C688" t="s">
        <v>3150</v>
      </c>
      <c r="D688" t="s">
        <v>398</v>
      </c>
      <c r="E688">
        <v>6702.4706039399998</v>
      </c>
      <c r="F688">
        <v>1486.85</v>
      </c>
      <c r="G688">
        <v>50.555079231256201</v>
      </c>
      <c r="H688">
        <v>-6.0840160206148601</v>
      </c>
      <c r="I688">
        <v>13.968469208457</v>
      </c>
      <c r="J688">
        <v>-5.0442853150216598</v>
      </c>
      <c r="K688">
        <v>1595.3922752643</v>
      </c>
      <c r="L688">
        <v>1411.0121387858401</v>
      </c>
      <c r="M688">
        <v>39.763425175277902</v>
      </c>
      <c r="N688">
        <v>0.28367966501294101</v>
      </c>
      <c r="O688">
        <v>29.522144130208101</v>
      </c>
      <c r="P688">
        <v>94.461156160083604</v>
      </c>
      <c r="Q688">
        <v>7.1961728994481E-2</v>
      </c>
    </row>
    <row r="689" spans="1:17" hidden="1" x14ac:dyDescent="0.3">
      <c r="A689" t="s">
        <v>1515</v>
      </c>
      <c r="B689" t="s">
        <v>1516</v>
      </c>
      <c r="C689" t="s">
        <v>3151</v>
      </c>
      <c r="D689" t="s">
        <v>1000</v>
      </c>
      <c r="E689">
        <v>6691.4851304000003</v>
      </c>
      <c r="F689">
        <v>709.3</v>
      </c>
      <c r="G689">
        <v>111.15674137561101</v>
      </c>
      <c r="H689">
        <v>-5.2330958888635797</v>
      </c>
      <c r="I689">
        <v>61.5008634841058</v>
      </c>
      <c r="J689">
        <v>-2.95242567825647</v>
      </c>
      <c r="K689">
        <v>749.62053789771096</v>
      </c>
      <c r="L689">
        <v>604.354052085273</v>
      </c>
      <c r="M689">
        <v>33.542398077473202</v>
      </c>
      <c r="N689">
        <v>0.39681194416703702</v>
      </c>
      <c r="O689">
        <v>28.394191456365402</v>
      </c>
      <c r="P689">
        <v>237.76190476190399</v>
      </c>
      <c r="Q689">
        <v>0.23078967067869899</v>
      </c>
    </row>
    <row r="690" spans="1:17" x14ac:dyDescent="0.3">
      <c r="A690" t="s">
        <v>1517</v>
      </c>
      <c r="B690" t="s">
        <v>1518</v>
      </c>
      <c r="C690" t="s">
        <v>3146</v>
      </c>
      <c r="D690" t="s">
        <v>135</v>
      </c>
      <c r="E690">
        <v>6684.5364052000004</v>
      </c>
      <c r="F690">
        <v>948.7</v>
      </c>
      <c r="G690">
        <v>14.3208371168414</v>
      </c>
      <c r="H690">
        <v>-2.92995401830066</v>
      </c>
      <c r="I690">
        <v>5.3882586986132104</v>
      </c>
      <c r="J690">
        <v>1.5245403799522901</v>
      </c>
      <c r="K690">
        <v>938.23575965400596</v>
      </c>
      <c r="L690">
        <v>878.70873843477295</v>
      </c>
      <c r="M690">
        <v>55.9236004635138</v>
      </c>
      <c r="N690">
        <v>0.79729193023761802</v>
      </c>
      <c r="O690">
        <v>8.5590808474754905</v>
      </c>
      <c r="P690">
        <v>53.997240483726898</v>
      </c>
      <c r="Q690">
        <v>3.7716654011026002E-2</v>
      </c>
    </row>
    <row r="691" spans="1:17" x14ac:dyDescent="0.3">
      <c r="A691" t="s">
        <v>1519</v>
      </c>
      <c r="B691" t="s">
        <v>1520</v>
      </c>
      <c r="C691" t="s">
        <v>3144</v>
      </c>
      <c r="D691" t="s">
        <v>412</v>
      </c>
      <c r="E691">
        <v>6659.3862800679999</v>
      </c>
      <c r="F691">
        <v>214.36</v>
      </c>
      <c r="G691">
        <v>126.757679845468</v>
      </c>
      <c r="H691">
        <v>-0.74261324162312903</v>
      </c>
      <c r="I691">
        <v>14.919825385506099</v>
      </c>
      <c r="J691">
        <v>-2.5124584763748401</v>
      </c>
      <c r="K691">
        <v>214.75411156218601</v>
      </c>
      <c r="L691">
        <v>185.54019563834501</v>
      </c>
      <c r="M691">
        <v>36.470289258241003</v>
      </c>
      <c r="N691">
        <v>0.64797605850882001</v>
      </c>
      <c r="O691">
        <v>7.1375256577719703</v>
      </c>
      <c r="P691">
        <v>200.64516129032199</v>
      </c>
      <c r="Q691">
        <v>0.13391451302995799</v>
      </c>
    </row>
    <row r="692" spans="1:17" hidden="1" x14ac:dyDescent="0.3">
      <c r="A692" t="s">
        <v>1521</v>
      </c>
      <c r="B692" t="s">
        <v>1522</v>
      </c>
      <c r="C692" t="s">
        <v>3151</v>
      </c>
      <c r="D692" t="s">
        <v>48</v>
      </c>
      <c r="E692">
        <v>6651.1415929799996</v>
      </c>
      <c r="F692">
        <v>381.8</v>
      </c>
      <c r="G692">
        <v>-28.503259382573699</v>
      </c>
      <c r="H692">
        <v>6.5946716388714105E-2</v>
      </c>
      <c r="I692">
        <v>-12.863464519874199</v>
      </c>
      <c r="J692">
        <v>-3.9672771247578198</v>
      </c>
      <c r="M692">
        <v>46.276152467184303</v>
      </c>
      <c r="O692">
        <v>11.2624410686223</v>
      </c>
      <c r="P692">
        <v>3.7782005979885902</v>
      </c>
    </row>
    <row r="693" spans="1:17" x14ac:dyDescent="0.3">
      <c r="A693" t="s">
        <v>1523</v>
      </c>
      <c r="B693" t="s">
        <v>1524</v>
      </c>
      <c r="C693" t="s">
        <v>3136</v>
      </c>
      <c r="D693" t="s">
        <v>543</v>
      </c>
      <c r="E693">
        <v>6641.5139825249998</v>
      </c>
      <c r="F693">
        <v>304.35000000000002</v>
      </c>
      <c r="G693">
        <v>-20.881643730991399</v>
      </c>
      <c r="H693">
        <v>5.4521052544507702</v>
      </c>
      <c r="I693">
        <v>-20.6894095418461</v>
      </c>
      <c r="J693">
        <v>-2.0049341926197699</v>
      </c>
      <c r="K693">
        <v>306.52785049269397</v>
      </c>
      <c r="L693">
        <v>311.81183961577199</v>
      </c>
      <c r="M693">
        <v>44.52562363298</v>
      </c>
      <c r="N693">
        <v>0.84306523452572502</v>
      </c>
      <c r="O693">
        <v>33.162477410875603</v>
      </c>
      <c r="P693">
        <v>12.910406232609899</v>
      </c>
      <c r="Q693">
        <v>7.3858710667730004E-2</v>
      </c>
    </row>
    <row r="694" spans="1:17" hidden="1" x14ac:dyDescent="0.3">
      <c r="A694" t="s">
        <v>1525</v>
      </c>
      <c r="B694" t="s">
        <v>1526</v>
      </c>
      <c r="C694" t="s">
        <v>3151</v>
      </c>
      <c r="D694" t="s">
        <v>1361</v>
      </c>
      <c r="E694">
        <v>6636.6662775300001</v>
      </c>
      <c r="F694">
        <v>1426.6</v>
      </c>
      <c r="G694">
        <v>-17.262441868503899</v>
      </c>
      <c r="H694">
        <v>2.0387486176665499</v>
      </c>
      <c r="I694">
        <v>-6.32118674050023</v>
      </c>
      <c r="J694">
        <v>-0.77284431410256105</v>
      </c>
      <c r="K694">
        <v>1408.2866553096701</v>
      </c>
      <c r="L694">
        <v>1370.86821524127</v>
      </c>
      <c r="M694">
        <v>77.088001342421407</v>
      </c>
      <c r="N694">
        <v>1.1598414111836499</v>
      </c>
      <c r="O694">
        <v>2.6566661993551102</v>
      </c>
      <c r="P694">
        <v>13.3706838320022</v>
      </c>
      <c r="Q694">
        <v>-5.5078309021881003E-2</v>
      </c>
    </row>
    <row r="695" spans="1:17" hidden="1" x14ac:dyDescent="0.3">
      <c r="A695" t="s">
        <v>1527</v>
      </c>
      <c r="B695" t="s">
        <v>1528</v>
      </c>
      <c r="C695" t="s">
        <v>3151</v>
      </c>
      <c r="D695" t="s">
        <v>382</v>
      </c>
      <c r="E695">
        <v>6619.3167836599996</v>
      </c>
      <c r="F695">
        <v>6880.6</v>
      </c>
      <c r="G695">
        <v>-4.3050213468877798</v>
      </c>
      <c r="H695">
        <v>5.1732456511089104</v>
      </c>
      <c r="I695">
        <v>16.509812921859702</v>
      </c>
      <c r="J695">
        <v>-6.6637183252929804</v>
      </c>
      <c r="K695">
        <v>6580.4628899448699</v>
      </c>
      <c r="L695">
        <v>5915.8283207127097</v>
      </c>
      <c r="M695">
        <v>39.5790216356028</v>
      </c>
      <c r="N695">
        <v>0.74096066560123097</v>
      </c>
      <c r="O695">
        <v>8.0574368514373607</v>
      </c>
      <c r="P695">
        <v>38.070393707107598</v>
      </c>
      <c r="Q695">
        <v>8.3198209670505993E-2</v>
      </c>
    </row>
    <row r="696" spans="1:17" x14ac:dyDescent="0.3">
      <c r="A696" t="s">
        <v>1529</v>
      </c>
      <c r="B696" t="s">
        <v>1530</v>
      </c>
      <c r="C696" t="s">
        <v>611</v>
      </c>
      <c r="D696" t="s">
        <v>455</v>
      </c>
      <c r="E696">
        <v>6569.9048166399998</v>
      </c>
      <c r="F696">
        <v>920.05</v>
      </c>
      <c r="G696">
        <v>-29.894472509183601</v>
      </c>
      <c r="H696">
        <v>1.4026945036023399</v>
      </c>
      <c r="I696">
        <v>4.0587146081872296</v>
      </c>
      <c r="J696">
        <v>-0.94123207076803606</v>
      </c>
      <c r="K696">
        <v>934.15587654561796</v>
      </c>
      <c r="L696">
        <v>867.47531958288005</v>
      </c>
      <c r="M696">
        <v>43.437068210314301</v>
      </c>
      <c r="N696">
        <v>0.46121448143313798</v>
      </c>
      <c r="O696">
        <v>22.6020324982338</v>
      </c>
      <c r="P696">
        <v>33.981360128149099</v>
      </c>
      <c r="Q696">
        <v>0.15871292392306899</v>
      </c>
    </row>
    <row r="697" spans="1:17" x14ac:dyDescent="0.3">
      <c r="A697" t="s">
        <v>1531</v>
      </c>
      <c r="B697" t="s">
        <v>1532</v>
      </c>
      <c r="C697" t="s">
        <v>3147</v>
      </c>
      <c r="D697" t="s">
        <v>611</v>
      </c>
      <c r="E697">
        <v>6520.8880892249999</v>
      </c>
      <c r="F697">
        <v>371.55</v>
      </c>
      <c r="G697">
        <v>-5.9603079782723301</v>
      </c>
      <c r="H697">
        <v>2.5083898355123799</v>
      </c>
      <c r="I697">
        <v>16.958206833589902</v>
      </c>
      <c r="J697">
        <v>2.2652699514279302</v>
      </c>
      <c r="K697">
        <v>360.54425808233299</v>
      </c>
      <c r="L697">
        <v>335.11408748240802</v>
      </c>
      <c r="M697">
        <v>62.097711457009297</v>
      </c>
      <c r="N697">
        <v>0.73030213235698005</v>
      </c>
      <c r="O697">
        <v>17.965280581348399</v>
      </c>
      <c r="P697">
        <v>49.186910258984099</v>
      </c>
      <c r="Q697">
        <v>0.11560003398442401</v>
      </c>
    </row>
    <row r="698" spans="1:17" x14ac:dyDescent="0.3">
      <c r="A698" t="s">
        <v>1533</v>
      </c>
      <c r="B698" t="s">
        <v>1534</v>
      </c>
      <c r="C698" t="s">
        <v>3147</v>
      </c>
      <c r="D698" t="s">
        <v>1350</v>
      </c>
      <c r="E698">
        <v>6514.3792928900002</v>
      </c>
      <c r="F698">
        <v>1006.9</v>
      </c>
      <c r="G698">
        <v>-28.840442294611599</v>
      </c>
      <c r="H698">
        <v>11.6251930309211</v>
      </c>
      <c r="I698">
        <v>13.6449626181596</v>
      </c>
      <c r="J698">
        <v>8.4028915817714793</v>
      </c>
      <c r="K698">
        <v>902.78255662632603</v>
      </c>
      <c r="L698">
        <v>817.34151542122402</v>
      </c>
      <c r="M698">
        <v>66.281424657917896</v>
      </c>
      <c r="N698">
        <v>1.1755456690224799</v>
      </c>
      <c r="O698">
        <v>7.3542556361108504</v>
      </c>
      <c r="P698">
        <v>64.957404980340698</v>
      </c>
      <c r="Q698">
        <v>0.12654081161854899</v>
      </c>
    </row>
    <row r="699" spans="1:17" x14ac:dyDescent="0.3">
      <c r="A699" t="s">
        <v>1535</v>
      </c>
      <c r="B699" t="s">
        <v>1536</v>
      </c>
      <c r="C699" t="s">
        <v>3138</v>
      </c>
      <c r="D699" t="s">
        <v>389</v>
      </c>
      <c r="E699">
        <v>6514.2063263199998</v>
      </c>
      <c r="F699">
        <v>284.60000000000002</v>
      </c>
      <c r="G699">
        <v>-52.446694390272597</v>
      </c>
      <c r="H699">
        <v>-8.36494036531783</v>
      </c>
      <c r="I699">
        <v>-14.8466542816859</v>
      </c>
      <c r="J699">
        <v>-3.8044746023764802</v>
      </c>
      <c r="K699">
        <v>298.05155092109601</v>
      </c>
      <c r="L699">
        <v>311.99937995528802</v>
      </c>
      <c r="M699">
        <v>33.1038429481994</v>
      </c>
      <c r="N699">
        <v>0.64784717612475995</v>
      </c>
      <c r="O699">
        <v>37.912860154602903</v>
      </c>
      <c r="P699">
        <v>10.2459810187875</v>
      </c>
      <c r="Q699">
        <v>-1.9408812781148001E-2</v>
      </c>
    </row>
    <row r="700" spans="1:17" hidden="1" x14ac:dyDescent="0.3">
      <c r="A700" t="s">
        <v>1537</v>
      </c>
      <c r="B700" t="s">
        <v>1538</v>
      </c>
      <c r="C700" t="s">
        <v>3151</v>
      </c>
      <c r="D700" t="s">
        <v>458</v>
      </c>
      <c r="E700">
        <v>6499.2530242800003</v>
      </c>
      <c r="F700">
        <v>1663.8</v>
      </c>
      <c r="G700">
        <v>11.6175434375288</v>
      </c>
      <c r="H700">
        <v>10.5643676812794</v>
      </c>
      <c r="I700">
        <v>39.554189241767702</v>
      </c>
      <c r="J700">
        <v>4.4241134999501002</v>
      </c>
      <c r="K700">
        <v>1494.5050127597599</v>
      </c>
      <c r="L700">
        <v>1354.32843864898</v>
      </c>
      <c r="M700">
        <v>87.1454234145302</v>
      </c>
      <c r="N700">
        <v>1.5523652373163399</v>
      </c>
      <c r="O700">
        <v>3.3778098329125998</v>
      </c>
      <c r="P700">
        <v>70.646153846153794</v>
      </c>
      <c r="Q700">
        <v>-1.4842483865988E-2</v>
      </c>
    </row>
    <row r="701" spans="1:17" hidden="1" x14ac:dyDescent="0.3">
      <c r="A701" t="s">
        <v>1539</v>
      </c>
      <c r="B701" t="s">
        <v>1540</v>
      </c>
      <c r="C701" t="s">
        <v>3151</v>
      </c>
      <c r="D701" t="s">
        <v>1361</v>
      </c>
      <c r="E701">
        <v>6496.9056107910001</v>
      </c>
      <c r="F701">
        <v>1199.81</v>
      </c>
      <c r="G701">
        <v>-16.743620635447201</v>
      </c>
      <c r="H701">
        <v>2.3015732646494902</v>
      </c>
      <c r="I701">
        <v>-6.1511827755158102</v>
      </c>
      <c r="J701">
        <v>-1.3439123892199201</v>
      </c>
      <c r="K701">
        <v>1182.7635471932799</v>
      </c>
      <c r="L701">
        <v>1149.4155838285999</v>
      </c>
      <c r="M701">
        <v>63.340787818078198</v>
      </c>
      <c r="N701">
        <v>1.76498579697144</v>
      </c>
      <c r="O701">
        <v>10.4658237554279</v>
      </c>
      <c r="P701">
        <v>13.0616283452694</v>
      </c>
    </row>
    <row r="702" spans="1:17" hidden="1" x14ac:dyDescent="0.3">
      <c r="A702" t="s">
        <v>1541</v>
      </c>
      <c r="B702" t="s">
        <v>1542</v>
      </c>
      <c r="C702" t="s">
        <v>3151</v>
      </c>
      <c r="D702" t="s">
        <v>1543</v>
      </c>
      <c r="E702">
        <v>6487.768192605</v>
      </c>
      <c r="F702">
        <v>508.55</v>
      </c>
      <c r="G702">
        <v>-2.7160791753118998</v>
      </c>
      <c r="H702">
        <v>-5.4446478709781703</v>
      </c>
      <c r="I702">
        <v>-19.103116954770702</v>
      </c>
      <c r="J702">
        <v>-2.55239609119897</v>
      </c>
      <c r="K702">
        <v>539.31905704700705</v>
      </c>
      <c r="L702">
        <v>541.52469797068602</v>
      </c>
      <c r="M702">
        <v>44.231300905042502</v>
      </c>
      <c r="N702">
        <v>0.88136716865502895</v>
      </c>
      <c r="O702">
        <v>30.1740241864123</v>
      </c>
      <c r="P702">
        <v>26.7730275458058</v>
      </c>
      <c r="Q702">
        <v>5.6170795521097001E-2</v>
      </c>
    </row>
    <row r="703" spans="1:17" x14ac:dyDescent="0.3">
      <c r="A703" t="s">
        <v>1544</v>
      </c>
      <c r="B703" t="s">
        <v>1545</v>
      </c>
      <c r="C703" t="s">
        <v>3142</v>
      </c>
      <c r="D703" t="s">
        <v>182</v>
      </c>
      <c r="E703">
        <v>6479.7781334000001</v>
      </c>
      <c r="F703">
        <v>451.1</v>
      </c>
      <c r="G703">
        <v>2.79537187943584</v>
      </c>
      <c r="H703">
        <v>-13.2331605113996</v>
      </c>
      <c r="I703">
        <v>19.702811565199301</v>
      </c>
      <c r="J703">
        <v>-7.7798355368010599</v>
      </c>
      <c r="K703">
        <v>498.62420993920398</v>
      </c>
      <c r="L703">
        <v>431.08936048540602</v>
      </c>
      <c r="M703">
        <v>19.9316037714032</v>
      </c>
      <c r="N703">
        <v>0.83905211289755699</v>
      </c>
      <c r="O703">
        <v>24.041232542673399</v>
      </c>
      <c r="P703">
        <v>66.120419812189198</v>
      </c>
      <c r="Q703">
        <v>0.12884092337138101</v>
      </c>
    </row>
    <row r="704" spans="1:17" x14ac:dyDescent="0.3">
      <c r="A704" t="s">
        <v>1546</v>
      </c>
      <c r="B704" t="s">
        <v>1547</v>
      </c>
      <c r="C704" t="s">
        <v>3150</v>
      </c>
      <c r="D704" t="s">
        <v>262</v>
      </c>
      <c r="E704">
        <v>6426.4655692799997</v>
      </c>
      <c r="F704">
        <v>875.1</v>
      </c>
      <c r="G704">
        <v>-14.872611749373499</v>
      </c>
      <c r="H704">
        <v>3.7568109545194401</v>
      </c>
      <c r="I704">
        <v>-6.3241706532883399E-2</v>
      </c>
      <c r="J704">
        <v>6.0458511367277898</v>
      </c>
      <c r="K704">
        <v>806.15703242182497</v>
      </c>
      <c r="L704">
        <v>776.56281036017504</v>
      </c>
      <c r="M704">
        <v>76.141896249342693</v>
      </c>
      <c r="N704">
        <v>1.9548580355793399</v>
      </c>
      <c r="O704">
        <v>2.8453890983887602</v>
      </c>
      <c r="P704">
        <v>35.674418604651102</v>
      </c>
      <c r="Q704">
        <v>1.7755173654086E-2</v>
      </c>
    </row>
    <row r="705" spans="1:17" x14ac:dyDescent="0.3">
      <c r="A705" t="s">
        <v>1548</v>
      </c>
      <c r="B705" t="s">
        <v>1549</v>
      </c>
      <c r="C705" t="s">
        <v>3138</v>
      </c>
      <c r="D705" t="s">
        <v>981</v>
      </c>
      <c r="E705">
        <v>6399.3730483199997</v>
      </c>
      <c r="F705">
        <v>139.52000000000001</v>
      </c>
      <c r="G705">
        <v>-53.8111028769626</v>
      </c>
      <c r="H705">
        <v>1.4457594021573299</v>
      </c>
      <c r="I705">
        <v>-26.794749957406601</v>
      </c>
      <c r="J705">
        <v>9.2583158959165299</v>
      </c>
      <c r="K705">
        <v>135.185707112204</v>
      </c>
      <c r="L705">
        <v>147.47257126425399</v>
      </c>
      <c r="M705">
        <v>63.916848552298198</v>
      </c>
      <c r="N705">
        <v>1.7917082734907599</v>
      </c>
      <c r="O705">
        <v>50.946100917431103</v>
      </c>
      <c r="P705">
        <v>16.2376072648504</v>
      </c>
      <c r="Q705">
        <v>4.9492118847727001E-2</v>
      </c>
    </row>
    <row r="706" spans="1:17" hidden="1" x14ac:dyDescent="0.3">
      <c r="A706" t="s">
        <v>1550</v>
      </c>
      <c r="B706" t="s">
        <v>1551</v>
      </c>
      <c r="C706" t="s">
        <v>3151</v>
      </c>
      <c r="D706" t="s">
        <v>229</v>
      </c>
      <c r="E706">
        <v>6392.3500612199996</v>
      </c>
      <c r="F706">
        <v>582.04999999999995</v>
      </c>
      <c r="G706">
        <v>127.21837668958899</v>
      </c>
      <c r="H706">
        <v>29.744788261562199</v>
      </c>
      <c r="I706">
        <v>70.193446420161195</v>
      </c>
      <c r="J706">
        <v>11.6123408307697</v>
      </c>
      <c r="K706">
        <v>446.475270087296</v>
      </c>
      <c r="L706">
        <v>354.99052603404101</v>
      </c>
      <c r="M706">
        <v>80.294699443702299</v>
      </c>
      <c r="N706">
        <v>1.92413526374727</v>
      </c>
      <c r="O706">
        <v>6.3310712138132397</v>
      </c>
      <c r="P706">
        <v>196.18460503848601</v>
      </c>
      <c r="Q706">
        <v>0.19406800031725399</v>
      </c>
    </row>
    <row r="707" spans="1:17" x14ac:dyDescent="0.3">
      <c r="A707" t="s">
        <v>1552</v>
      </c>
      <c r="B707" t="s">
        <v>1553</v>
      </c>
      <c r="C707" t="s">
        <v>3142</v>
      </c>
      <c r="D707" t="s">
        <v>274</v>
      </c>
      <c r="E707">
        <v>6392.20299264</v>
      </c>
      <c r="F707">
        <v>2347.1999999999998</v>
      </c>
      <c r="G707">
        <v>-24.090536234457002</v>
      </c>
      <c r="H707">
        <v>-5.7699679463283804</v>
      </c>
      <c r="I707">
        <v>16.412942033417899</v>
      </c>
      <c r="J707">
        <v>-3.8776583933943098</v>
      </c>
      <c r="K707">
        <v>2421.3672079677599</v>
      </c>
      <c r="L707">
        <v>2307.3735132566699</v>
      </c>
      <c r="M707">
        <v>40.892371576695602</v>
      </c>
      <c r="N707">
        <v>0.76622233299409404</v>
      </c>
      <c r="O707">
        <v>19.0354464894342</v>
      </c>
      <c r="P707">
        <v>36.465116279069697</v>
      </c>
      <c r="Q707">
        <v>9.8874149699853003E-2</v>
      </c>
    </row>
    <row r="708" spans="1:17" x14ac:dyDescent="0.3">
      <c r="A708" t="s">
        <v>1554</v>
      </c>
      <c r="B708" t="s">
        <v>1555</v>
      </c>
      <c r="C708" t="s">
        <v>611</v>
      </c>
      <c r="D708" t="s">
        <v>611</v>
      </c>
      <c r="E708">
        <v>6388.5799440000001</v>
      </c>
      <c r="F708">
        <v>318.60000000000002</v>
      </c>
      <c r="G708">
        <v>-35.960114455651997</v>
      </c>
      <c r="H708">
        <v>-12.505549757016601</v>
      </c>
      <c r="I708">
        <v>-12.945797048027099</v>
      </c>
      <c r="J708">
        <v>-8.1666973402439709</v>
      </c>
      <c r="K708">
        <v>347.79971977044499</v>
      </c>
      <c r="L708">
        <v>347.63738727463499</v>
      </c>
      <c r="M708">
        <v>33.809332296436303</v>
      </c>
      <c r="N708">
        <v>0.52817510357297703</v>
      </c>
      <c r="O708">
        <v>37.146892655367203</v>
      </c>
      <c r="P708">
        <v>18.991596638655398</v>
      </c>
      <c r="Q708">
        <v>7.9065060452711999E-2</v>
      </c>
    </row>
    <row r="709" spans="1:17" hidden="1" x14ac:dyDescent="0.3">
      <c r="A709" t="s">
        <v>1556</v>
      </c>
      <c r="B709" t="s">
        <v>1557</v>
      </c>
      <c r="C709" t="s">
        <v>3151</v>
      </c>
      <c r="D709" t="s">
        <v>48</v>
      </c>
      <c r="E709">
        <v>6347.84</v>
      </c>
      <c r="F709">
        <v>90</v>
      </c>
      <c r="G709">
        <v>-30.4491692601724</v>
      </c>
      <c r="H709">
        <v>0.90134679470746804</v>
      </c>
      <c r="I709">
        <v>-13.7574809893382</v>
      </c>
      <c r="J709">
        <v>0.93298155017400997</v>
      </c>
      <c r="K709">
        <v>89.708662178112405</v>
      </c>
      <c r="L709">
        <v>91.536296224905996</v>
      </c>
      <c r="M709">
        <v>53.081674366169402</v>
      </c>
      <c r="N709">
        <v>0.33888888888888802</v>
      </c>
      <c r="O709">
        <v>9.44444444444445</v>
      </c>
      <c r="P709">
        <v>5.8823529411764701</v>
      </c>
    </row>
    <row r="710" spans="1:17" hidden="1" x14ac:dyDescent="0.3">
      <c r="A710" t="s">
        <v>1558</v>
      </c>
      <c r="B710" t="s">
        <v>1559</v>
      </c>
      <c r="C710" t="s">
        <v>3151</v>
      </c>
      <c r="D710" t="s">
        <v>1560</v>
      </c>
      <c r="E710">
        <v>6337.7348258219999</v>
      </c>
      <c r="F710">
        <v>49.82</v>
      </c>
      <c r="G710">
        <v>-18.635742930617099</v>
      </c>
      <c r="H710">
        <v>23.522401962137</v>
      </c>
      <c r="I710">
        <v>40.306675956578999</v>
      </c>
      <c r="J710">
        <v>0.86908961881220104</v>
      </c>
      <c r="K710">
        <v>43.508918161583303</v>
      </c>
      <c r="L710">
        <v>37.087104331248199</v>
      </c>
      <c r="M710">
        <v>61.9035233994924</v>
      </c>
      <c r="N710">
        <v>1.13562982778562</v>
      </c>
      <c r="O710">
        <v>3.89401846647932</v>
      </c>
      <c r="P710">
        <v>82.490842490842397</v>
      </c>
      <c r="Q710">
        <v>0.20761987753601999</v>
      </c>
    </row>
    <row r="711" spans="1:17" x14ac:dyDescent="0.3">
      <c r="A711" t="s">
        <v>1561</v>
      </c>
      <c r="B711" t="s">
        <v>1562</v>
      </c>
      <c r="C711" t="s">
        <v>3138</v>
      </c>
      <c r="D711" t="s">
        <v>40</v>
      </c>
      <c r="E711">
        <v>6323.1307997000004</v>
      </c>
      <c r="F711">
        <v>372.95</v>
      </c>
      <c r="G711">
        <v>-5.0611925983278896</v>
      </c>
      <c r="H711">
        <v>-13.3424786253895</v>
      </c>
      <c r="I711">
        <v>-0.26276203038617701</v>
      </c>
      <c r="J711">
        <v>3.3985462884660098</v>
      </c>
      <c r="K711">
        <v>393.30160273482699</v>
      </c>
      <c r="L711">
        <v>367.77520943068401</v>
      </c>
      <c r="M711">
        <v>45.5516197362291</v>
      </c>
      <c r="N711">
        <v>0.33439179753630099</v>
      </c>
      <c r="O711">
        <v>30.3525941815256</v>
      </c>
      <c r="P711">
        <v>29.8654637543526</v>
      </c>
      <c r="Q711">
        <v>-7.232033218451E-3</v>
      </c>
    </row>
    <row r="712" spans="1:17" x14ac:dyDescent="0.3">
      <c r="A712" t="s">
        <v>1563</v>
      </c>
      <c r="B712" t="s">
        <v>1564</v>
      </c>
      <c r="C712" t="s">
        <v>3134</v>
      </c>
      <c r="D712" t="s">
        <v>262</v>
      </c>
      <c r="E712">
        <v>6293.7129798149999</v>
      </c>
      <c r="F712">
        <v>1278.1500000000001</v>
      </c>
      <c r="G712">
        <v>94.504454001224403</v>
      </c>
      <c r="H712">
        <v>-3.1458461044414401</v>
      </c>
      <c r="I712">
        <v>16.269788060941998</v>
      </c>
      <c r="J712">
        <v>-1.48419396826732</v>
      </c>
      <c r="K712">
        <v>1324.2732801760101</v>
      </c>
      <c r="L712">
        <v>1090.17000823788</v>
      </c>
      <c r="M712">
        <v>33.893438151027901</v>
      </c>
      <c r="N712">
        <v>0.421335934640997</v>
      </c>
      <c r="O712">
        <v>18.417243672495399</v>
      </c>
      <c r="P712">
        <v>141.13762852561001</v>
      </c>
      <c r="Q712">
        <v>8.9943139822180995E-2</v>
      </c>
    </row>
    <row r="713" spans="1:17" hidden="1" x14ac:dyDescent="0.3">
      <c r="A713" t="s">
        <v>1565</v>
      </c>
      <c r="B713" t="s">
        <v>1566</v>
      </c>
      <c r="C713" t="s">
        <v>3151</v>
      </c>
      <c r="D713" t="s">
        <v>48</v>
      </c>
      <c r="E713">
        <v>6291.5996837499997</v>
      </c>
      <c r="F713">
        <v>582.5</v>
      </c>
      <c r="G713">
        <v>1036.38031278073</v>
      </c>
      <c r="H713">
        <v>-5.3118294238249302</v>
      </c>
      <c r="I713">
        <v>145.38661027895</v>
      </c>
      <c r="J713">
        <v>9.8348574520499099</v>
      </c>
      <c r="K713">
        <v>591.121124203308</v>
      </c>
      <c r="L713">
        <v>400.73233700006699</v>
      </c>
      <c r="M713">
        <v>49.328205788781503</v>
      </c>
      <c r="N713">
        <v>1.4</v>
      </c>
      <c r="O713">
        <v>29.438626609442</v>
      </c>
      <c r="P713">
        <v>1280.3317535545</v>
      </c>
    </row>
    <row r="714" spans="1:17" hidden="1" x14ac:dyDescent="0.3">
      <c r="A714" t="s">
        <v>1567</v>
      </c>
      <c r="B714" t="s">
        <v>1568</v>
      </c>
      <c r="C714" t="s">
        <v>3151</v>
      </c>
      <c r="D714" t="s">
        <v>1055</v>
      </c>
      <c r="E714">
        <v>6266.1528877000001</v>
      </c>
      <c r="F714">
        <v>113</v>
      </c>
      <c r="G714">
        <v>-28.962493243342099</v>
      </c>
      <c r="I714">
        <v>-13.322698380642599</v>
      </c>
      <c r="M714">
        <v>50</v>
      </c>
      <c r="N714">
        <v>0.2</v>
      </c>
      <c r="O714">
        <v>1.76991150442478</v>
      </c>
      <c r="P714">
        <v>0</v>
      </c>
    </row>
    <row r="715" spans="1:17" x14ac:dyDescent="0.3">
      <c r="A715" t="s">
        <v>1569</v>
      </c>
      <c r="B715" t="s">
        <v>1570</v>
      </c>
      <c r="C715" t="s">
        <v>3136</v>
      </c>
      <c r="D715" t="s">
        <v>24</v>
      </c>
      <c r="E715">
        <v>6260.7529213730004</v>
      </c>
      <c r="F715">
        <v>23.93</v>
      </c>
      <c r="G715">
        <v>-28.7335423483059</v>
      </c>
      <c r="H715">
        <v>-4.9020483888693098</v>
      </c>
      <c r="I715">
        <v>-25.3493337116257</v>
      </c>
      <c r="J715">
        <v>-2.7039458052320602</v>
      </c>
      <c r="K715">
        <v>25.022175419541899</v>
      </c>
      <c r="L715">
        <v>25.724254086288799</v>
      </c>
      <c r="M715">
        <v>43.648089956034198</v>
      </c>
      <c r="N715">
        <v>0.67186601294249304</v>
      </c>
      <c r="O715">
        <v>54.123380975283901</v>
      </c>
      <c r="P715">
        <v>13.017603087796401</v>
      </c>
      <c r="Q715">
        <v>0.10707431413609</v>
      </c>
    </row>
    <row r="716" spans="1:17" x14ac:dyDescent="0.3">
      <c r="A716" t="s">
        <v>1571</v>
      </c>
      <c r="B716" t="s">
        <v>1572</v>
      </c>
      <c r="C716" t="s">
        <v>3150</v>
      </c>
      <c r="D716" t="s">
        <v>398</v>
      </c>
      <c r="E716">
        <v>6253.1471579500003</v>
      </c>
      <c r="F716">
        <v>321.55</v>
      </c>
      <c r="G716">
        <v>19.168624443887499</v>
      </c>
      <c r="H716">
        <v>-2.9622895689288899</v>
      </c>
      <c r="I716">
        <v>6.2218909293918703</v>
      </c>
      <c r="J716">
        <v>-2.4925732657842898</v>
      </c>
      <c r="K716">
        <v>326.65902450243402</v>
      </c>
      <c r="L716">
        <v>297.38735800557998</v>
      </c>
      <c r="M716">
        <v>53.357767037475497</v>
      </c>
      <c r="N716">
        <v>0.397674276477606</v>
      </c>
      <c r="O716">
        <v>16.062820712175299</v>
      </c>
      <c r="P716">
        <v>56.777181862506097</v>
      </c>
      <c r="Q716">
        <v>-3.2407082504730001E-3</v>
      </c>
    </row>
    <row r="717" spans="1:17" x14ac:dyDescent="0.3">
      <c r="A717" t="s">
        <v>1573</v>
      </c>
      <c r="B717" t="s">
        <v>1574</v>
      </c>
      <c r="C717" t="s">
        <v>3147</v>
      </c>
      <c r="D717" t="s">
        <v>274</v>
      </c>
      <c r="E717">
        <v>6249.7284943599998</v>
      </c>
      <c r="F717">
        <v>1390.15</v>
      </c>
      <c r="G717">
        <v>-50.580403276086201</v>
      </c>
      <c r="H717">
        <v>-1.1881114161283</v>
      </c>
      <c r="I717">
        <v>-12.788173162262501</v>
      </c>
      <c r="J717">
        <v>-2.13761806297879</v>
      </c>
      <c r="K717">
        <v>1401.28372145913</v>
      </c>
      <c r="L717">
        <v>1415.9305224760899</v>
      </c>
      <c r="M717">
        <v>40.123399235397898</v>
      </c>
      <c r="N717">
        <v>0.319764820501517</v>
      </c>
      <c r="O717">
        <v>31.852677768586101</v>
      </c>
      <c r="P717">
        <v>21.612282389992099</v>
      </c>
      <c r="Q717">
        <v>-5.9924217117263999E-2</v>
      </c>
    </row>
    <row r="718" spans="1:17" hidden="1" x14ac:dyDescent="0.3">
      <c r="A718" t="s">
        <v>1575</v>
      </c>
      <c r="B718" t="s">
        <v>1576</v>
      </c>
      <c r="C718" t="s">
        <v>3151</v>
      </c>
      <c r="D718" t="s">
        <v>1577</v>
      </c>
      <c r="E718">
        <v>6203.4889557500001</v>
      </c>
      <c r="F718">
        <v>482.15</v>
      </c>
      <c r="G718">
        <v>50.243188528466703</v>
      </c>
      <c r="H718">
        <v>-2.6982587279749701</v>
      </c>
      <c r="I718">
        <v>30.421556785386102</v>
      </c>
      <c r="J718">
        <v>-2.00031482824431</v>
      </c>
      <c r="K718">
        <v>483.40461718568901</v>
      </c>
      <c r="L718">
        <v>404.434509947077</v>
      </c>
      <c r="M718">
        <v>40.167378412596499</v>
      </c>
      <c r="N718">
        <v>0.55351075043353004</v>
      </c>
      <c r="O718">
        <v>19.2471222648553</v>
      </c>
      <c r="P718">
        <v>112.307353588727</v>
      </c>
      <c r="Q718">
        <v>0.17950914895530101</v>
      </c>
    </row>
    <row r="719" spans="1:17" x14ac:dyDescent="0.3">
      <c r="A719" t="s">
        <v>1578</v>
      </c>
      <c r="B719" t="s">
        <v>1579</v>
      </c>
      <c r="C719" t="s">
        <v>611</v>
      </c>
      <c r="D719" t="s">
        <v>455</v>
      </c>
      <c r="E719">
        <v>6174.1671845150004</v>
      </c>
      <c r="F719">
        <v>2053.15</v>
      </c>
      <c r="G719">
        <v>25.540774096202298</v>
      </c>
      <c r="H719">
        <v>-9.6886389731796907</v>
      </c>
      <c r="I719">
        <v>67.966060388202095</v>
      </c>
      <c r="J719">
        <v>-8.8668432737375191</v>
      </c>
      <c r="K719">
        <v>2122.6953468288498</v>
      </c>
      <c r="L719">
        <v>1764.9060179749299</v>
      </c>
      <c r="M719">
        <v>39.8230991763254</v>
      </c>
      <c r="N719">
        <v>0.67322098480882397</v>
      </c>
      <c r="O719">
        <v>21.423179017607001</v>
      </c>
      <c r="P719">
        <v>91.569862374620897</v>
      </c>
      <c r="Q719">
        <v>-7.2931455641913001E-2</v>
      </c>
    </row>
    <row r="720" spans="1:17" x14ac:dyDescent="0.3">
      <c r="A720" t="s">
        <v>1580</v>
      </c>
      <c r="B720" t="s">
        <v>1581</v>
      </c>
      <c r="C720" t="s">
        <v>3142</v>
      </c>
      <c r="D720" t="s">
        <v>182</v>
      </c>
      <c r="E720">
        <v>6152.67089055</v>
      </c>
      <c r="F720">
        <v>2143.5</v>
      </c>
      <c r="G720">
        <v>91.646295638369494</v>
      </c>
      <c r="H720">
        <v>-15.1886390342958</v>
      </c>
      <c r="I720">
        <v>28.973809103320299</v>
      </c>
      <c r="J720">
        <v>-7.9937131424166203</v>
      </c>
      <c r="K720">
        <v>2389.9708326051</v>
      </c>
      <c r="L720">
        <v>1947.48315803368</v>
      </c>
      <c r="M720">
        <v>22.127704861761099</v>
      </c>
      <c r="N720">
        <v>1.0907312405903899</v>
      </c>
      <c r="O720">
        <v>37.723349661768097</v>
      </c>
      <c r="P720">
        <v>147.91811242192901</v>
      </c>
      <c r="Q720">
        <v>0.14054073867365199</v>
      </c>
    </row>
    <row r="721" spans="1:17" x14ac:dyDescent="0.3">
      <c r="A721" t="s">
        <v>1582</v>
      </c>
      <c r="B721" t="s">
        <v>1583</v>
      </c>
      <c r="C721" t="s">
        <v>3140</v>
      </c>
      <c r="D721" t="s">
        <v>268</v>
      </c>
      <c r="E721">
        <v>6146.2579916349996</v>
      </c>
      <c r="F721">
        <v>440.95</v>
      </c>
      <c r="G721">
        <v>-5.0427033461045703</v>
      </c>
      <c r="H721">
        <v>7.1181060430232703</v>
      </c>
      <c r="I721">
        <v>10.2426511451746</v>
      </c>
      <c r="J721">
        <v>2.95409204000911</v>
      </c>
      <c r="K721">
        <v>406.95348890383502</v>
      </c>
      <c r="L721">
        <v>374.85365122962202</v>
      </c>
      <c r="M721">
        <v>60.016800598753598</v>
      </c>
      <c r="N721">
        <v>1.39545373275086</v>
      </c>
      <c r="O721">
        <v>4.7057489511282498</v>
      </c>
      <c r="P721">
        <v>40.429936305732397</v>
      </c>
      <c r="Q721">
        <v>7.4064270232040999E-2</v>
      </c>
    </row>
    <row r="722" spans="1:17" hidden="1" x14ac:dyDescent="0.3">
      <c r="A722" t="s">
        <v>1584</v>
      </c>
      <c r="B722" t="s">
        <v>1585</v>
      </c>
      <c r="C722" t="s">
        <v>3151</v>
      </c>
      <c r="D722" t="s">
        <v>21</v>
      </c>
      <c r="E722">
        <v>6129.3014854499997</v>
      </c>
      <c r="F722">
        <v>518.1</v>
      </c>
      <c r="G722">
        <v>-21.693268094230099</v>
      </c>
      <c r="H722">
        <v>-2.4818307753859901</v>
      </c>
      <c r="I722">
        <v>4.9350421969489497</v>
      </c>
      <c r="J722">
        <v>-2.4399083552902701</v>
      </c>
      <c r="K722">
        <v>494.48356684320402</v>
      </c>
      <c r="L722">
        <v>476.98126154503001</v>
      </c>
      <c r="M722">
        <v>64.1088089554178</v>
      </c>
      <c r="N722">
        <v>2.6798987462630102</v>
      </c>
      <c r="O722">
        <v>15.6147461879945</v>
      </c>
      <c r="P722">
        <v>32.812099461676397</v>
      </c>
      <c r="Q722">
        <v>9.0215383121528006E-2</v>
      </c>
    </row>
    <row r="723" spans="1:17" x14ac:dyDescent="0.3">
      <c r="A723" t="s">
        <v>1586</v>
      </c>
      <c r="B723" t="s">
        <v>1587</v>
      </c>
      <c r="C723" t="s">
        <v>3137</v>
      </c>
      <c r="D723" t="s">
        <v>1011</v>
      </c>
      <c r="E723">
        <v>6115.1784289750003</v>
      </c>
      <c r="F723">
        <v>712.25</v>
      </c>
      <c r="G723">
        <v>110.035131528549</v>
      </c>
      <c r="H723">
        <v>12.3387852929286</v>
      </c>
      <c r="I723">
        <v>149.696696177397</v>
      </c>
      <c r="J723">
        <v>2.55580826474384</v>
      </c>
      <c r="K723">
        <v>625.06892826760497</v>
      </c>
      <c r="L723">
        <v>435.27950728059801</v>
      </c>
      <c r="M723">
        <v>48.8415842481648</v>
      </c>
      <c r="N723">
        <v>0.385372634676657</v>
      </c>
      <c r="O723">
        <v>22.6816426816426</v>
      </c>
      <c r="P723">
        <v>230.050973123262</v>
      </c>
      <c r="Q723">
        <v>7.9339819294885996E-2</v>
      </c>
    </row>
    <row r="724" spans="1:17" hidden="1" x14ac:dyDescent="0.3">
      <c r="A724" t="s">
        <v>1588</v>
      </c>
      <c r="B724" t="s">
        <v>1589</v>
      </c>
      <c r="C724" t="s">
        <v>3151</v>
      </c>
      <c r="D724" t="s">
        <v>1590</v>
      </c>
      <c r="E724">
        <v>6034.1942540399996</v>
      </c>
      <c r="F724">
        <v>338.7</v>
      </c>
      <c r="G724">
        <v>-12.1758084607334</v>
      </c>
      <c r="H724">
        <v>4.8325142772768199</v>
      </c>
      <c r="I724">
        <v>11.2673569725295</v>
      </c>
      <c r="J724">
        <v>4.81176942896189</v>
      </c>
      <c r="K724">
        <v>339.42133869425999</v>
      </c>
      <c r="L724">
        <v>307.29094489173701</v>
      </c>
      <c r="M724">
        <v>44.024604682513001</v>
      </c>
      <c r="N724">
        <v>2.6171992822755801</v>
      </c>
      <c r="O724">
        <v>19.250073811632699</v>
      </c>
      <c r="P724">
        <v>43.638676844783703</v>
      </c>
      <c r="Q724">
        <v>0.127493742287763</v>
      </c>
    </row>
    <row r="725" spans="1:17" x14ac:dyDescent="0.3">
      <c r="A725" t="s">
        <v>1591</v>
      </c>
      <c r="B725" t="s">
        <v>1592</v>
      </c>
      <c r="C725" t="s">
        <v>3147</v>
      </c>
      <c r="D725" t="s">
        <v>1593</v>
      </c>
      <c r="E725">
        <v>6031.2157289999996</v>
      </c>
      <c r="F725">
        <v>462</v>
      </c>
      <c r="G725">
        <v>-16.868651235646599</v>
      </c>
      <c r="H725">
        <v>-6.9030444228574002</v>
      </c>
      <c r="I725">
        <v>-22.9334672071091</v>
      </c>
      <c r="J725">
        <v>-3.7483660479282901</v>
      </c>
      <c r="K725">
        <v>494.13403352522602</v>
      </c>
      <c r="L725">
        <v>500.95867294764997</v>
      </c>
      <c r="M725">
        <v>32.753394207028698</v>
      </c>
      <c r="N725">
        <v>0.18154270737425501</v>
      </c>
      <c r="O725">
        <v>44.880952380952301</v>
      </c>
      <c r="P725">
        <v>18.1434599156118</v>
      </c>
      <c r="Q725">
        <v>1.40864893646E-3</v>
      </c>
    </row>
    <row r="726" spans="1:17" x14ac:dyDescent="0.3">
      <c r="A726" t="s">
        <v>1594</v>
      </c>
      <c r="B726" t="s">
        <v>1595</v>
      </c>
      <c r="C726" t="s">
        <v>3147</v>
      </c>
      <c r="D726" t="s">
        <v>156</v>
      </c>
      <c r="E726">
        <v>6021.9190945599903</v>
      </c>
      <c r="F726">
        <v>385.6</v>
      </c>
      <c r="G726">
        <v>26.493998164133298</v>
      </c>
      <c r="H726">
        <v>-7.9757217632121504</v>
      </c>
      <c r="I726">
        <v>21.404878337982002</v>
      </c>
      <c r="J726">
        <v>-4.6145261491530096</v>
      </c>
      <c r="K726">
        <v>401.55293040868901</v>
      </c>
      <c r="L726">
        <v>350.470539562049</v>
      </c>
      <c r="M726">
        <v>33.333786911889298</v>
      </c>
      <c r="N726">
        <v>0.61648247443355997</v>
      </c>
      <c r="O726">
        <v>16.960580912863001</v>
      </c>
      <c r="P726">
        <v>70.581729705817295</v>
      </c>
      <c r="Q726">
        <v>0.18265377705557101</v>
      </c>
    </row>
    <row r="727" spans="1:17" x14ac:dyDescent="0.3">
      <c r="A727" t="s">
        <v>1596</v>
      </c>
      <c r="B727" t="s">
        <v>1597</v>
      </c>
      <c r="C727" t="s">
        <v>3147</v>
      </c>
      <c r="D727" t="s">
        <v>450</v>
      </c>
      <c r="E727">
        <v>6017.2867245750003</v>
      </c>
      <c r="F727">
        <v>544.25</v>
      </c>
      <c r="G727">
        <v>-47.186598102677202</v>
      </c>
      <c r="H727">
        <v>-5.6029267095660202</v>
      </c>
      <c r="I727">
        <v>-20.996018012437901</v>
      </c>
      <c r="J727">
        <v>-3.48662827018721</v>
      </c>
      <c r="K727">
        <v>581.49412881548301</v>
      </c>
      <c r="L727">
        <v>620.76553535984499</v>
      </c>
      <c r="M727">
        <v>26.025054269376799</v>
      </c>
      <c r="N727">
        <v>0.64951948390083003</v>
      </c>
      <c r="O727">
        <v>42.581534221405597</v>
      </c>
      <c r="P727">
        <v>4.3924426968447303</v>
      </c>
      <c r="Q727">
        <v>-8.0551763741386007E-2</v>
      </c>
    </row>
    <row r="728" spans="1:17" hidden="1" x14ac:dyDescent="0.3">
      <c r="A728" t="s">
        <v>1598</v>
      </c>
      <c r="B728" t="s">
        <v>1599</v>
      </c>
      <c r="C728" t="s">
        <v>3148</v>
      </c>
      <c r="D728" t="s">
        <v>122</v>
      </c>
      <c r="E728">
        <v>6006.4731326599904</v>
      </c>
      <c r="F728">
        <v>154.69999999999999</v>
      </c>
      <c r="G728">
        <v>-33.873133506121697</v>
      </c>
      <c r="H728">
        <v>-0.952280562275578</v>
      </c>
      <c r="I728">
        <v>-18.233338643422101</v>
      </c>
      <c r="J728">
        <v>1.78315555347091</v>
      </c>
      <c r="K728">
        <v>155.24139970851701</v>
      </c>
      <c r="M728">
        <v>65.267208521319205</v>
      </c>
      <c r="N728">
        <v>0.48957809499983701</v>
      </c>
      <c r="O728">
        <v>27.666451195862901</v>
      </c>
      <c r="P728">
        <v>14.592592592592499</v>
      </c>
    </row>
    <row r="729" spans="1:17" x14ac:dyDescent="0.3">
      <c r="A729" t="s">
        <v>1600</v>
      </c>
      <c r="B729" t="s">
        <v>1601</v>
      </c>
      <c r="C729" t="s">
        <v>3150</v>
      </c>
      <c r="D729" t="s">
        <v>262</v>
      </c>
      <c r="E729">
        <v>6004.30385613</v>
      </c>
      <c r="F729">
        <v>627.04999999999995</v>
      </c>
      <c r="G729">
        <v>-26.045468496336799</v>
      </c>
      <c r="H729">
        <v>-7.9272866109324296</v>
      </c>
      <c r="I729">
        <v>12.486475584017301</v>
      </c>
      <c r="J729">
        <v>-7.6621825724789598</v>
      </c>
      <c r="K729">
        <v>641.16109186450103</v>
      </c>
      <c r="L729">
        <v>581.14941592616594</v>
      </c>
      <c r="M729">
        <v>32.971336009875003</v>
      </c>
      <c r="N729">
        <v>0.38551767522181601</v>
      </c>
      <c r="O729">
        <v>15.9078223427158</v>
      </c>
      <c r="P729">
        <v>44.165996091504702</v>
      </c>
      <c r="Q729">
        <v>3.7290705485667E-2</v>
      </c>
    </row>
    <row r="730" spans="1:17" x14ac:dyDescent="0.3">
      <c r="A730" t="s">
        <v>1602</v>
      </c>
      <c r="B730" t="s">
        <v>1603</v>
      </c>
      <c r="C730" t="s">
        <v>3144</v>
      </c>
      <c r="D730" t="s">
        <v>80</v>
      </c>
      <c r="E730">
        <v>5999.5816365999999</v>
      </c>
      <c r="F730">
        <v>292.85000000000002</v>
      </c>
      <c r="G730">
        <v>27.764729279294301</v>
      </c>
      <c r="H730">
        <v>3.0602414406487402</v>
      </c>
      <c r="I730">
        <v>33.8958160581141</v>
      </c>
      <c r="J730">
        <v>-3.7807815134158602</v>
      </c>
      <c r="K730">
        <v>298.39161750797899</v>
      </c>
      <c r="L730">
        <v>264.55291485832799</v>
      </c>
      <c r="M730">
        <v>47.046105777363003</v>
      </c>
      <c r="N730">
        <v>0.55875401671978697</v>
      </c>
      <c r="O730">
        <v>26.207956291616799</v>
      </c>
      <c r="P730">
        <v>60.906593406593402</v>
      </c>
      <c r="Q730">
        <v>6.9316045971319004E-2</v>
      </c>
    </row>
    <row r="731" spans="1:17" x14ac:dyDescent="0.3">
      <c r="A731" t="s">
        <v>1604</v>
      </c>
      <c r="B731" t="s">
        <v>1605</v>
      </c>
      <c r="C731" t="s">
        <v>3146</v>
      </c>
      <c r="D731" t="s">
        <v>434</v>
      </c>
      <c r="E731">
        <v>5996.9363497919903</v>
      </c>
      <c r="F731">
        <v>61.02</v>
      </c>
      <c r="G731">
        <v>-37.882220788061701</v>
      </c>
      <c r="H731">
        <v>-9.98399427931286</v>
      </c>
      <c r="I731">
        <v>-25.760783135733401</v>
      </c>
      <c r="J731">
        <v>-4.6316027079052899</v>
      </c>
      <c r="K731">
        <v>65.182059959382698</v>
      </c>
      <c r="L731">
        <v>68.053895568794999</v>
      </c>
      <c r="M731">
        <v>32.136521814371598</v>
      </c>
      <c r="N731">
        <v>0.40589269484391799</v>
      </c>
      <c r="O731">
        <v>60.603080957063199</v>
      </c>
      <c r="P731">
        <v>4.0764113934845501</v>
      </c>
      <c r="Q731">
        <v>1.378342513853E-2</v>
      </c>
    </row>
    <row r="732" spans="1:17" x14ac:dyDescent="0.3">
      <c r="A732" t="s">
        <v>1606</v>
      </c>
      <c r="B732" t="s">
        <v>1607</v>
      </c>
      <c r="C732" t="s">
        <v>3138</v>
      </c>
      <c r="D732" t="s">
        <v>236</v>
      </c>
      <c r="E732">
        <v>5956.5632653800003</v>
      </c>
      <c r="F732">
        <v>308.7</v>
      </c>
      <c r="G732">
        <v>15.231644113452401</v>
      </c>
      <c r="H732">
        <v>-3.8516530494564698</v>
      </c>
      <c r="I732">
        <v>26.940102684608899</v>
      </c>
      <c r="J732">
        <v>5.1596444151013898</v>
      </c>
      <c r="K732">
        <v>285.17930368013299</v>
      </c>
      <c r="L732">
        <v>249.03596666289499</v>
      </c>
      <c r="M732">
        <v>61.136418981627997</v>
      </c>
      <c r="N732">
        <v>0.62960888609153498</v>
      </c>
      <c r="O732">
        <v>6.8675089083252301</v>
      </c>
      <c r="P732">
        <v>74.406779661016898</v>
      </c>
      <c r="Q732">
        <v>0.17506461182317301</v>
      </c>
    </row>
    <row r="733" spans="1:17" x14ac:dyDescent="0.3">
      <c r="A733" t="s">
        <v>1608</v>
      </c>
      <c r="B733" t="s">
        <v>1609</v>
      </c>
      <c r="C733" t="s">
        <v>3148</v>
      </c>
      <c r="D733" t="s">
        <v>855</v>
      </c>
      <c r="E733">
        <v>5925.703826592</v>
      </c>
      <c r="F733">
        <v>33.44</v>
      </c>
      <c r="G733">
        <v>-49.0011405863373</v>
      </c>
      <c r="H733">
        <v>-18.194725140928998</v>
      </c>
      <c r="I733">
        <v>-34.886320239438</v>
      </c>
      <c r="J733">
        <v>0.41620665839910598</v>
      </c>
      <c r="K733">
        <v>38.110936484180897</v>
      </c>
      <c r="L733">
        <v>41.484779256194798</v>
      </c>
      <c r="M733">
        <v>36.656791564053798</v>
      </c>
      <c r="N733">
        <v>0.91094550292585896</v>
      </c>
      <c r="O733">
        <v>61.483253588516703</v>
      </c>
      <c r="P733">
        <v>5.82278481012656</v>
      </c>
      <c r="Q733">
        <v>9.3064314270560004E-3</v>
      </c>
    </row>
    <row r="734" spans="1:17" x14ac:dyDescent="0.3">
      <c r="A734" t="s">
        <v>1610</v>
      </c>
      <c r="B734" t="s">
        <v>1611</v>
      </c>
      <c r="C734" t="s">
        <v>3137</v>
      </c>
      <c r="D734" t="s">
        <v>732</v>
      </c>
      <c r="E734">
        <v>5921.7614588699998</v>
      </c>
      <c r="F734">
        <v>121.41</v>
      </c>
      <c r="G734">
        <v>-50.912866265504803</v>
      </c>
      <c r="H734">
        <v>-8.3017535138183707</v>
      </c>
      <c r="I734">
        <v>-20.503297878343101</v>
      </c>
      <c r="J734">
        <v>-4.6647998047582098</v>
      </c>
      <c r="K734">
        <v>129.10042797657201</v>
      </c>
      <c r="L734">
        <v>135.89211520715</v>
      </c>
      <c r="M734">
        <v>43.325524389005999</v>
      </c>
      <c r="N734">
        <v>1.12185512190661</v>
      </c>
      <c r="O734">
        <v>39.980232270817801</v>
      </c>
      <c r="P734">
        <v>10.8767123287671</v>
      </c>
      <c r="Q734">
        <v>-0.113657230136796</v>
      </c>
    </row>
    <row r="735" spans="1:17" hidden="1" x14ac:dyDescent="0.3">
      <c r="A735" t="s">
        <v>1612</v>
      </c>
      <c r="B735" t="s">
        <v>1613</v>
      </c>
      <c r="C735" t="s">
        <v>3151</v>
      </c>
      <c r="D735" t="s">
        <v>268</v>
      </c>
      <c r="E735">
        <v>5904.5539978199904</v>
      </c>
      <c r="F735">
        <v>5396.1</v>
      </c>
      <c r="G735">
        <v>73.472140594572096</v>
      </c>
      <c r="H735">
        <v>-1.9053922329674799</v>
      </c>
      <c r="I735">
        <v>26.362364181704301</v>
      </c>
      <c r="J735">
        <v>-0.99352104483686898</v>
      </c>
      <c r="K735">
        <v>5267.2354553238501</v>
      </c>
      <c r="L735">
        <v>4364.37919741103</v>
      </c>
      <c r="M735">
        <v>43.381574859398903</v>
      </c>
      <c r="N735">
        <v>1.00263071900067</v>
      </c>
      <c r="O735">
        <v>6.92907840848018</v>
      </c>
      <c r="P735">
        <v>126.993942453306</v>
      </c>
      <c r="Q735">
        <v>0.156317422341886</v>
      </c>
    </row>
    <row r="736" spans="1:17" hidden="1" x14ac:dyDescent="0.3">
      <c r="A736" t="s">
        <v>1614</v>
      </c>
      <c r="B736" t="s">
        <v>1615</v>
      </c>
      <c r="C736" t="s">
        <v>3151</v>
      </c>
      <c r="D736" t="s">
        <v>262</v>
      </c>
      <c r="E736">
        <v>5887.0596197499999</v>
      </c>
      <c r="F736">
        <v>487.7</v>
      </c>
      <c r="G736">
        <v>240.46360944717</v>
      </c>
      <c r="H736">
        <v>2.3189122800695499</v>
      </c>
      <c r="I736">
        <v>250.74927009277201</v>
      </c>
      <c r="J736">
        <v>-11.585200268007799</v>
      </c>
      <c r="K736">
        <v>412.57576223455197</v>
      </c>
      <c r="L736">
        <v>253.29051652891499</v>
      </c>
      <c r="M736">
        <v>41.732004786661399</v>
      </c>
      <c r="N736">
        <v>0.62857335056303898</v>
      </c>
      <c r="O736">
        <v>23.026450686897601</v>
      </c>
      <c r="P736">
        <v>376.17652802187001</v>
      </c>
      <c r="Q736">
        <v>0.23016686026063299</v>
      </c>
    </row>
    <row r="737" spans="1:17" x14ac:dyDescent="0.3">
      <c r="A737" t="s">
        <v>1616</v>
      </c>
      <c r="B737" t="s">
        <v>1617</v>
      </c>
      <c r="C737" t="s">
        <v>3150</v>
      </c>
      <c r="D737" t="s">
        <v>398</v>
      </c>
      <c r="E737">
        <v>5885.9596431999998</v>
      </c>
      <c r="F737">
        <v>119.98</v>
      </c>
      <c r="G737">
        <v>26.5971500119532</v>
      </c>
      <c r="H737">
        <v>-4.9737305089412596</v>
      </c>
      <c r="I737">
        <v>11.979768820360301</v>
      </c>
      <c r="J737">
        <v>-0.528353107881956</v>
      </c>
      <c r="K737">
        <v>128.66041487331199</v>
      </c>
      <c r="L737">
        <v>115.81024063098801</v>
      </c>
      <c r="M737">
        <v>40.170410812035797</v>
      </c>
      <c r="N737">
        <v>0.35397055472054501</v>
      </c>
      <c r="O737">
        <v>41.648608101350199</v>
      </c>
      <c r="P737">
        <v>84.442736356648695</v>
      </c>
      <c r="Q737">
        <v>7.6762672001320004E-2</v>
      </c>
    </row>
    <row r="738" spans="1:17" hidden="1" x14ac:dyDescent="0.3">
      <c r="A738" t="s">
        <v>1618</v>
      </c>
      <c r="B738" t="s">
        <v>1619</v>
      </c>
      <c r="C738" t="s">
        <v>3151</v>
      </c>
      <c r="D738" t="s">
        <v>21</v>
      </c>
      <c r="E738">
        <v>5864.4050292000002</v>
      </c>
      <c r="F738">
        <v>100.35</v>
      </c>
      <c r="G738">
        <v>-17.539244325665202</v>
      </c>
      <c r="H738">
        <v>-18.365423876119301</v>
      </c>
      <c r="I738">
        <v>2.93200891138066</v>
      </c>
      <c r="J738">
        <v>-3.6060346743946199</v>
      </c>
      <c r="K738">
        <v>116.062919872576</v>
      </c>
      <c r="L738">
        <v>110.91099158784399</v>
      </c>
      <c r="M738">
        <v>33.762161874407902</v>
      </c>
      <c r="N738">
        <v>0.70383584411389399</v>
      </c>
      <c r="O738">
        <v>42.700548081713997</v>
      </c>
      <c r="P738">
        <v>25.0155724430048</v>
      </c>
      <c r="Q738">
        <v>0.26782847982054703</v>
      </c>
    </row>
    <row r="739" spans="1:17" hidden="1" x14ac:dyDescent="0.3">
      <c r="A739" t="s">
        <v>1620</v>
      </c>
      <c r="B739" t="s">
        <v>1621</v>
      </c>
      <c r="C739" t="s">
        <v>3151</v>
      </c>
      <c r="D739" t="s">
        <v>222</v>
      </c>
      <c r="E739">
        <v>5844.9854137499997</v>
      </c>
      <c r="F739">
        <v>5278.95</v>
      </c>
      <c r="G739">
        <v>94.9266182544375</v>
      </c>
      <c r="H739">
        <v>-4.6184439139722304</v>
      </c>
      <c r="I739">
        <v>42.299247970187203</v>
      </c>
      <c r="J739">
        <v>-3.0781171137146899</v>
      </c>
      <c r="K739">
        <v>5244.5516209412199</v>
      </c>
      <c r="L739">
        <v>4290.1430154415402</v>
      </c>
      <c r="M739">
        <v>46.618323087909502</v>
      </c>
      <c r="N739">
        <v>0.67451421844218995</v>
      </c>
      <c r="O739">
        <v>8.9231760103808604</v>
      </c>
      <c r="P739">
        <v>137.79054054054001</v>
      </c>
      <c r="Q739">
        <v>0.135188121032433</v>
      </c>
    </row>
    <row r="740" spans="1:17" hidden="1" x14ac:dyDescent="0.3">
      <c r="A740" t="s">
        <v>1622</v>
      </c>
      <c r="B740" t="s">
        <v>1623</v>
      </c>
      <c r="C740" t="s">
        <v>3136</v>
      </c>
      <c r="D740" t="s">
        <v>24</v>
      </c>
      <c r="E740">
        <v>5819.9258523750004</v>
      </c>
      <c r="F740">
        <v>560.15</v>
      </c>
      <c r="G740">
        <v>24.929292359170901</v>
      </c>
      <c r="H740">
        <v>-4.8898989965383102</v>
      </c>
      <c r="I740">
        <v>17.1569514749627</v>
      </c>
      <c r="J740">
        <v>-2.0230361653609599</v>
      </c>
      <c r="K740">
        <v>584.79897659930498</v>
      </c>
      <c r="M740">
        <v>38.076039543304702</v>
      </c>
      <c r="N740">
        <v>0.66278495334939003</v>
      </c>
      <c r="O740">
        <v>35.838614656788302</v>
      </c>
      <c r="P740">
        <v>53.4657534246575</v>
      </c>
    </row>
    <row r="741" spans="1:17" hidden="1" x14ac:dyDescent="0.3">
      <c r="A741" t="s">
        <v>1624</v>
      </c>
      <c r="B741" t="s">
        <v>1625</v>
      </c>
      <c r="C741" t="s">
        <v>3151</v>
      </c>
      <c r="D741" t="s">
        <v>855</v>
      </c>
      <c r="E741">
        <v>5811.3056969999998</v>
      </c>
      <c r="F741">
        <v>677.55</v>
      </c>
      <c r="G741">
        <v>17.120480395530699</v>
      </c>
      <c r="H741">
        <v>-6.1466758041625802</v>
      </c>
      <c r="I741">
        <v>-4.73133643663434</v>
      </c>
      <c r="J741">
        <v>-5.9491093984483099</v>
      </c>
      <c r="K741">
        <v>701.90663853855006</v>
      </c>
      <c r="L741">
        <v>667.35236106884201</v>
      </c>
      <c r="M741">
        <v>56.764290978787002</v>
      </c>
      <c r="N741">
        <v>0.34157066315625401</v>
      </c>
      <c r="O741">
        <v>37.377315327282098</v>
      </c>
      <c r="P741">
        <v>74.716348633316102</v>
      </c>
      <c r="Q741">
        <v>5.2041534680864997E-2</v>
      </c>
    </row>
    <row r="742" spans="1:17" x14ac:dyDescent="0.3">
      <c r="A742" t="s">
        <v>1626</v>
      </c>
      <c r="B742" t="s">
        <v>1627</v>
      </c>
      <c r="C742" t="s">
        <v>3150</v>
      </c>
      <c r="D742" t="s">
        <v>262</v>
      </c>
      <c r="E742">
        <v>5784.8093331210002</v>
      </c>
      <c r="F742">
        <v>171.99</v>
      </c>
      <c r="G742">
        <v>-26.023009763546298</v>
      </c>
      <c r="H742">
        <v>-7.1809104984537004</v>
      </c>
      <c r="I742">
        <v>-11.5893818993483</v>
      </c>
      <c r="J742">
        <v>-1.0614848529880501</v>
      </c>
      <c r="K742">
        <v>171.42430328347999</v>
      </c>
      <c r="L742">
        <v>167.78777901757499</v>
      </c>
      <c r="M742">
        <v>48.201967229366097</v>
      </c>
      <c r="N742">
        <v>0.88632093407132495</v>
      </c>
      <c r="O742">
        <v>27.681841967556199</v>
      </c>
      <c r="P742">
        <v>32.249134948096803</v>
      </c>
      <c r="Q742">
        <v>-5.1572817761097997E-2</v>
      </c>
    </row>
    <row r="743" spans="1:17" hidden="1" x14ac:dyDescent="0.3">
      <c r="A743" t="s">
        <v>1628</v>
      </c>
      <c r="B743" t="s">
        <v>1629</v>
      </c>
      <c r="C743" t="s">
        <v>3151</v>
      </c>
      <c r="D743" t="s">
        <v>611</v>
      </c>
      <c r="E743">
        <v>5762.9633998500003</v>
      </c>
      <c r="F743">
        <v>2277.15</v>
      </c>
      <c r="G743">
        <v>115.97095555529999</v>
      </c>
      <c r="H743">
        <v>6.5356478129241804</v>
      </c>
      <c r="I743">
        <v>115.50693317605401</v>
      </c>
      <c r="J743">
        <v>5.3185873981896004</v>
      </c>
      <c r="K743">
        <v>1837.39034497686</v>
      </c>
      <c r="L743">
        <v>1431.8839073987399</v>
      </c>
      <c r="M743">
        <v>78.691960019189096</v>
      </c>
      <c r="N743">
        <v>2.4010138153692702</v>
      </c>
      <c r="O743">
        <v>6.1853632830511698</v>
      </c>
      <c r="P743">
        <v>180.73106083954801</v>
      </c>
      <c r="Q743">
        <v>0.182168280327522</v>
      </c>
    </row>
    <row r="744" spans="1:17" hidden="1" x14ac:dyDescent="0.3">
      <c r="A744" t="s">
        <v>1630</v>
      </c>
      <c r="B744" t="s">
        <v>1631</v>
      </c>
      <c r="C744" t="s">
        <v>3151</v>
      </c>
      <c r="D744" t="s">
        <v>483</v>
      </c>
      <c r="E744">
        <v>5752.6423885800004</v>
      </c>
      <c r="F744">
        <v>399.05</v>
      </c>
      <c r="G744">
        <v>-38.8304067779913</v>
      </c>
      <c r="H744">
        <v>-2.58423012836945</v>
      </c>
      <c r="I744">
        <v>-22.668683810387598</v>
      </c>
      <c r="J744">
        <v>-2.2039432534174601</v>
      </c>
      <c r="K744">
        <v>414.982507820769</v>
      </c>
      <c r="L744">
        <v>430.27891709588903</v>
      </c>
      <c r="M744">
        <v>33.420537251287897</v>
      </c>
      <c r="N744">
        <v>0.37209679339579799</v>
      </c>
      <c r="O744">
        <v>41.473499561458397</v>
      </c>
      <c r="P744">
        <v>1.5523603511897299</v>
      </c>
      <c r="Q744">
        <v>-5.7720929525678998E-2</v>
      </c>
    </row>
    <row r="745" spans="1:17" x14ac:dyDescent="0.3">
      <c r="A745" t="s">
        <v>1632</v>
      </c>
      <c r="B745" t="s">
        <v>1633</v>
      </c>
      <c r="C745" t="s">
        <v>3138</v>
      </c>
      <c r="D745" t="s">
        <v>125</v>
      </c>
      <c r="E745">
        <v>5726.9051399999998</v>
      </c>
      <c r="F745">
        <v>617.15</v>
      </c>
      <c r="G745">
        <v>124.726014615404</v>
      </c>
      <c r="H745">
        <v>9.2632565810435405</v>
      </c>
      <c r="I745">
        <v>94.614226908800802</v>
      </c>
      <c r="J745">
        <v>-0.27364764152980797</v>
      </c>
      <c r="K745">
        <v>581.41416771501395</v>
      </c>
      <c r="L745">
        <v>463.33065881370698</v>
      </c>
      <c r="M745">
        <v>54.502691396075797</v>
      </c>
      <c r="N745">
        <v>0.87872000481424495</v>
      </c>
      <c r="O745">
        <v>17.856274811634101</v>
      </c>
      <c r="P745">
        <v>194.863831820353</v>
      </c>
      <c r="Q745">
        <v>8.3582785892477002E-2</v>
      </c>
    </row>
    <row r="746" spans="1:17" x14ac:dyDescent="0.3">
      <c r="A746" t="s">
        <v>1634</v>
      </c>
      <c r="B746" t="s">
        <v>1635</v>
      </c>
      <c r="C746" t="s">
        <v>3141</v>
      </c>
      <c r="D746" t="s">
        <v>898</v>
      </c>
      <c r="E746">
        <v>5708.8164788059903</v>
      </c>
      <c r="F746">
        <v>192.86</v>
      </c>
      <c r="G746">
        <v>15.0562388144577</v>
      </c>
      <c r="H746">
        <v>-18.079032484497802</v>
      </c>
      <c r="I746">
        <v>-15.9900115641995</v>
      </c>
      <c r="J746">
        <v>-3.86814078428166</v>
      </c>
      <c r="K746">
        <v>210.059376639465</v>
      </c>
      <c r="L746">
        <v>200.10514221325599</v>
      </c>
      <c r="M746">
        <v>32.333141300498298</v>
      </c>
      <c r="N746">
        <v>0.61930989169134698</v>
      </c>
      <c r="O746">
        <v>32.012859068754501</v>
      </c>
      <c r="P746">
        <v>53.550955414012698</v>
      </c>
      <c r="Q746">
        <v>3.8510621494101997E-2</v>
      </c>
    </row>
    <row r="747" spans="1:17" hidden="1" x14ac:dyDescent="0.3">
      <c r="A747" t="s">
        <v>1636</v>
      </c>
      <c r="B747" t="s">
        <v>1637</v>
      </c>
      <c r="C747" t="s">
        <v>3151</v>
      </c>
      <c r="D747" t="s">
        <v>271</v>
      </c>
      <c r="E747">
        <v>5646.8626901549997</v>
      </c>
      <c r="F747">
        <v>3344.45</v>
      </c>
      <c r="G747">
        <v>562.28287366190705</v>
      </c>
      <c r="H747">
        <v>15.3122663349373</v>
      </c>
      <c r="I747">
        <v>217.10930674701399</v>
      </c>
      <c r="J747">
        <v>6.2683623855548296</v>
      </c>
      <c r="K747">
        <v>2651.6191562850699</v>
      </c>
      <c r="L747">
        <v>1702.4830059973201</v>
      </c>
      <c r="M747">
        <v>69.059750864483604</v>
      </c>
      <c r="N747">
        <v>0.84662962602814595</v>
      </c>
      <c r="O747">
        <v>4.2024847134805396</v>
      </c>
      <c r="P747">
        <v>634.64030752333804</v>
      </c>
      <c r="Q747">
        <v>0.29563361208329197</v>
      </c>
    </row>
    <row r="748" spans="1:17" hidden="1" x14ac:dyDescent="0.3">
      <c r="A748" t="s">
        <v>1638</v>
      </c>
      <c r="B748" t="s">
        <v>1639</v>
      </c>
      <c r="C748" t="s">
        <v>3148</v>
      </c>
      <c r="D748" t="s">
        <v>51</v>
      </c>
      <c r="E748">
        <v>5643.9686747550004</v>
      </c>
      <c r="F748">
        <v>1297.6500000000001</v>
      </c>
      <c r="G748">
        <v>-14.340060646844</v>
      </c>
      <c r="H748">
        <v>-8.0572120154730396</v>
      </c>
      <c r="I748">
        <v>3.3289846332854398</v>
      </c>
      <c r="J748">
        <v>-3.5815451602289898</v>
      </c>
      <c r="K748">
        <v>1314.94931900918</v>
      </c>
      <c r="M748">
        <v>38.371416078900602</v>
      </c>
      <c r="N748">
        <v>0.93042130959396097</v>
      </c>
      <c r="O748">
        <v>16.433552961122</v>
      </c>
      <c r="P748">
        <v>33.778350515463899</v>
      </c>
    </row>
    <row r="749" spans="1:17" x14ac:dyDescent="0.3">
      <c r="A749" t="s">
        <v>1640</v>
      </c>
      <c r="B749" t="s">
        <v>1641</v>
      </c>
      <c r="C749" t="s">
        <v>3142</v>
      </c>
      <c r="D749" t="s">
        <v>182</v>
      </c>
      <c r="E749">
        <v>5637.0192825000004</v>
      </c>
      <c r="F749">
        <v>462.5</v>
      </c>
      <c r="G749">
        <v>12.525844020266501</v>
      </c>
      <c r="H749">
        <v>-4.9978455169171099</v>
      </c>
      <c r="I749">
        <v>7.4334160994307599</v>
      </c>
      <c r="J749">
        <v>-2.3400684072902802</v>
      </c>
      <c r="K749">
        <v>481.522717566246</v>
      </c>
      <c r="L749">
        <v>439.60589391583699</v>
      </c>
      <c r="M749">
        <v>39.854213131460199</v>
      </c>
      <c r="N749">
        <v>1.0342248744015199</v>
      </c>
      <c r="O749">
        <v>17.297297297297298</v>
      </c>
      <c r="P749">
        <v>48.761659697651901</v>
      </c>
      <c r="Q749">
        <v>0.18699071915034399</v>
      </c>
    </row>
    <row r="750" spans="1:17" hidden="1" x14ac:dyDescent="0.3">
      <c r="A750" t="s">
        <v>1642</v>
      </c>
      <c r="B750" t="s">
        <v>1643</v>
      </c>
      <c r="C750" t="s">
        <v>3151</v>
      </c>
      <c r="D750" t="s">
        <v>543</v>
      </c>
      <c r="E750">
        <v>5616.8774675000004</v>
      </c>
      <c r="F750">
        <v>5395</v>
      </c>
      <c r="G750">
        <v>47.9759487344608</v>
      </c>
      <c r="H750">
        <v>-3.2184402505454002</v>
      </c>
      <c r="I750">
        <v>15.5535492583017</v>
      </c>
      <c r="J750">
        <v>0.98598982919340905</v>
      </c>
      <c r="K750">
        <v>5517.2129004574399</v>
      </c>
      <c r="L750">
        <v>5061.8581363159101</v>
      </c>
      <c r="M750">
        <v>54.354827994593002</v>
      </c>
      <c r="N750">
        <v>0.43557376760459998</v>
      </c>
      <c r="O750">
        <v>24.168674698795101</v>
      </c>
      <c r="P750">
        <v>88.794792833146701</v>
      </c>
      <c r="Q750">
        <v>0.14878855721300499</v>
      </c>
    </row>
    <row r="751" spans="1:17" hidden="1" x14ac:dyDescent="0.3">
      <c r="A751" t="s">
        <v>1644</v>
      </c>
      <c r="B751" t="s">
        <v>1645</v>
      </c>
      <c r="C751" t="s">
        <v>3151</v>
      </c>
      <c r="D751" t="s">
        <v>389</v>
      </c>
      <c r="E751">
        <v>5615.1244957500003</v>
      </c>
      <c r="F751">
        <v>942.15</v>
      </c>
      <c r="G751">
        <v>83.247104531267098</v>
      </c>
      <c r="H751">
        <v>7.8318024301990699</v>
      </c>
      <c r="I751">
        <v>91.728905079603905</v>
      </c>
      <c r="J751">
        <v>4.8269209441133896</v>
      </c>
      <c r="K751">
        <v>804.13817267011098</v>
      </c>
      <c r="L751">
        <v>631.98778508472003</v>
      </c>
      <c r="M751">
        <v>78.036572788437695</v>
      </c>
      <c r="N751">
        <v>1.2851044506265801</v>
      </c>
      <c r="O751">
        <v>2.00074298147854</v>
      </c>
      <c r="P751">
        <v>212.435748632067</v>
      </c>
      <c r="Q751">
        <v>0.17187665690104301</v>
      </c>
    </row>
    <row r="752" spans="1:17" x14ac:dyDescent="0.3">
      <c r="A752" t="s">
        <v>1646</v>
      </c>
      <c r="B752" t="s">
        <v>1647</v>
      </c>
      <c r="C752" t="s">
        <v>3147</v>
      </c>
      <c r="D752" t="s">
        <v>274</v>
      </c>
      <c r="E752">
        <v>5611.3048036199998</v>
      </c>
      <c r="F752">
        <v>707.55</v>
      </c>
      <c r="G752">
        <v>-24.493780231426999</v>
      </c>
      <c r="H752">
        <v>-0.63656957666035796</v>
      </c>
      <c r="I752">
        <v>-9.6384631263225096</v>
      </c>
      <c r="J752">
        <v>-0.29974572255326598</v>
      </c>
      <c r="K752">
        <v>714.86199889123304</v>
      </c>
      <c r="L752">
        <v>702.22781090871104</v>
      </c>
      <c r="M752">
        <v>60.469048661996197</v>
      </c>
      <c r="N752">
        <v>0.968497527781779</v>
      </c>
      <c r="O752">
        <v>24.909900360398499</v>
      </c>
      <c r="P752">
        <v>21.8653117464691</v>
      </c>
    </row>
    <row r="753" spans="1:17" x14ac:dyDescent="0.3">
      <c r="A753" t="s">
        <v>1648</v>
      </c>
      <c r="B753" t="s">
        <v>1649</v>
      </c>
      <c r="C753" t="s">
        <v>3139</v>
      </c>
      <c r="D753" t="s">
        <v>48</v>
      </c>
      <c r="E753">
        <v>5576.9261197300002</v>
      </c>
      <c r="F753">
        <v>737.05</v>
      </c>
      <c r="G753">
        <v>36.510947976734201</v>
      </c>
      <c r="H753">
        <v>-4.2339624836430403</v>
      </c>
      <c r="I753">
        <v>8.9972091502545002</v>
      </c>
      <c r="J753">
        <v>-4.0233335340411402</v>
      </c>
      <c r="K753">
        <v>781.28547058561799</v>
      </c>
      <c r="L753">
        <v>703.85939854163496</v>
      </c>
      <c r="M753">
        <v>38.875285202227502</v>
      </c>
      <c r="N753">
        <v>1.1108561999281299</v>
      </c>
      <c r="O753">
        <v>27.101282138253801</v>
      </c>
      <c r="P753">
        <v>87.282429170372197</v>
      </c>
      <c r="Q753">
        <v>0.17815433157503799</v>
      </c>
    </row>
    <row r="754" spans="1:17" x14ac:dyDescent="0.3">
      <c r="A754" t="s">
        <v>1650</v>
      </c>
      <c r="B754" t="s">
        <v>1651</v>
      </c>
      <c r="C754" t="s">
        <v>3147</v>
      </c>
      <c r="D754" t="s">
        <v>156</v>
      </c>
      <c r="E754">
        <v>5552.2055751999997</v>
      </c>
      <c r="F754">
        <v>4912.1000000000004</v>
      </c>
      <c r="G754">
        <v>133.24804265847101</v>
      </c>
      <c r="H754">
        <v>-0.47486936701053301</v>
      </c>
      <c r="I754">
        <v>42.1718119743215</v>
      </c>
      <c r="J754">
        <v>1.6687944457228101</v>
      </c>
      <c r="K754">
        <v>4792.8251254556099</v>
      </c>
      <c r="L754">
        <v>3973.7325270402598</v>
      </c>
      <c r="M754">
        <v>60.091220585018199</v>
      </c>
      <c r="N754">
        <v>0.64365780215260904</v>
      </c>
      <c r="O754">
        <v>15.829278719895701</v>
      </c>
      <c r="P754">
        <v>186.837956204379</v>
      </c>
      <c r="Q754">
        <v>0.21152759854980099</v>
      </c>
    </row>
    <row r="755" spans="1:17" x14ac:dyDescent="0.3">
      <c r="A755" t="s">
        <v>1652</v>
      </c>
      <c r="B755" t="s">
        <v>1653</v>
      </c>
      <c r="C755" t="s">
        <v>3140</v>
      </c>
      <c r="D755" t="s">
        <v>169</v>
      </c>
      <c r="E755">
        <v>5529.0927480800001</v>
      </c>
      <c r="F755">
        <v>610.1</v>
      </c>
      <c r="G755">
        <v>21.599664389879202</v>
      </c>
      <c r="H755">
        <v>-7.6481103826146102</v>
      </c>
      <c r="I755">
        <v>21.018040400151701</v>
      </c>
      <c r="J755">
        <v>-3.04949371704316</v>
      </c>
      <c r="K755">
        <v>629.42329142041501</v>
      </c>
      <c r="L755">
        <v>564.438286333512</v>
      </c>
      <c r="M755">
        <v>43.4572687810387</v>
      </c>
      <c r="N755">
        <v>0.437165901698925</v>
      </c>
      <c r="O755">
        <v>18.292083265038499</v>
      </c>
      <c r="P755">
        <v>64.403125842091001</v>
      </c>
    </row>
    <row r="756" spans="1:17" x14ac:dyDescent="0.3">
      <c r="A756" t="s">
        <v>1654</v>
      </c>
      <c r="B756" t="s">
        <v>1655</v>
      </c>
      <c r="C756" t="s">
        <v>3150</v>
      </c>
      <c r="D756" t="s">
        <v>458</v>
      </c>
      <c r="E756">
        <v>5492.4007100600002</v>
      </c>
      <c r="F756">
        <v>2081.9</v>
      </c>
      <c r="G756">
        <v>-5.5317565424851898</v>
      </c>
      <c r="H756">
        <v>40.525513946528399</v>
      </c>
      <c r="I756">
        <v>41.598685015658603</v>
      </c>
      <c r="J756">
        <v>2.0318210502730398</v>
      </c>
      <c r="K756">
        <v>1855.0385199114901</v>
      </c>
      <c r="L756">
        <v>1622.1135764022799</v>
      </c>
      <c r="M756">
        <v>51.6021003077961</v>
      </c>
      <c r="N756">
        <v>0.66640001134004101</v>
      </c>
      <c r="O756">
        <v>14.798981699409101</v>
      </c>
      <c r="P756">
        <v>77.032312925170004</v>
      </c>
      <c r="Q756">
        <v>5.0936190393243999E-2</v>
      </c>
    </row>
    <row r="757" spans="1:17" x14ac:dyDescent="0.3">
      <c r="A757" t="s">
        <v>1656</v>
      </c>
      <c r="B757" t="s">
        <v>1657</v>
      </c>
      <c r="C757" t="s">
        <v>3147</v>
      </c>
      <c r="D757" t="s">
        <v>274</v>
      </c>
      <c r="E757">
        <v>5477.514167325</v>
      </c>
      <c r="F757">
        <v>1780.75</v>
      </c>
      <c r="G757">
        <v>-58.428694081497497</v>
      </c>
      <c r="H757">
        <v>2.8353755514032599</v>
      </c>
      <c r="I757">
        <v>-13.7428492842847</v>
      </c>
      <c r="J757">
        <v>5.3025383737185496</v>
      </c>
      <c r="K757">
        <v>1779.0136288374399</v>
      </c>
      <c r="L757">
        <v>1886.4936439681801</v>
      </c>
      <c r="M757">
        <v>57.156032726822502</v>
      </c>
      <c r="N757">
        <v>0.82120801530242005</v>
      </c>
      <c r="O757">
        <v>56.330197950301802</v>
      </c>
      <c r="P757">
        <v>11.296875</v>
      </c>
      <c r="Q757">
        <v>5.1349781291700003E-3</v>
      </c>
    </row>
    <row r="758" spans="1:17" hidden="1" x14ac:dyDescent="0.3">
      <c r="A758" t="s">
        <v>1658</v>
      </c>
      <c r="B758" t="s">
        <v>1659</v>
      </c>
      <c r="C758" t="s">
        <v>3151</v>
      </c>
      <c r="D758" t="s">
        <v>611</v>
      </c>
      <c r="E758">
        <v>5468.4741797400002</v>
      </c>
      <c r="F758">
        <v>2733.9</v>
      </c>
      <c r="G758">
        <v>129.34234115408901</v>
      </c>
      <c r="H758">
        <v>21.373961149322401</v>
      </c>
      <c r="I758">
        <v>51.904708188403802</v>
      </c>
      <c r="J758">
        <v>1.4216992457934301</v>
      </c>
      <c r="K758">
        <v>2270.7557206561601</v>
      </c>
      <c r="L758">
        <v>1814.47074806872</v>
      </c>
      <c r="M758">
        <v>75.892141059792905</v>
      </c>
      <c r="N758">
        <v>2.4547798413545698</v>
      </c>
      <c r="O758">
        <v>5.8195252203811298</v>
      </c>
      <c r="P758">
        <v>182.57364341085199</v>
      </c>
      <c r="Q758">
        <v>0.21286766698985801</v>
      </c>
    </row>
    <row r="759" spans="1:17" hidden="1" x14ac:dyDescent="0.3">
      <c r="A759" t="s">
        <v>1660</v>
      </c>
      <c r="B759" t="s">
        <v>1661</v>
      </c>
      <c r="C759" t="s">
        <v>3138</v>
      </c>
      <c r="D759" t="s">
        <v>125</v>
      </c>
      <c r="E759">
        <v>5465.1476682000002</v>
      </c>
      <c r="F759">
        <v>438.6</v>
      </c>
      <c r="G759">
        <v>-6.2969773660450601</v>
      </c>
      <c r="H759">
        <v>25.761435159950398</v>
      </c>
      <c r="I759">
        <v>26.210965513140899</v>
      </c>
      <c r="J759">
        <v>2.5573131009761401</v>
      </c>
      <c r="K759">
        <v>370.87683570879898</v>
      </c>
      <c r="M759">
        <v>73.318571499359606</v>
      </c>
      <c r="N759">
        <v>1.1857311682309799</v>
      </c>
      <c r="O759">
        <v>1.20839033287731</v>
      </c>
      <c r="P759">
        <v>45.6900847035376</v>
      </c>
    </row>
    <row r="760" spans="1:17" x14ac:dyDescent="0.3">
      <c r="A760" t="s">
        <v>1662</v>
      </c>
      <c r="B760" t="s">
        <v>1663</v>
      </c>
      <c r="C760" t="s">
        <v>3140</v>
      </c>
      <c r="D760" t="s">
        <v>268</v>
      </c>
      <c r="E760">
        <v>5460.0748187999998</v>
      </c>
      <c r="F760">
        <v>636</v>
      </c>
      <c r="G760">
        <v>33.1801680867746</v>
      </c>
      <c r="H760">
        <v>9.0338769151893903</v>
      </c>
      <c r="I760">
        <v>27.0087179552077</v>
      </c>
      <c r="J760">
        <v>10.8477542774467</v>
      </c>
      <c r="K760">
        <v>533.17782566036101</v>
      </c>
      <c r="L760">
        <v>458.36728729728998</v>
      </c>
      <c r="M760">
        <v>79.912182949254699</v>
      </c>
      <c r="N760">
        <v>1.00465778991057</v>
      </c>
      <c r="O760">
        <v>0.67610062893082001</v>
      </c>
      <c r="P760">
        <v>84.829991281604094</v>
      </c>
    </row>
    <row r="761" spans="1:17" hidden="1" x14ac:dyDescent="0.3">
      <c r="A761" t="s">
        <v>1664</v>
      </c>
      <c r="B761" t="s">
        <v>1665</v>
      </c>
      <c r="C761" t="s">
        <v>3151</v>
      </c>
      <c r="D761" t="s">
        <v>156</v>
      </c>
      <c r="E761">
        <v>5428.0339999999997</v>
      </c>
      <c r="F761">
        <v>315.39999999999998</v>
      </c>
      <c r="G761">
        <v>5406.1099705247698</v>
      </c>
      <c r="H761">
        <v>57.740467985352304</v>
      </c>
      <c r="I761">
        <v>652.46681965103903</v>
      </c>
      <c r="J761">
        <v>-7.83270346903213</v>
      </c>
      <c r="K761">
        <v>208.59655470298</v>
      </c>
      <c r="L761">
        <v>99.796562464180994</v>
      </c>
      <c r="M761">
        <v>56.9063170496811</v>
      </c>
      <c r="N761">
        <v>1.36475816214031</v>
      </c>
      <c r="O761">
        <v>12.8725428027901</v>
      </c>
      <c r="P761">
        <v>5697.7941176470504</v>
      </c>
      <c r="Q761">
        <v>0.26590788814263899</v>
      </c>
    </row>
    <row r="762" spans="1:17" x14ac:dyDescent="0.3">
      <c r="A762" t="s">
        <v>1666</v>
      </c>
      <c r="B762" t="s">
        <v>1667</v>
      </c>
      <c r="C762" t="s">
        <v>3140</v>
      </c>
      <c r="D762" t="s">
        <v>458</v>
      </c>
      <c r="E762">
        <v>5396.0037494999997</v>
      </c>
      <c r="F762">
        <v>482.3</v>
      </c>
      <c r="G762">
        <v>17.264354387366101</v>
      </c>
      <c r="H762">
        <v>-8.9257264667279994</v>
      </c>
      <c r="I762">
        <v>22.612314079738201</v>
      </c>
      <c r="J762">
        <v>-3.3007282354411598</v>
      </c>
      <c r="K762">
        <v>473.74652950240898</v>
      </c>
      <c r="L762">
        <v>409.080310334611</v>
      </c>
      <c r="M762">
        <v>40.391956925615901</v>
      </c>
      <c r="N762">
        <v>0.42726830895906598</v>
      </c>
      <c r="O762">
        <v>18.391042919344802</v>
      </c>
      <c r="P762">
        <v>65.681896255582203</v>
      </c>
      <c r="Q762">
        <v>1.1575820724340999E-2</v>
      </c>
    </row>
    <row r="763" spans="1:17" hidden="1" x14ac:dyDescent="0.3">
      <c r="A763" t="s">
        <v>1668</v>
      </c>
      <c r="B763" t="s">
        <v>1669</v>
      </c>
      <c r="C763" t="s">
        <v>3151</v>
      </c>
      <c r="E763">
        <v>5371.6608843399999</v>
      </c>
      <c r="F763">
        <v>2905.3</v>
      </c>
      <c r="G763">
        <v>6843.2660805695596</v>
      </c>
      <c r="H763">
        <v>85.743056395822094</v>
      </c>
      <c r="I763">
        <v>505.77724803374002</v>
      </c>
      <c r="J763">
        <v>-7.8556421499541198</v>
      </c>
      <c r="K763">
        <v>1829.3157490026599</v>
      </c>
      <c r="L763">
        <v>934.689659768605</v>
      </c>
      <c r="M763">
        <v>67.196796505042101</v>
      </c>
      <c r="N763">
        <v>0.80429632706299803</v>
      </c>
      <c r="O763">
        <v>9.0765153340446698</v>
      </c>
      <c r="P763">
        <v>6870.4894433781101</v>
      </c>
    </row>
    <row r="764" spans="1:17" x14ac:dyDescent="0.3">
      <c r="A764" t="s">
        <v>1670</v>
      </c>
      <c r="B764" t="s">
        <v>1671</v>
      </c>
      <c r="C764" t="s">
        <v>3143</v>
      </c>
      <c r="D764" t="s">
        <v>130</v>
      </c>
      <c r="E764">
        <v>5350.26</v>
      </c>
      <c r="F764">
        <v>8917.1</v>
      </c>
      <c r="G764">
        <v>8.0687021284758007</v>
      </c>
      <c r="H764">
        <v>11.0376448266291</v>
      </c>
      <c r="I764">
        <v>24.810451403304398</v>
      </c>
      <c r="J764">
        <v>-2.86244035208489</v>
      </c>
      <c r="K764">
        <v>8376.8933706696007</v>
      </c>
      <c r="L764">
        <v>7150.6699080155504</v>
      </c>
      <c r="M764">
        <v>47.7828743255616</v>
      </c>
      <c r="N764">
        <v>0.94529230258295505</v>
      </c>
      <c r="O764">
        <v>9.0158235300714207</v>
      </c>
      <c r="P764">
        <v>88.360917185074001</v>
      </c>
      <c r="Q764">
        <v>0.12857933882869099</v>
      </c>
    </row>
    <row r="765" spans="1:17" hidden="1" x14ac:dyDescent="0.3">
      <c r="A765" t="s">
        <v>1672</v>
      </c>
      <c r="B765" t="s">
        <v>1673</v>
      </c>
      <c r="C765" t="s">
        <v>3151</v>
      </c>
      <c r="D765" t="s">
        <v>405</v>
      </c>
      <c r="E765">
        <v>5345.61648642</v>
      </c>
      <c r="F765">
        <v>294.60000000000002</v>
      </c>
      <c r="G765">
        <v>-31.4606509441527</v>
      </c>
      <c r="H765">
        <v>4.0252499186105997</v>
      </c>
      <c r="I765">
        <v>-8.8997059730471602</v>
      </c>
      <c r="J765">
        <v>3.57009180645941</v>
      </c>
      <c r="K765">
        <v>288.43727389857798</v>
      </c>
      <c r="L765">
        <v>291.19234402324003</v>
      </c>
      <c r="M765">
        <v>61.856689616711897</v>
      </c>
      <c r="N765">
        <v>0.88794841554875104</v>
      </c>
      <c r="O765">
        <v>31.687033265444601</v>
      </c>
      <c r="P765">
        <v>9.3338281684913706</v>
      </c>
      <c r="Q765">
        <v>8.3895630566730005E-3</v>
      </c>
    </row>
    <row r="766" spans="1:17" x14ac:dyDescent="0.3">
      <c r="A766" t="s">
        <v>1674</v>
      </c>
      <c r="B766" t="s">
        <v>1675</v>
      </c>
      <c r="C766" t="s">
        <v>3147</v>
      </c>
      <c r="D766" t="s">
        <v>182</v>
      </c>
      <c r="E766">
        <v>5325.6119000949902</v>
      </c>
      <c r="F766">
        <v>7841.65</v>
      </c>
      <c r="G766">
        <v>51.231190921357097</v>
      </c>
      <c r="H766">
        <v>-0.81885125023349803</v>
      </c>
      <c r="I766">
        <v>-16.831876307387301</v>
      </c>
      <c r="J766">
        <v>-2.2669336364764301</v>
      </c>
      <c r="K766">
        <v>7643.1105604568402</v>
      </c>
      <c r="L766">
        <v>6951.3421561163996</v>
      </c>
      <c r="M766">
        <v>51.988089524260999</v>
      </c>
      <c r="N766">
        <v>0.87369373524003402</v>
      </c>
      <c r="O766">
        <v>15.828939062569701</v>
      </c>
      <c r="P766">
        <v>107.723076515542</v>
      </c>
      <c r="Q766">
        <v>0.12030833412818399</v>
      </c>
    </row>
    <row r="767" spans="1:17" x14ac:dyDescent="0.3">
      <c r="A767" t="s">
        <v>1676</v>
      </c>
      <c r="B767" t="s">
        <v>1677</v>
      </c>
      <c r="C767" t="s">
        <v>3146</v>
      </c>
      <c r="D767" t="s">
        <v>135</v>
      </c>
      <c r="E767">
        <v>5296.44</v>
      </c>
      <c r="F767">
        <v>185.84</v>
      </c>
      <c r="G767">
        <v>21.270444622523101</v>
      </c>
      <c r="H767">
        <v>-4.3151533333991097</v>
      </c>
      <c r="I767">
        <v>-18.5239785617838</v>
      </c>
      <c r="J767">
        <v>-4.7446232618503501</v>
      </c>
      <c r="K767">
        <v>195.63521612618101</v>
      </c>
      <c r="L767">
        <v>188.98547113443499</v>
      </c>
      <c r="M767">
        <v>41.903165790701102</v>
      </c>
      <c r="N767">
        <v>0.55782370218141197</v>
      </c>
      <c r="O767">
        <v>42.568876452862597</v>
      </c>
      <c r="P767">
        <v>50.905399918798203</v>
      </c>
      <c r="Q767">
        <v>2.2702123224531998E-2</v>
      </c>
    </row>
    <row r="768" spans="1:17" x14ac:dyDescent="0.3">
      <c r="A768" t="s">
        <v>1678</v>
      </c>
      <c r="B768" t="s">
        <v>1679</v>
      </c>
      <c r="C768" t="s">
        <v>3148</v>
      </c>
      <c r="D768" t="s">
        <v>538</v>
      </c>
      <c r="E768">
        <v>5270.461037174</v>
      </c>
      <c r="F768">
        <v>105.79</v>
      </c>
      <c r="G768">
        <v>-40.864179135090097</v>
      </c>
      <c r="H768">
        <v>2.9431367002508302</v>
      </c>
      <c r="I768">
        <v>-2.6901042299567699</v>
      </c>
      <c r="J768">
        <v>-4.9449733025442502</v>
      </c>
      <c r="K768">
        <v>108.252633661746</v>
      </c>
      <c r="L768">
        <v>108.631168672776</v>
      </c>
      <c r="M768">
        <v>35.295483859271201</v>
      </c>
      <c r="N768">
        <v>0.67231797455495301</v>
      </c>
      <c r="O768">
        <v>26.382455808677499</v>
      </c>
      <c r="P768">
        <v>15.6174863387978</v>
      </c>
      <c r="Q768">
        <v>-9.3262345548522002E-2</v>
      </c>
    </row>
    <row r="769" spans="1:17" x14ac:dyDescent="0.3">
      <c r="A769" t="s">
        <v>1680</v>
      </c>
      <c r="B769" t="s">
        <v>1681</v>
      </c>
      <c r="C769" t="s">
        <v>3145</v>
      </c>
      <c r="D769" t="s">
        <v>1593</v>
      </c>
      <c r="E769">
        <v>5189.8043228400002</v>
      </c>
      <c r="F769">
        <v>434.6</v>
      </c>
      <c r="G769">
        <v>5.5360870004285703</v>
      </c>
      <c r="H769">
        <v>4.51261764002086</v>
      </c>
      <c r="I769">
        <v>8.4053884318318808</v>
      </c>
      <c r="J769">
        <v>8.8081941233936707</v>
      </c>
      <c r="K769">
        <v>407.04739738396802</v>
      </c>
      <c r="L769">
        <v>375.225636686597</v>
      </c>
      <c r="M769">
        <v>61.696870512912703</v>
      </c>
      <c r="N769">
        <v>0.79040805098189204</v>
      </c>
      <c r="O769">
        <v>4.6939714680165503</v>
      </c>
      <c r="P769">
        <v>52.357581069237497</v>
      </c>
      <c r="Q769">
        <v>7.0661369739900004E-2</v>
      </c>
    </row>
    <row r="770" spans="1:17" hidden="1" x14ac:dyDescent="0.3">
      <c r="A770" t="s">
        <v>1682</v>
      </c>
      <c r="B770" t="s">
        <v>1683</v>
      </c>
      <c r="C770" t="s">
        <v>3151</v>
      </c>
      <c r="D770" t="s">
        <v>51</v>
      </c>
      <c r="E770">
        <v>5169.190165</v>
      </c>
      <c r="F770">
        <v>734.2</v>
      </c>
      <c r="G770">
        <v>47.794515618138902</v>
      </c>
      <c r="H770">
        <v>9.2397614288538108</v>
      </c>
      <c r="I770">
        <v>21.980194106168302</v>
      </c>
      <c r="J770">
        <v>10.291448811335</v>
      </c>
      <c r="K770">
        <v>618.82788483026502</v>
      </c>
      <c r="L770">
        <v>544.775043759185</v>
      </c>
      <c r="M770">
        <v>78.511212133816898</v>
      </c>
      <c r="N770">
        <v>0.997775712988898</v>
      </c>
      <c r="O770">
        <v>1.72977390356849</v>
      </c>
      <c r="P770">
        <v>84.010025062656595</v>
      </c>
      <c r="Q770">
        <v>0.11463648517849701</v>
      </c>
    </row>
    <row r="771" spans="1:17" hidden="1" x14ac:dyDescent="0.3">
      <c r="A771" t="s">
        <v>1684</v>
      </c>
      <c r="B771" t="s">
        <v>1685</v>
      </c>
      <c r="C771" t="s">
        <v>3151</v>
      </c>
      <c r="D771" t="s">
        <v>1686</v>
      </c>
      <c r="E771">
        <v>5168.879891351</v>
      </c>
      <c r="F771">
        <v>63.98</v>
      </c>
      <c r="G771">
        <v>0.100020276017556</v>
      </c>
      <c r="H771">
        <v>3.93262702689062</v>
      </c>
      <c r="I771">
        <v>-7.09230549281411</v>
      </c>
      <c r="J771">
        <v>-1.15159896808478</v>
      </c>
      <c r="K771">
        <v>61.915392395113997</v>
      </c>
      <c r="L771">
        <v>58.7976965447019</v>
      </c>
      <c r="M771">
        <v>56.425916595309197</v>
      </c>
      <c r="N771">
        <v>0.96573645927097895</v>
      </c>
      <c r="O771">
        <v>2.2975929978118201</v>
      </c>
      <c r="P771">
        <v>27.959999999999901</v>
      </c>
      <c r="Q771">
        <v>-3.0196124243903E-2</v>
      </c>
    </row>
    <row r="772" spans="1:17" x14ac:dyDescent="0.3">
      <c r="A772" t="s">
        <v>1687</v>
      </c>
      <c r="B772" t="s">
        <v>1688</v>
      </c>
      <c r="C772" t="s">
        <v>3136</v>
      </c>
      <c r="D772" t="s">
        <v>24</v>
      </c>
      <c r="E772">
        <v>5160.4633653999999</v>
      </c>
      <c r="F772">
        <v>305.2</v>
      </c>
      <c r="G772">
        <v>-43.469246452906397</v>
      </c>
      <c r="H772">
        <v>-4.5738915934807798</v>
      </c>
      <c r="I772">
        <v>-37.3527519419684</v>
      </c>
      <c r="J772">
        <v>-5.35348928026057</v>
      </c>
      <c r="K772">
        <v>323.38764699496301</v>
      </c>
      <c r="L772">
        <v>340.06695537709697</v>
      </c>
      <c r="M772">
        <v>34.7643633666952</v>
      </c>
      <c r="N772">
        <v>0.77535087087977805</v>
      </c>
      <c r="O772">
        <v>38.351900393184799</v>
      </c>
      <c r="P772">
        <v>0.22988505747125701</v>
      </c>
      <c r="Q772">
        <v>-3.0426499884218E-2</v>
      </c>
    </row>
    <row r="773" spans="1:17" hidden="1" x14ac:dyDescent="0.3">
      <c r="A773" t="s">
        <v>1689</v>
      </c>
      <c r="B773" t="s">
        <v>1690</v>
      </c>
      <c r="C773" t="s">
        <v>3151</v>
      </c>
      <c r="D773" t="s">
        <v>182</v>
      </c>
      <c r="E773">
        <v>5155.1642912699999</v>
      </c>
      <c r="F773">
        <v>2338.35</v>
      </c>
      <c r="G773">
        <v>27.454990093706002</v>
      </c>
      <c r="H773">
        <v>4.3259146312711003</v>
      </c>
      <c r="I773">
        <v>39.648484828683998</v>
      </c>
      <c r="J773">
        <v>-0.83494159927924305</v>
      </c>
      <c r="K773">
        <v>2085.3375749319998</v>
      </c>
      <c r="M773">
        <v>53.663628063767902</v>
      </c>
      <c r="N773">
        <v>1.16055019294771</v>
      </c>
      <c r="O773">
        <v>11.1895139735283</v>
      </c>
      <c r="P773">
        <v>94.231248442561593</v>
      </c>
    </row>
    <row r="774" spans="1:17" hidden="1" x14ac:dyDescent="0.3">
      <c r="A774" t="s">
        <v>1691</v>
      </c>
      <c r="B774" t="s">
        <v>1692</v>
      </c>
      <c r="C774" t="s">
        <v>3151</v>
      </c>
      <c r="D774" t="s">
        <v>398</v>
      </c>
      <c r="E774">
        <v>5150.6880595499997</v>
      </c>
      <c r="F774">
        <v>570.9</v>
      </c>
      <c r="G774">
        <v>1.35771827252152</v>
      </c>
      <c r="H774">
        <v>1.62534467568928</v>
      </c>
      <c r="I774">
        <v>43.699989785678099</v>
      </c>
      <c r="J774">
        <v>-2.1569948966099499</v>
      </c>
      <c r="K774">
        <v>552.85482906844095</v>
      </c>
      <c r="L774">
        <v>483.42622619290597</v>
      </c>
      <c r="M774">
        <v>54.133640032676297</v>
      </c>
      <c r="N774">
        <v>0.87487079728273098</v>
      </c>
      <c r="O774">
        <v>11.551935540374799</v>
      </c>
      <c r="P774">
        <v>79.500078603993003</v>
      </c>
      <c r="Q774">
        <v>5.8334127559265002E-2</v>
      </c>
    </row>
    <row r="775" spans="1:17" x14ac:dyDescent="0.3">
      <c r="A775" t="s">
        <v>1693</v>
      </c>
      <c r="B775" t="s">
        <v>1694</v>
      </c>
      <c r="C775" t="s">
        <v>3148</v>
      </c>
      <c r="D775" t="s">
        <v>1477</v>
      </c>
      <c r="E775">
        <v>5132.0486330849999</v>
      </c>
      <c r="F775">
        <v>907.15</v>
      </c>
      <c r="G775">
        <v>-10.9034040270821</v>
      </c>
      <c r="H775">
        <v>5.3303725246872196</v>
      </c>
      <c r="I775">
        <v>-19.473094269665602</v>
      </c>
      <c r="J775">
        <v>2.76423721594462</v>
      </c>
      <c r="K775">
        <v>871.14099827277198</v>
      </c>
      <c r="L775">
        <v>856.14496303625299</v>
      </c>
      <c r="M775">
        <v>58.759011780106398</v>
      </c>
      <c r="N775">
        <v>1.17947907025635</v>
      </c>
      <c r="O775">
        <v>21.9092763049109</v>
      </c>
      <c r="P775">
        <v>18.087737568341499</v>
      </c>
      <c r="Q775">
        <v>0.15870068869974599</v>
      </c>
    </row>
    <row r="776" spans="1:17" hidden="1" x14ac:dyDescent="0.3">
      <c r="A776" t="s">
        <v>1695</v>
      </c>
      <c r="B776" t="s">
        <v>1696</v>
      </c>
      <c r="C776" t="s">
        <v>3151</v>
      </c>
      <c r="D776" t="s">
        <v>271</v>
      </c>
      <c r="E776">
        <v>5116.38172227</v>
      </c>
      <c r="F776">
        <v>417.3</v>
      </c>
      <c r="G776">
        <v>55.362504616511501</v>
      </c>
      <c r="H776">
        <v>-4.24196350324201</v>
      </c>
      <c r="I776">
        <v>37.372348527457802</v>
      </c>
      <c r="J776">
        <v>-10.7620737190915</v>
      </c>
      <c r="K776">
        <v>396.99000970832401</v>
      </c>
      <c r="L776">
        <v>318.94484543939598</v>
      </c>
      <c r="M776">
        <v>38.740501986606802</v>
      </c>
      <c r="N776">
        <v>0.51053241293454299</v>
      </c>
      <c r="O776">
        <v>18.2003354900551</v>
      </c>
      <c r="P776">
        <v>122.619365164043</v>
      </c>
    </row>
    <row r="777" spans="1:17" hidden="1" x14ac:dyDescent="0.3">
      <c r="A777" t="s">
        <v>1697</v>
      </c>
      <c r="B777" t="s">
        <v>1698</v>
      </c>
      <c r="C777" t="s">
        <v>3151</v>
      </c>
      <c r="D777" t="s">
        <v>138</v>
      </c>
      <c r="E777">
        <v>5110.4136079999998</v>
      </c>
      <c r="F777">
        <v>6700.6</v>
      </c>
      <c r="G777">
        <v>227.23072098322999</v>
      </c>
      <c r="H777">
        <v>5.5576134286181302</v>
      </c>
      <c r="I777">
        <v>19.414174011696598</v>
      </c>
      <c r="J777">
        <v>9.9270138107916797</v>
      </c>
      <c r="K777">
        <v>5904.6304812133503</v>
      </c>
      <c r="L777">
        <v>4958.5154140655004</v>
      </c>
      <c r="M777">
        <v>81.303082819325198</v>
      </c>
      <c r="N777">
        <v>1.37561814758525</v>
      </c>
      <c r="O777">
        <v>5.2443064800167001</v>
      </c>
      <c r="P777">
        <v>262.19459459459398</v>
      </c>
      <c r="Q777">
        <v>0.31686656215338599</v>
      </c>
    </row>
    <row r="778" spans="1:17" x14ac:dyDescent="0.3">
      <c r="A778" t="s">
        <v>1699</v>
      </c>
      <c r="B778" t="s">
        <v>1700</v>
      </c>
      <c r="C778" t="s">
        <v>3145</v>
      </c>
      <c r="D778" t="s">
        <v>802</v>
      </c>
      <c r="E778">
        <v>5087.197481575</v>
      </c>
      <c r="F778">
        <v>414.85</v>
      </c>
      <c r="G778">
        <v>-16.389806837413399</v>
      </c>
      <c r="H778">
        <v>3.7371292128564702</v>
      </c>
      <c r="I778">
        <v>20.723879032293301</v>
      </c>
      <c r="J778">
        <v>1.64205368366848</v>
      </c>
      <c r="K778">
        <v>380.66499748613501</v>
      </c>
      <c r="L778">
        <v>354.87812683505098</v>
      </c>
      <c r="M778">
        <v>71.936933148634694</v>
      </c>
      <c r="N778">
        <v>1.11442629849498</v>
      </c>
      <c r="O778">
        <v>8.4488369290104792</v>
      </c>
      <c r="P778">
        <v>54.823661130807999</v>
      </c>
      <c r="Q778">
        <v>1.7659602876445E-2</v>
      </c>
    </row>
    <row r="779" spans="1:17" hidden="1" x14ac:dyDescent="0.3">
      <c r="A779" t="s">
        <v>1701</v>
      </c>
      <c r="B779" t="s">
        <v>1702</v>
      </c>
      <c r="C779" t="s">
        <v>3151</v>
      </c>
      <c r="D779" t="s">
        <v>103</v>
      </c>
      <c r="E779">
        <v>5077.8882055049999</v>
      </c>
      <c r="F779">
        <v>1468.05</v>
      </c>
      <c r="G779">
        <v>741.44527624469401</v>
      </c>
      <c r="H779">
        <v>28.909341464927302</v>
      </c>
      <c r="I779">
        <v>199.60880089356701</v>
      </c>
      <c r="J779">
        <v>2.7823641040363198</v>
      </c>
      <c r="K779">
        <v>1157.8234189791799</v>
      </c>
      <c r="L779">
        <v>745.11978592280502</v>
      </c>
      <c r="M779">
        <v>79.579987549543702</v>
      </c>
      <c r="N779">
        <v>0.951629134961408</v>
      </c>
      <c r="O779">
        <v>0.47341711794557301</v>
      </c>
      <c r="P779">
        <v>773.83928571428498</v>
      </c>
      <c r="Q779">
        <v>0.19480782154960499</v>
      </c>
    </row>
    <row r="780" spans="1:17" hidden="1" x14ac:dyDescent="0.3">
      <c r="A780" t="s">
        <v>1703</v>
      </c>
      <c r="B780" t="s">
        <v>1704</v>
      </c>
      <c r="C780" t="s">
        <v>3151</v>
      </c>
      <c r="D780" t="s">
        <v>1350</v>
      </c>
      <c r="E780">
        <v>5067.8020874800004</v>
      </c>
      <c r="F780">
        <v>701.8</v>
      </c>
      <c r="G780">
        <v>28.819738724433101</v>
      </c>
      <c r="H780">
        <v>-6.7327931316470702</v>
      </c>
      <c r="I780">
        <v>48.882877692644598</v>
      </c>
      <c r="J780">
        <v>0.746010091400228</v>
      </c>
      <c r="K780">
        <v>688.57564378736799</v>
      </c>
      <c r="L780">
        <v>567.13387099626198</v>
      </c>
      <c r="M780">
        <v>50.664297888451401</v>
      </c>
      <c r="N780">
        <v>0.29083644520019297</v>
      </c>
      <c r="O780">
        <v>22.513536620119702</v>
      </c>
      <c r="P780">
        <v>87.146666666666604</v>
      </c>
      <c r="Q780">
        <v>1.3798687949613E-2</v>
      </c>
    </row>
    <row r="781" spans="1:17" x14ac:dyDescent="0.3">
      <c r="A781" t="s">
        <v>1705</v>
      </c>
      <c r="B781" t="s">
        <v>1706</v>
      </c>
      <c r="C781" t="s">
        <v>3144</v>
      </c>
      <c r="D781" t="s">
        <v>80</v>
      </c>
      <c r="E781">
        <v>5049.3934507120002</v>
      </c>
      <c r="F781">
        <v>222.82</v>
      </c>
      <c r="G781">
        <v>-10.2574835434676</v>
      </c>
      <c r="H781">
        <v>-2.8021979653989701</v>
      </c>
      <c r="I781">
        <v>1.2366852186969399</v>
      </c>
      <c r="J781">
        <v>-8.6510762194759003</v>
      </c>
      <c r="K781">
        <v>225.41528715233</v>
      </c>
      <c r="L781">
        <v>215.63950327699999</v>
      </c>
      <c r="M781">
        <v>43.978485722015101</v>
      </c>
      <c r="N781">
        <v>3.1262757395439298</v>
      </c>
      <c r="O781">
        <v>15.788528857373599</v>
      </c>
      <c r="P781">
        <v>21.427792915531299</v>
      </c>
      <c r="Q781">
        <v>-6.4392385257334997E-2</v>
      </c>
    </row>
    <row r="782" spans="1:17" x14ac:dyDescent="0.3">
      <c r="A782" t="s">
        <v>1707</v>
      </c>
      <c r="B782" t="s">
        <v>1708</v>
      </c>
      <c r="C782" t="s">
        <v>3142</v>
      </c>
      <c r="D782" t="s">
        <v>182</v>
      </c>
      <c r="E782">
        <v>5038.4888924999996</v>
      </c>
      <c r="F782">
        <v>704.5</v>
      </c>
      <c r="G782">
        <v>19.135835280149202</v>
      </c>
      <c r="H782">
        <v>5.4007926757566</v>
      </c>
      <c r="I782">
        <v>6.6806590140191098</v>
      </c>
      <c r="J782">
        <v>-7.30969652696756</v>
      </c>
      <c r="K782">
        <v>688.60550284580495</v>
      </c>
      <c r="L782">
        <v>631.99959137159999</v>
      </c>
      <c r="M782">
        <v>49.599145306012304</v>
      </c>
      <c r="N782">
        <v>1.3938627322355099</v>
      </c>
      <c r="O782">
        <v>13.4350603264726</v>
      </c>
      <c r="P782">
        <v>71.515520389531304</v>
      </c>
      <c r="Q782">
        <v>0.14447108355383501</v>
      </c>
    </row>
    <row r="783" spans="1:17" x14ac:dyDescent="0.3">
      <c r="A783" t="s">
        <v>1709</v>
      </c>
      <c r="B783" t="s">
        <v>1710</v>
      </c>
      <c r="C783" t="s">
        <v>3146</v>
      </c>
      <c r="D783" t="s">
        <v>1171</v>
      </c>
      <c r="E783">
        <v>5036.48209675</v>
      </c>
      <c r="F783">
        <v>3004.55</v>
      </c>
      <c r="G783">
        <v>-10.700190421512801</v>
      </c>
      <c r="H783">
        <v>-2.1654077845183601</v>
      </c>
      <c r="I783">
        <v>-21.452926437557998</v>
      </c>
      <c r="J783">
        <v>-2.5331100921027798</v>
      </c>
      <c r="K783">
        <v>3089.6409395900901</v>
      </c>
      <c r="L783">
        <v>3007.7591754704199</v>
      </c>
      <c r="M783">
        <v>40.985659044198499</v>
      </c>
      <c r="N783">
        <v>0.480790337734602</v>
      </c>
      <c r="O783">
        <v>23.146561049075501</v>
      </c>
      <c r="P783">
        <v>30.632608695652099</v>
      </c>
      <c r="Q783">
        <v>-7.4805250868017995E-2</v>
      </c>
    </row>
    <row r="784" spans="1:17" hidden="1" x14ac:dyDescent="0.3">
      <c r="A784" t="s">
        <v>1711</v>
      </c>
      <c r="B784" t="s">
        <v>1712</v>
      </c>
      <c r="C784" t="s">
        <v>3151</v>
      </c>
      <c r="D784" t="s">
        <v>434</v>
      </c>
      <c r="E784">
        <v>5029.0011200250001</v>
      </c>
      <c r="F784">
        <v>574.95000000000005</v>
      </c>
      <c r="G784">
        <v>-41.599432456598798</v>
      </c>
      <c r="H784">
        <v>-4.7867115611649798</v>
      </c>
      <c r="I784">
        <v>-8.7394574011859891</v>
      </c>
      <c r="J784">
        <v>3.4598899787217801</v>
      </c>
      <c r="K784">
        <v>566.56962757093299</v>
      </c>
      <c r="L784">
        <v>588.96597130530199</v>
      </c>
      <c r="M784">
        <v>59.720219431311001</v>
      </c>
      <c r="N784">
        <v>0.25858833960711802</v>
      </c>
      <c r="O784">
        <v>38.968605965736103</v>
      </c>
      <c r="P784">
        <v>12.4596577017114</v>
      </c>
      <c r="Q784">
        <v>4.0734993796969002E-2</v>
      </c>
    </row>
    <row r="785" spans="1:17" x14ac:dyDescent="0.3">
      <c r="A785" t="s">
        <v>1713</v>
      </c>
      <c r="B785" t="s">
        <v>1714</v>
      </c>
      <c r="C785" t="s">
        <v>3146</v>
      </c>
      <c r="D785" t="s">
        <v>72</v>
      </c>
      <c r="E785">
        <v>5026.2079999999996</v>
      </c>
      <c r="F785">
        <v>713.95</v>
      </c>
      <c r="G785">
        <v>14.4896185332427</v>
      </c>
      <c r="H785">
        <v>-6.4945638605324296</v>
      </c>
      <c r="I785">
        <v>-29.055536504408099</v>
      </c>
      <c r="J785">
        <v>4.4659597516178904</v>
      </c>
      <c r="K785">
        <v>746.85802513081899</v>
      </c>
      <c r="L785">
        <v>767.36059853220502</v>
      </c>
      <c r="M785">
        <v>59.7390144295494</v>
      </c>
      <c r="N785">
        <v>1.18429306141533</v>
      </c>
      <c r="O785">
        <v>63.176693045731398</v>
      </c>
      <c r="P785">
        <v>71.087946321591104</v>
      </c>
      <c r="Q785">
        <v>4.8151983130316003E-2</v>
      </c>
    </row>
    <row r="786" spans="1:17" x14ac:dyDescent="0.3">
      <c r="A786" t="s">
        <v>1715</v>
      </c>
      <c r="B786" t="s">
        <v>1716</v>
      </c>
      <c r="C786" t="s">
        <v>3145</v>
      </c>
      <c r="D786" t="s">
        <v>307</v>
      </c>
      <c r="E786">
        <v>5018.5793103790002</v>
      </c>
      <c r="F786">
        <v>235.21</v>
      </c>
      <c r="G786">
        <v>-24.128907406411798</v>
      </c>
      <c r="H786">
        <v>-7.1981479584989003</v>
      </c>
      <c r="I786">
        <v>0.36788374381158001</v>
      </c>
      <c r="J786">
        <v>-3.0195794023869298</v>
      </c>
      <c r="K786">
        <v>250.644932092625</v>
      </c>
      <c r="L786">
        <v>243.02178038888999</v>
      </c>
      <c r="M786">
        <v>38.894868228889599</v>
      </c>
      <c r="N786">
        <v>0.49870698604985197</v>
      </c>
      <c r="O786">
        <v>26.312656774796899</v>
      </c>
      <c r="P786">
        <v>24.4497354497354</v>
      </c>
      <c r="Q786">
        <v>-9.4973679740539996E-2</v>
      </c>
    </row>
    <row r="787" spans="1:17" hidden="1" x14ac:dyDescent="0.3">
      <c r="A787" t="s">
        <v>1717</v>
      </c>
      <c r="B787" t="s">
        <v>1718</v>
      </c>
      <c r="C787" t="s">
        <v>3151</v>
      </c>
      <c r="D787" t="s">
        <v>483</v>
      </c>
      <c r="E787">
        <v>4982.9358461399997</v>
      </c>
      <c r="F787">
        <v>709.7</v>
      </c>
      <c r="G787">
        <v>41.0516816490575</v>
      </c>
      <c r="H787">
        <v>-3.1515166414158702</v>
      </c>
      <c r="I787">
        <v>56.691476511757003</v>
      </c>
      <c r="J787">
        <v>3.2248454584793</v>
      </c>
      <c r="K787">
        <v>693.64036268218797</v>
      </c>
      <c r="M787">
        <v>54.9052391464651</v>
      </c>
      <c r="N787">
        <v>0.542626186129751</v>
      </c>
      <c r="O787">
        <v>33.295758771311803</v>
      </c>
      <c r="P787">
        <v>91.087775982767894</v>
      </c>
    </row>
    <row r="788" spans="1:17" x14ac:dyDescent="0.3">
      <c r="A788" t="s">
        <v>1719</v>
      </c>
      <c r="B788" t="s">
        <v>1720</v>
      </c>
      <c r="C788" t="s">
        <v>3145</v>
      </c>
      <c r="D788" t="s">
        <v>455</v>
      </c>
      <c r="E788">
        <v>4957.9043059699998</v>
      </c>
      <c r="F788">
        <v>298.89999999999998</v>
      </c>
      <c r="G788">
        <v>-56.761316603939001</v>
      </c>
      <c r="H788">
        <v>-4.3460531422607103</v>
      </c>
      <c r="I788">
        <v>-28.220020323492101</v>
      </c>
      <c r="J788">
        <v>-1.6051296999956199</v>
      </c>
      <c r="K788">
        <v>311.649306636407</v>
      </c>
      <c r="L788">
        <v>347.94580110103999</v>
      </c>
      <c r="M788">
        <v>41.212893689858497</v>
      </c>
      <c r="N788">
        <v>0.42250098097574901</v>
      </c>
      <c r="O788">
        <v>81.465373034459603</v>
      </c>
      <c r="P788">
        <v>13.801637159718201</v>
      </c>
      <c r="Q788">
        <v>-0.105922415711817</v>
      </c>
    </row>
    <row r="789" spans="1:17" x14ac:dyDescent="0.3">
      <c r="A789" t="s">
        <v>1721</v>
      </c>
      <c r="B789" t="s">
        <v>1722</v>
      </c>
      <c r="C789" t="s">
        <v>3138</v>
      </c>
      <c r="D789" t="s">
        <v>1000</v>
      </c>
      <c r="E789">
        <v>4947.9745950180004</v>
      </c>
      <c r="F789">
        <v>38.79</v>
      </c>
      <c r="G789">
        <v>21.682587287409699</v>
      </c>
      <c r="H789">
        <v>-0.75007596952016997</v>
      </c>
      <c r="I789">
        <v>13.950412636664201</v>
      </c>
      <c r="J789">
        <v>-6.3458806918784099</v>
      </c>
      <c r="K789">
        <v>39.913239383130197</v>
      </c>
      <c r="L789">
        <v>35.750653106536298</v>
      </c>
      <c r="M789">
        <v>40.928660407948698</v>
      </c>
      <c r="N789">
        <v>0.98402641499904997</v>
      </c>
      <c r="O789">
        <v>18.845063160608401</v>
      </c>
      <c r="P789">
        <v>72.399999999999906</v>
      </c>
      <c r="Q789">
        <v>9.8807924465326005E-2</v>
      </c>
    </row>
    <row r="790" spans="1:17" x14ac:dyDescent="0.3">
      <c r="A790" t="s">
        <v>1723</v>
      </c>
      <c r="B790" t="s">
        <v>1724</v>
      </c>
      <c r="C790" t="s">
        <v>3136</v>
      </c>
      <c r="D790" t="s">
        <v>405</v>
      </c>
      <c r="E790">
        <v>4937.8689623150003</v>
      </c>
      <c r="F790">
        <v>44.83</v>
      </c>
      <c r="G790">
        <v>-44.809569705111201</v>
      </c>
      <c r="H790">
        <v>-4.6125941124918697</v>
      </c>
      <c r="I790">
        <v>-27.710789648385699</v>
      </c>
      <c r="J790">
        <v>-3.0497024325099802</v>
      </c>
      <c r="K790">
        <v>47.515179578935999</v>
      </c>
      <c r="L790">
        <v>50.358348062981499</v>
      </c>
      <c r="M790">
        <v>34.190947743482901</v>
      </c>
      <c r="N790">
        <v>0.91714456890353002</v>
      </c>
      <c r="O790">
        <v>52.3533348204327</v>
      </c>
      <c r="P790">
        <v>1.19638826185102</v>
      </c>
    </row>
    <row r="791" spans="1:17" hidden="1" x14ac:dyDescent="0.3">
      <c r="A791" t="s">
        <v>1725</v>
      </c>
      <c r="B791" t="s">
        <v>1726</v>
      </c>
      <c r="C791" t="s">
        <v>3151</v>
      </c>
      <c r="D791" t="s">
        <v>271</v>
      </c>
      <c r="E791">
        <v>4929.5690100000002</v>
      </c>
      <c r="F791">
        <v>2542.85</v>
      </c>
      <c r="G791">
        <v>298.96451953452203</v>
      </c>
      <c r="H791">
        <v>-23.417403205292501</v>
      </c>
      <c r="I791">
        <v>101.3230339715</v>
      </c>
      <c r="J791">
        <v>-9.2560955324391792</v>
      </c>
      <c r="K791">
        <v>2705.2457281878401</v>
      </c>
      <c r="L791">
        <v>1925.8114822345001</v>
      </c>
      <c r="M791">
        <v>44.006673472802099</v>
      </c>
      <c r="N791">
        <v>0.65534672715489295</v>
      </c>
      <c r="O791">
        <v>40.668934463299003</v>
      </c>
      <c r="P791">
        <v>382.81962025316398</v>
      </c>
      <c r="Q791">
        <v>0.30827966237502302</v>
      </c>
    </row>
    <row r="792" spans="1:17" x14ac:dyDescent="0.3">
      <c r="A792" t="s">
        <v>1727</v>
      </c>
      <c r="B792" t="s">
        <v>1728</v>
      </c>
      <c r="C792" t="s">
        <v>611</v>
      </c>
      <c r="D792" t="s">
        <v>611</v>
      </c>
      <c r="E792">
        <v>4914.7044803999997</v>
      </c>
      <c r="F792">
        <v>237.96</v>
      </c>
      <c r="G792">
        <v>29.587180848771499</v>
      </c>
      <c r="H792">
        <v>3.9648551412522699</v>
      </c>
      <c r="I792">
        <v>31.5502666406061</v>
      </c>
      <c r="J792">
        <v>-4.6977099567362899</v>
      </c>
      <c r="K792">
        <v>215.992866837029</v>
      </c>
      <c r="L792">
        <v>189.58180514102</v>
      </c>
      <c r="M792">
        <v>68.362651310959393</v>
      </c>
      <c r="N792">
        <v>1.87207143682502</v>
      </c>
      <c r="O792">
        <v>2.2020507648344099</v>
      </c>
      <c r="P792">
        <v>77.449664429530202</v>
      </c>
      <c r="Q792">
        <v>9.6336262939493003E-2</v>
      </c>
    </row>
    <row r="793" spans="1:17" hidden="1" x14ac:dyDescent="0.3">
      <c r="A793" t="s">
        <v>1729</v>
      </c>
      <c r="B793" t="s">
        <v>1730</v>
      </c>
      <c r="C793" t="s">
        <v>3151</v>
      </c>
      <c r="D793" t="s">
        <v>458</v>
      </c>
      <c r="E793">
        <v>4901.3783149999999</v>
      </c>
      <c r="F793">
        <v>108.1</v>
      </c>
      <c r="G793">
        <v>50.792281489505399</v>
      </c>
      <c r="H793">
        <v>9.0081189153204004</v>
      </c>
      <c r="I793">
        <v>3.41643205413998</v>
      </c>
      <c r="J793">
        <v>-2.24595324407569</v>
      </c>
      <c r="K793">
        <v>102.826402497909</v>
      </c>
      <c r="L793">
        <v>89.6499038131292</v>
      </c>
      <c r="M793">
        <v>50.166087896335704</v>
      </c>
      <c r="N793">
        <v>0.70577807027205297</v>
      </c>
      <c r="O793">
        <v>9.3432007400555008</v>
      </c>
      <c r="P793">
        <v>92.863514719000804</v>
      </c>
      <c r="Q793">
        <v>0.14127341866909801</v>
      </c>
    </row>
    <row r="794" spans="1:17" hidden="1" x14ac:dyDescent="0.3">
      <c r="A794" t="s">
        <v>1731</v>
      </c>
      <c r="B794" t="s">
        <v>1732</v>
      </c>
      <c r="C794" t="s">
        <v>3151</v>
      </c>
      <c r="D794" t="s">
        <v>51</v>
      </c>
      <c r="E794">
        <v>4851.0340972470003</v>
      </c>
      <c r="F794">
        <v>88.53</v>
      </c>
      <c r="G794">
        <v>122.86138295415201</v>
      </c>
      <c r="H794">
        <v>-5.7901822409877903</v>
      </c>
      <c r="I794">
        <v>87.808323946031805</v>
      </c>
      <c r="J794">
        <v>1.49022139816068</v>
      </c>
      <c r="K794">
        <v>80.131570408007605</v>
      </c>
      <c r="L794">
        <v>60.9526368223151</v>
      </c>
      <c r="M794">
        <v>56.780817899363399</v>
      </c>
      <c r="N794">
        <v>0.58683492394111902</v>
      </c>
      <c r="O794">
        <v>13.9726646334575</v>
      </c>
      <c r="P794">
        <v>182.84345047923301</v>
      </c>
      <c r="Q794">
        <v>5.6260014515611002E-2</v>
      </c>
    </row>
    <row r="795" spans="1:17" x14ac:dyDescent="0.3">
      <c r="A795" t="s">
        <v>1733</v>
      </c>
      <c r="B795" t="s">
        <v>1734</v>
      </c>
      <c r="C795" t="s">
        <v>3140</v>
      </c>
      <c r="D795" t="s">
        <v>51</v>
      </c>
      <c r="E795">
        <v>4823.9262632</v>
      </c>
      <c r="F795">
        <v>193.6</v>
      </c>
      <c r="G795">
        <v>49.097220069400301</v>
      </c>
      <c r="H795">
        <v>7.43534347795788</v>
      </c>
      <c r="I795">
        <v>45.1775656573788</v>
      </c>
      <c r="J795">
        <v>-9.4370275537406698</v>
      </c>
      <c r="K795">
        <v>177.677591373355</v>
      </c>
      <c r="L795">
        <v>142.355635553691</v>
      </c>
      <c r="M795">
        <v>44.459728800333501</v>
      </c>
      <c r="N795">
        <v>1.39940252443738</v>
      </c>
      <c r="O795">
        <v>24.328512396694201</v>
      </c>
      <c r="P795">
        <v>113.450937155457</v>
      </c>
      <c r="Q795">
        <v>8.1591286224310007E-3</v>
      </c>
    </row>
    <row r="796" spans="1:17" hidden="1" x14ac:dyDescent="0.3">
      <c r="A796" t="s">
        <v>1735</v>
      </c>
      <c r="B796" t="s">
        <v>1736</v>
      </c>
      <c r="C796" t="s">
        <v>3151</v>
      </c>
      <c r="D796" t="s">
        <v>1737</v>
      </c>
      <c r="E796">
        <v>4823.407475</v>
      </c>
      <c r="F796">
        <v>430.45</v>
      </c>
      <c r="G796">
        <v>-7.0052414174422104</v>
      </c>
      <c r="H796">
        <v>-0.14535207807836301</v>
      </c>
      <c r="I796">
        <v>-19.489002263361002</v>
      </c>
      <c r="J796">
        <v>-1.5369614998154399</v>
      </c>
      <c r="K796">
        <v>423.91341049412398</v>
      </c>
      <c r="L796">
        <v>412.35221381999702</v>
      </c>
      <c r="M796">
        <v>49.467644578694397</v>
      </c>
      <c r="N796">
        <v>1.39366965994699</v>
      </c>
      <c r="O796">
        <v>48.333139737483997</v>
      </c>
      <c r="P796">
        <v>21.031913398003599</v>
      </c>
      <c r="Q796">
        <v>0.30289383201037801</v>
      </c>
    </row>
    <row r="797" spans="1:17" hidden="1" x14ac:dyDescent="0.3">
      <c r="A797" t="s">
        <v>1738</v>
      </c>
      <c r="B797" t="s">
        <v>1739</v>
      </c>
      <c r="C797" t="s">
        <v>3151</v>
      </c>
      <c r="D797" t="s">
        <v>43</v>
      </c>
      <c r="E797">
        <v>4816.6364827999996</v>
      </c>
      <c r="F797">
        <v>684.5</v>
      </c>
      <c r="G797">
        <v>20.266402328264299</v>
      </c>
      <c r="H797">
        <v>7.7660240833922298E-2</v>
      </c>
      <c r="I797">
        <v>25.412329182129501</v>
      </c>
      <c r="J797">
        <v>3.4673433615119702</v>
      </c>
      <c r="K797">
        <v>626.69253461046003</v>
      </c>
      <c r="M797">
        <v>65.130303440080596</v>
      </c>
      <c r="N797">
        <v>0.53104324752830101</v>
      </c>
      <c r="O797">
        <v>4.6238130021913602</v>
      </c>
      <c r="P797">
        <v>58.982696550923201</v>
      </c>
    </row>
    <row r="798" spans="1:17" hidden="1" x14ac:dyDescent="0.3">
      <c r="A798" t="s">
        <v>1740</v>
      </c>
      <c r="B798" t="s">
        <v>1741</v>
      </c>
      <c r="C798" t="s">
        <v>3151</v>
      </c>
      <c r="D798" t="s">
        <v>274</v>
      </c>
      <c r="E798">
        <v>4813.3479612399997</v>
      </c>
      <c r="F798">
        <v>391.3</v>
      </c>
      <c r="G798">
        <v>674.86744379183006</v>
      </c>
      <c r="H798">
        <v>3.5201510869915702</v>
      </c>
      <c r="I798">
        <v>241.734716478519</v>
      </c>
      <c r="J798">
        <v>-10.857655161616099</v>
      </c>
      <c r="K798">
        <v>333.39229145875902</v>
      </c>
      <c r="L798">
        <v>203.08288904307599</v>
      </c>
      <c r="M798">
        <v>46.472847366587303</v>
      </c>
      <c r="N798">
        <v>0.66965160261185197</v>
      </c>
      <c r="O798">
        <v>13.4423715819064</v>
      </c>
      <c r="P798">
        <v>702.09080660038899</v>
      </c>
      <c r="Q798">
        <v>0.31791261377373498</v>
      </c>
    </row>
    <row r="799" spans="1:17" hidden="1" x14ac:dyDescent="0.3">
      <c r="A799" t="s">
        <v>1742</v>
      </c>
      <c r="B799" t="s">
        <v>1743</v>
      </c>
      <c r="C799" t="s">
        <v>3151</v>
      </c>
      <c r="D799" t="s">
        <v>398</v>
      </c>
      <c r="E799">
        <v>4795.1492077000003</v>
      </c>
      <c r="F799">
        <v>11286.05</v>
      </c>
      <c r="G799">
        <v>-1.86320108289338</v>
      </c>
      <c r="H799">
        <v>-16.266820086275501</v>
      </c>
      <c r="I799">
        <v>11.8253055130394</v>
      </c>
      <c r="J799">
        <v>2.1852542774467301</v>
      </c>
      <c r="K799">
        <v>11908.911248116099</v>
      </c>
      <c r="L799">
        <v>10820.5246021734</v>
      </c>
      <c r="M799">
        <v>41.3748494248144</v>
      </c>
      <c r="N799">
        <v>0.31227791444171099</v>
      </c>
      <c r="O799">
        <v>26.5677539971912</v>
      </c>
      <c r="P799">
        <v>35.442080945666099</v>
      </c>
      <c r="Q799">
        <v>-1.771406863625E-2</v>
      </c>
    </row>
    <row r="800" spans="1:17" x14ac:dyDescent="0.3">
      <c r="A800" t="s">
        <v>1744</v>
      </c>
      <c r="B800" t="s">
        <v>1745</v>
      </c>
      <c r="C800" t="s">
        <v>3150</v>
      </c>
      <c r="D800" t="s">
        <v>262</v>
      </c>
      <c r="E800">
        <v>4790.9643933999996</v>
      </c>
      <c r="F800">
        <v>287.05</v>
      </c>
      <c r="G800">
        <v>-4.0787896639863899</v>
      </c>
      <c r="H800">
        <v>1.99890777031721</v>
      </c>
      <c r="I800">
        <v>-1.89690382663952</v>
      </c>
      <c r="J800">
        <v>0.306777311253003</v>
      </c>
      <c r="K800">
        <v>286.03701927183999</v>
      </c>
      <c r="L800">
        <v>273.81437356724899</v>
      </c>
      <c r="M800">
        <v>53.953016343071198</v>
      </c>
      <c r="N800">
        <v>0.46352362195789898</v>
      </c>
      <c r="O800">
        <v>17.052778261626798</v>
      </c>
      <c r="P800">
        <v>36.495482643842102</v>
      </c>
      <c r="Q800">
        <v>-2.0366304573107001E-2</v>
      </c>
    </row>
    <row r="801" spans="1:17" hidden="1" x14ac:dyDescent="0.3">
      <c r="A801" t="s">
        <v>1746</v>
      </c>
      <c r="B801" t="s">
        <v>1747</v>
      </c>
      <c r="C801" t="s">
        <v>3151</v>
      </c>
      <c r="D801" t="s">
        <v>1000</v>
      </c>
      <c r="E801">
        <v>4789.7265104999997</v>
      </c>
      <c r="F801">
        <v>3819.65</v>
      </c>
      <c r="G801">
        <v>18.514742422467901</v>
      </c>
      <c r="H801">
        <v>13.610771844526599</v>
      </c>
      <c r="I801">
        <v>35.819280045495603</v>
      </c>
      <c r="J801">
        <v>1.34176743622619</v>
      </c>
      <c r="K801">
        <v>3425.6357100156201</v>
      </c>
      <c r="L801">
        <v>2991.31097657699</v>
      </c>
      <c r="M801">
        <v>69.147459134029702</v>
      </c>
      <c r="N801">
        <v>0.84014532578426104</v>
      </c>
      <c r="O801">
        <v>4.5383739347845999</v>
      </c>
      <c r="P801">
        <v>74.4769778914672</v>
      </c>
      <c r="Q801">
        <v>5.7565220495500002E-2</v>
      </c>
    </row>
    <row r="802" spans="1:17" hidden="1" x14ac:dyDescent="0.3">
      <c r="A802" t="s">
        <v>1748</v>
      </c>
      <c r="B802" t="s">
        <v>1749</v>
      </c>
      <c r="C802" t="s">
        <v>3151</v>
      </c>
      <c r="D802" t="s">
        <v>277</v>
      </c>
      <c r="E802">
        <v>4786.6218132699996</v>
      </c>
      <c r="F802">
        <v>1134.0999999999999</v>
      </c>
      <c r="G802">
        <v>390.63051846997899</v>
      </c>
      <c r="H802">
        <v>3.9250018881832198</v>
      </c>
      <c r="I802">
        <v>88.539954199896002</v>
      </c>
      <c r="J802">
        <v>2.5160235082159499</v>
      </c>
      <c r="K802">
        <v>949.937023266648</v>
      </c>
      <c r="L802">
        <v>653.39833495768505</v>
      </c>
      <c r="M802">
        <v>69.301269680115396</v>
      </c>
      <c r="N802">
        <v>0.99397315503278805</v>
      </c>
      <c r="O802">
        <v>3.95908650030862</v>
      </c>
      <c r="P802">
        <v>616.42451042324603</v>
      </c>
      <c r="Q802">
        <v>0.210547848461035</v>
      </c>
    </row>
    <row r="803" spans="1:17" x14ac:dyDescent="0.3">
      <c r="A803" t="s">
        <v>1750</v>
      </c>
      <c r="B803" t="s">
        <v>1751</v>
      </c>
      <c r="C803" t="s">
        <v>3150</v>
      </c>
      <c r="D803" t="s">
        <v>458</v>
      </c>
      <c r="E803">
        <v>4768.4227461699902</v>
      </c>
      <c r="F803">
        <v>862.45</v>
      </c>
      <c r="G803">
        <v>-20.596670591213901</v>
      </c>
      <c r="H803">
        <v>-4.4474904145948502</v>
      </c>
      <c r="I803">
        <v>7.8279931479440696</v>
      </c>
      <c r="J803">
        <v>-4.2147457225532499</v>
      </c>
      <c r="K803">
        <v>880.08153006810301</v>
      </c>
      <c r="L803">
        <v>819.31278617404996</v>
      </c>
      <c r="M803">
        <v>39.504013115918397</v>
      </c>
      <c r="N803">
        <v>0.32243551598833498</v>
      </c>
      <c r="O803">
        <v>12.783349759406301</v>
      </c>
      <c r="P803">
        <v>31.2809194002587</v>
      </c>
      <c r="Q803">
        <v>-0.132447248818268</v>
      </c>
    </row>
    <row r="804" spans="1:17" x14ac:dyDescent="0.3">
      <c r="A804" t="s">
        <v>1752</v>
      </c>
      <c r="B804" t="s">
        <v>1753</v>
      </c>
      <c r="C804" t="s">
        <v>3138</v>
      </c>
      <c r="D804" t="s">
        <v>1754</v>
      </c>
      <c r="E804">
        <v>4705.1334039599997</v>
      </c>
      <c r="F804">
        <v>920.1</v>
      </c>
      <c r="G804">
        <v>18.488886775730499</v>
      </c>
      <c r="H804">
        <v>-14.163104911901</v>
      </c>
      <c r="I804">
        <v>22.933975913789101</v>
      </c>
      <c r="J804">
        <v>-4.6035643523282203E-2</v>
      </c>
      <c r="K804">
        <v>1015.79314645453</v>
      </c>
      <c r="L804">
        <v>886.85979507029504</v>
      </c>
      <c r="M804">
        <v>36.196121306103798</v>
      </c>
      <c r="N804">
        <v>0.63404453628300905</v>
      </c>
      <c r="O804">
        <v>30.529290294533102</v>
      </c>
      <c r="P804">
        <v>58.310392291809997</v>
      </c>
      <c r="Q804">
        <v>5.7627863566181999E-2</v>
      </c>
    </row>
    <row r="805" spans="1:17" hidden="1" x14ac:dyDescent="0.3">
      <c r="A805" t="s">
        <v>1755</v>
      </c>
      <c r="B805" t="s">
        <v>1756</v>
      </c>
      <c r="C805" t="s">
        <v>3151</v>
      </c>
      <c r="D805" t="s">
        <v>274</v>
      </c>
      <c r="E805">
        <v>4678.8731748800001</v>
      </c>
      <c r="F805">
        <v>1319.3</v>
      </c>
      <c r="G805">
        <v>65.854348299299303</v>
      </c>
      <c r="H805">
        <v>4.6134563500236698</v>
      </c>
      <c r="I805">
        <v>53.0819338015189</v>
      </c>
      <c r="J805">
        <v>-0.61497268112164505</v>
      </c>
      <c r="K805">
        <v>1282.07797487108</v>
      </c>
      <c r="L805">
        <v>1020.53009828941</v>
      </c>
      <c r="M805">
        <v>48.107293906325701</v>
      </c>
      <c r="N805">
        <v>1.11713266201299</v>
      </c>
      <c r="O805">
        <v>10.482831804744899</v>
      </c>
      <c r="P805">
        <v>111.76565008025599</v>
      </c>
      <c r="Q805">
        <v>0.229988029046684</v>
      </c>
    </row>
    <row r="806" spans="1:17" x14ac:dyDescent="0.3">
      <c r="A806" t="s">
        <v>1757</v>
      </c>
      <c r="B806" t="s">
        <v>1758</v>
      </c>
      <c r="C806" t="s">
        <v>3136</v>
      </c>
      <c r="D806" t="s">
        <v>54</v>
      </c>
      <c r="E806">
        <v>4652.76586038</v>
      </c>
      <c r="F806">
        <v>51.81</v>
      </c>
      <c r="G806">
        <v>13.948299316781</v>
      </c>
      <c r="H806">
        <v>-14.8568136812532</v>
      </c>
      <c r="I806">
        <v>-45.667537411508803</v>
      </c>
      <c r="J806">
        <v>-11.0121595156567</v>
      </c>
      <c r="K806">
        <v>60.989907723275898</v>
      </c>
      <c r="L806">
        <v>61.468027151257097</v>
      </c>
      <c r="M806">
        <v>14.3918984834776</v>
      </c>
      <c r="N806">
        <v>0.88328055402335004</v>
      </c>
      <c r="O806">
        <v>92.298784018529204</v>
      </c>
      <c r="P806">
        <v>49.200863930885497</v>
      </c>
      <c r="Q806">
        <v>7.9384771044630001E-3</v>
      </c>
    </row>
    <row r="807" spans="1:17" x14ac:dyDescent="0.3">
      <c r="A807" t="s">
        <v>1759</v>
      </c>
      <c r="B807" t="s">
        <v>1760</v>
      </c>
      <c r="C807" t="s">
        <v>3140</v>
      </c>
      <c r="D807" t="s">
        <v>51</v>
      </c>
      <c r="E807">
        <v>4650.2065000000002</v>
      </c>
      <c r="F807">
        <v>509.5</v>
      </c>
      <c r="G807">
        <v>-29.711401086071501</v>
      </c>
      <c r="H807">
        <v>-2.3250718805629802</v>
      </c>
      <c r="I807">
        <v>-7.7311423445554901</v>
      </c>
      <c r="J807">
        <v>-2.5506340302157602</v>
      </c>
      <c r="K807">
        <v>526.19337011513096</v>
      </c>
      <c r="L807">
        <v>514.07110375065997</v>
      </c>
      <c r="M807">
        <v>36.211471012722001</v>
      </c>
      <c r="N807">
        <v>0.49518219090676102</v>
      </c>
      <c r="O807">
        <v>24.6319921491658</v>
      </c>
      <c r="P807">
        <v>18.1997448091868</v>
      </c>
      <c r="Q807">
        <v>-4.1362240677112E-2</v>
      </c>
    </row>
    <row r="808" spans="1:17" x14ac:dyDescent="0.3">
      <c r="A808" t="s">
        <v>1761</v>
      </c>
      <c r="B808" t="s">
        <v>1762</v>
      </c>
      <c r="C808" t="s">
        <v>3142</v>
      </c>
      <c r="D808" t="s">
        <v>182</v>
      </c>
      <c r="E808">
        <v>4645.4597909399999</v>
      </c>
      <c r="F808">
        <v>116.44</v>
      </c>
      <c r="G808">
        <v>-30.432007862591099</v>
      </c>
      <c r="H808">
        <v>-9.7698447588370207</v>
      </c>
      <c r="I808">
        <v>-23.170507961045999</v>
      </c>
      <c r="J808">
        <v>1.30323521332195</v>
      </c>
      <c r="K808">
        <v>122.616660512346</v>
      </c>
      <c r="L808">
        <v>123.290277780712</v>
      </c>
      <c r="M808">
        <v>47.0958172604129</v>
      </c>
      <c r="N808">
        <v>0.78213136476522904</v>
      </c>
      <c r="O808">
        <v>28.5297148746135</v>
      </c>
      <c r="P808">
        <v>13.7664875427454</v>
      </c>
      <c r="Q808">
        <v>5.5228541794509999E-3</v>
      </c>
    </row>
    <row r="809" spans="1:17" x14ac:dyDescent="0.3">
      <c r="A809" t="s">
        <v>1763</v>
      </c>
      <c r="B809" t="s">
        <v>1764</v>
      </c>
      <c r="C809" t="s">
        <v>3147</v>
      </c>
      <c r="D809" t="s">
        <v>274</v>
      </c>
      <c r="E809">
        <v>4637.7867087000004</v>
      </c>
      <c r="F809">
        <v>509.4</v>
      </c>
      <c r="G809">
        <v>-2.6452263448764999</v>
      </c>
      <c r="H809">
        <v>-1.28418016012497</v>
      </c>
      <c r="I809">
        <v>15.195924338858701</v>
      </c>
      <c r="J809">
        <v>-1.2502913939576901</v>
      </c>
      <c r="K809">
        <v>514.24507420694204</v>
      </c>
      <c r="L809">
        <v>483.02341124897703</v>
      </c>
      <c r="M809">
        <v>54.941812306598102</v>
      </c>
      <c r="N809">
        <v>0.50049518058572295</v>
      </c>
      <c r="O809">
        <v>20.5045151158225</v>
      </c>
      <c r="P809">
        <v>41.460705359622303</v>
      </c>
      <c r="Q809">
        <v>-4.0453842192369999E-2</v>
      </c>
    </row>
    <row r="810" spans="1:17" x14ac:dyDescent="0.3">
      <c r="A810" t="s">
        <v>1765</v>
      </c>
      <c r="B810" t="s">
        <v>1766</v>
      </c>
      <c r="C810" t="s">
        <v>3145</v>
      </c>
      <c r="D810" t="s">
        <v>802</v>
      </c>
      <c r="E810">
        <v>4634.32121775</v>
      </c>
      <c r="F810">
        <v>374.5</v>
      </c>
      <c r="G810">
        <v>97.701562116365295</v>
      </c>
      <c r="H810">
        <v>-2.4685791690402898</v>
      </c>
      <c r="I810">
        <v>27.403257068057201</v>
      </c>
      <c r="J810">
        <v>0.10758743209695799</v>
      </c>
      <c r="K810">
        <v>370.32341452168401</v>
      </c>
      <c r="L810">
        <v>304.420932340001</v>
      </c>
      <c r="M810">
        <v>47.511506959951902</v>
      </c>
      <c r="N810">
        <v>0.34540101702996601</v>
      </c>
      <c r="O810">
        <v>9.9999999999999805</v>
      </c>
      <c r="P810">
        <v>151.595566006046</v>
      </c>
      <c r="Q810">
        <v>6.6652264570816994E-2</v>
      </c>
    </row>
    <row r="811" spans="1:17" hidden="1" x14ac:dyDescent="0.3">
      <c r="A811" t="s">
        <v>1767</v>
      </c>
      <c r="B811" t="s">
        <v>1768</v>
      </c>
      <c r="C811" t="s">
        <v>3151</v>
      </c>
      <c r="D811" t="s">
        <v>262</v>
      </c>
      <c r="E811">
        <v>4633.020834375</v>
      </c>
      <c r="F811">
        <v>2634.55</v>
      </c>
      <c r="G811">
        <v>85.154710548957596</v>
      </c>
      <c r="H811">
        <v>4.6021839130649997</v>
      </c>
      <c r="I811">
        <v>61.936158063492499</v>
      </c>
      <c r="J811">
        <v>0.93827757997786598</v>
      </c>
      <c r="K811">
        <v>2482.6432198493499</v>
      </c>
      <c r="L811">
        <v>2046.5125550600101</v>
      </c>
      <c r="M811">
        <v>66.467644155680901</v>
      </c>
      <c r="N811">
        <v>0.80851856615793305</v>
      </c>
      <c r="O811">
        <v>9.3165815793968498</v>
      </c>
      <c r="P811">
        <v>121.763468013468</v>
      </c>
      <c r="Q811">
        <v>5.1365529890088003E-2</v>
      </c>
    </row>
    <row r="812" spans="1:17" x14ac:dyDescent="0.3">
      <c r="A812" t="s">
        <v>1769</v>
      </c>
      <c r="B812" t="s">
        <v>1770</v>
      </c>
      <c r="C812" t="s">
        <v>3148</v>
      </c>
      <c r="D812" t="s">
        <v>122</v>
      </c>
      <c r="E812">
        <v>4629.9688202249999</v>
      </c>
      <c r="F812">
        <v>978.85</v>
      </c>
      <c r="G812">
        <v>14.4439068925765</v>
      </c>
      <c r="H812">
        <v>-4.0918236408669699</v>
      </c>
      <c r="I812">
        <v>31.0955370756398</v>
      </c>
      <c r="J812">
        <v>1.0370532307829701</v>
      </c>
      <c r="K812">
        <v>916.15836798100202</v>
      </c>
      <c r="L812">
        <v>817.342857585194</v>
      </c>
      <c r="M812">
        <v>61.487991974254903</v>
      </c>
      <c r="N812">
        <v>0.51025170221893401</v>
      </c>
      <c r="O812">
        <v>5.66481074730551</v>
      </c>
      <c r="P812">
        <v>59.942810457516302</v>
      </c>
      <c r="Q812">
        <v>-2.3321412267382002E-2</v>
      </c>
    </row>
    <row r="813" spans="1:17" hidden="1" x14ac:dyDescent="0.3">
      <c r="A813" t="s">
        <v>1771</v>
      </c>
      <c r="B813" t="s">
        <v>1772</v>
      </c>
      <c r="C813" t="s">
        <v>3151</v>
      </c>
      <c r="D813" t="s">
        <v>182</v>
      </c>
      <c r="E813">
        <v>4627.1166736949999</v>
      </c>
      <c r="F813">
        <v>603.15</v>
      </c>
      <c r="G813">
        <v>11.3999421787996</v>
      </c>
      <c r="H813">
        <v>0.55263217302228795</v>
      </c>
      <c r="I813">
        <v>-3.4921700963976399</v>
      </c>
      <c r="J813">
        <v>3.3280566624552499</v>
      </c>
      <c r="K813">
        <v>609.18243301856603</v>
      </c>
      <c r="L813">
        <v>569.47887249044402</v>
      </c>
      <c r="M813">
        <v>47.175618555936801</v>
      </c>
      <c r="N813">
        <v>0.56080134689861305</v>
      </c>
      <c r="O813">
        <v>16.554754207079501</v>
      </c>
      <c r="P813">
        <v>50.317757009345797</v>
      </c>
      <c r="Q813">
        <v>0.15904449318765099</v>
      </c>
    </row>
    <row r="814" spans="1:17" hidden="1" x14ac:dyDescent="0.3">
      <c r="A814" t="s">
        <v>1773</v>
      </c>
      <c r="B814" t="s">
        <v>1774</v>
      </c>
      <c r="C814" t="s">
        <v>3151</v>
      </c>
      <c r="D814" t="s">
        <v>48</v>
      </c>
      <c r="E814">
        <v>4619.0510078440002</v>
      </c>
      <c r="F814">
        <v>29.54</v>
      </c>
      <c r="G814">
        <v>44.69943631748</v>
      </c>
      <c r="H814">
        <v>-6.8821253385404404</v>
      </c>
      <c r="I814">
        <v>37.510447841624597</v>
      </c>
      <c r="J814">
        <v>2.0726105992858099</v>
      </c>
      <c r="K814">
        <v>26.7757364914048</v>
      </c>
      <c r="L814">
        <v>21.680211338655901</v>
      </c>
      <c r="M814">
        <v>56.558698000219202</v>
      </c>
      <c r="N814">
        <v>0.60060729297577498</v>
      </c>
      <c r="O814">
        <v>13.2362897765741</v>
      </c>
      <c r="P814">
        <v>97.738682700876097</v>
      </c>
      <c r="Q814">
        <v>0.129785624341102</v>
      </c>
    </row>
    <row r="815" spans="1:17" hidden="1" x14ac:dyDescent="0.3">
      <c r="A815" t="s">
        <v>1775</v>
      </c>
      <c r="B815" t="s">
        <v>1776</v>
      </c>
      <c r="C815" t="s">
        <v>3151</v>
      </c>
      <c r="D815" t="s">
        <v>1593</v>
      </c>
      <c r="E815">
        <v>4616.5797639000002</v>
      </c>
      <c r="F815">
        <v>8730.6</v>
      </c>
      <c r="G815">
        <v>-8.2657036472011001</v>
      </c>
      <c r="H815">
        <v>-0.149751544006026</v>
      </c>
      <c r="I815">
        <v>30.436293948096001</v>
      </c>
      <c r="J815">
        <v>0.33670650924904399</v>
      </c>
      <c r="K815">
        <v>8602.1023406434397</v>
      </c>
      <c r="L815">
        <v>7781.53493074175</v>
      </c>
      <c r="M815">
        <v>49.064818782944201</v>
      </c>
      <c r="N815">
        <v>1.07685961141802</v>
      </c>
      <c r="O815">
        <v>4.2196412617689401</v>
      </c>
      <c r="P815">
        <v>50.267209404394102</v>
      </c>
      <c r="Q815">
        <v>1.5080765121875001E-2</v>
      </c>
    </row>
    <row r="816" spans="1:17" hidden="1" x14ac:dyDescent="0.3">
      <c r="A816" t="s">
        <v>1777</v>
      </c>
      <c r="B816" t="s">
        <v>1778</v>
      </c>
      <c r="C816" t="s">
        <v>3151</v>
      </c>
      <c r="D816" t="s">
        <v>1779</v>
      </c>
      <c r="E816">
        <v>4609.5702211199996</v>
      </c>
      <c r="F816">
        <v>153.69999999999999</v>
      </c>
      <c r="G816">
        <v>28.579982351095701</v>
      </c>
      <c r="H816">
        <v>5.6004513966370899</v>
      </c>
      <c r="I816">
        <v>39.845003482711398</v>
      </c>
      <c r="J816">
        <v>5.63897768170205</v>
      </c>
      <c r="K816">
        <v>140.714349392402</v>
      </c>
      <c r="L816">
        <v>123.580391506186</v>
      </c>
      <c r="M816">
        <v>68.561074547038601</v>
      </c>
      <c r="N816">
        <v>0.80102406372092405</v>
      </c>
      <c r="O816">
        <v>6.7013662979830997</v>
      </c>
      <c r="P816">
        <v>85.404101326899806</v>
      </c>
      <c r="Q816">
        <v>6.3327926780368998E-2</v>
      </c>
    </row>
    <row r="817" spans="1:17" x14ac:dyDescent="0.3">
      <c r="A817" t="s">
        <v>1780</v>
      </c>
      <c r="B817" t="s">
        <v>1781</v>
      </c>
      <c r="C817" t="s">
        <v>3150</v>
      </c>
      <c r="D817" t="s">
        <v>262</v>
      </c>
      <c r="E817">
        <v>4564.653945</v>
      </c>
      <c r="F817">
        <v>1474.3</v>
      </c>
      <c r="G817">
        <v>82.402685819337506</v>
      </c>
      <c r="H817">
        <v>17.904847749513301</v>
      </c>
      <c r="I817">
        <v>68.055764331464204</v>
      </c>
      <c r="J817">
        <v>7.5781122138958903</v>
      </c>
      <c r="K817">
        <v>1269.8704441294899</v>
      </c>
      <c r="L817">
        <v>1022.94180387405</v>
      </c>
      <c r="M817">
        <v>68.156983978767201</v>
      </c>
      <c r="N817">
        <v>1.6809442663930301</v>
      </c>
      <c r="O817">
        <v>5.0634199281014798</v>
      </c>
      <c r="P817">
        <v>137.235497626518</v>
      </c>
      <c r="Q817">
        <v>5.5187197031484003E-2</v>
      </c>
    </row>
    <row r="818" spans="1:17" x14ac:dyDescent="0.3">
      <c r="A818" t="s">
        <v>1782</v>
      </c>
      <c r="B818" t="s">
        <v>1783</v>
      </c>
      <c r="C818" t="s">
        <v>3142</v>
      </c>
      <c r="D818" t="s">
        <v>182</v>
      </c>
      <c r="E818">
        <v>4546.5350360399998</v>
      </c>
      <c r="F818">
        <v>178.8</v>
      </c>
      <c r="G818">
        <v>6.2592799685961102</v>
      </c>
      <c r="H818">
        <v>4.4076416529260802</v>
      </c>
      <c r="I818">
        <v>-5.3131370394706998</v>
      </c>
      <c r="J818">
        <v>2.1482843933222702</v>
      </c>
      <c r="K818">
        <v>176.190152185919</v>
      </c>
      <c r="L818">
        <v>171.56635798514699</v>
      </c>
      <c r="M818">
        <v>67.086752644828096</v>
      </c>
      <c r="N818">
        <v>0.65766261577867502</v>
      </c>
      <c r="O818">
        <v>26.2304250559284</v>
      </c>
      <c r="P818">
        <v>41.848472828242699</v>
      </c>
      <c r="Q818">
        <v>5.7976621823828997E-2</v>
      </c>
    </row>
    <row r="819" spans="1:17" hidden="1" x14ac:dyDescent="0.3">
      <c r="A819" t="s">
        <v>1784</v>
      </c>
      <c r="B819" t="s">
        <v>1785</v>
      </c>
      <c r="C819" t="s">
        <v>3151</v>
      </c>
      <c r="D819" t="s">
        <v>117</v>
      </c>
      <c r="E819">
        <v>4536.5037959680003</v>
      </c>
      <c r="F819">
        <v>46.72</v>
      </c>
      <c r="G819">
        <v>-1.9686711195515001</v>
      </c>
      <c r="H819">
        <v>-8.7729827072082394</v>
      </c>
      <c r="I819">
        <v>-17.7683069016833</v>
      </c>
      <c r="J819">
        <v>-6.1641300584434502</v>
      </c>
      <c r="K819">
        <v>48.714491094496701</v>
      </c>
      <c r="L819">
        <v>47.038205392799298</v>
      </c>
      <c r="M819">
        <v>28.2521324023189</v>
      </c>
      <c r="N819">
        <v>0.54224061172966798</v>
      </c>
      <c r="O819">
        <v>39.982876712328697</v>
      </c>
      <c r="P819">
        <v>46.228482003129898</v>
      </c>
      <c r="Q819">
        <v>5.7748401975056998E-2</v>
      </c>
    </row>
    <row r="820" spans="1:17" hidden="1" x14ac:dyDescent="0.3">
      <c r="A820" t="s">
        <v>1786</v>
      </c>
      <c r="B820" t="s">
        <v>1787</v>
      </c>
      <c r="C820" t="s">
        <v>3151</v>
      </c>
      <c r="D820" t="s">
        <v>455</v>
      </c>
      <c r="E820">
        <v>4525.4072695599998</v>
      </c>
      <c r="F820">
        <v>986.8</v>
      </c>
      <c r="G820">
        <v>20.796795578769402</v>
      </c>
      <c r="H820">
        <v>1.06544935881003</v>
      </c>
      <c r="I820">
        <v>54.740382837891801</v>
      </c>
      <c r="J820">
        <v>3.9654084719690599</v>
      </c>
      <c r="K820">
        <v>919.52581951103105</v>
      </c>
      <c r="L820">
        <v>754.43934103737195</v>
      </c>
      <c r="M820">
        <v>66.187216370563405</v>
      </c>
      <c r="N820">
        <v>0.63590360126766499</v>
      </c>
      <c r="O820">
        <v>10.9647344953384</v>
      </c>
      <c r="P820">
        <v>89.042145593869705</v>
      </c>
      <c r="Q820">
        <v>0.176480094036435</v>
      </c>
    </row>
    <row r="821" spans="1:17" x14ac:dyDescent="0.3">
      <c r="A821" t="s">
        <v>1788</v>
      </c>
      <c r="B821" t="s">
        <v>1789</v>
      </c>
      <c r="C821" t="s">
        <v>3150</v>
      </c>
      <c r="D821" t="s">
        <v>458</v>
      </c>
      <c r="E821">
        <v>4523.0082504299999</v>
      </c>
      <c r="F821">
        <v>394.85</v>
      </c>
      <c r="G821">
        <v>0.332767057374873</v>
      </c>
      <c r="H821">
        <v>0.67640303064847396</v>
      </c>
      <c r="I821">
        <v>-6.66793090587064</v>
      </c>
      <c r="J821">
        <v>-3.6163675095789598</v>
      </c>
      <c r="K821">
        <v>388.77558968210099</v>
      </c>
      <c r="L821">
        <v>368.07538066032998</v>
      </c>
      <c r="M821">
        <v>45.334304055048499</v>
      </c>
      <c r="N821">
        <v>1.2866680274099001</v>
      </c>
      <c r="O821">
        <v>16.2086868431049</v>
      </c>
      <c r="P821">
        <v>40.241520156277701</v>
      </c>
      <c r="Q821">
        <v>0.12830619870548801</v>
      </c>
    </row>
    <row r="822" spans="1:17" hidden="1" x14ac:dyDescent="0.3">
      <c r="A822" t="s">
        <v>1790</v>
      </c>
      <c r="B822" t="s">
        <v>1791</v>
      </c>
      <c r="C822" t="s">
        <v>3151</v>
      </c>
      <c r="D822" t="s">
        <v>117</v>
      </c>
      <c r="E822">
        <v>4505.9418158999997</v>
      </c>
      <c r="F822">
        <v>430.5</v>
      </c>
      <c r="G822">
        <v>-18.5386872215865</v>
      </c>
      <c r="K822">
        <v>425.76520424318301</v>
      </c>
      <c r="L822">
        <v>384.46648021701702</v>
      </c>
      <c r="M822">
        <v>38.331602171758398</v>
      </c>
      <c r="N822">
        <v>1</v>
      </c>
      <c r="O822">
        <v>7.2938443670151001</v>
      </c>
      <c r="P822">
        <v>18.939079983423099</v>
      </c>
      <c r="Q822">
        <v>9.3594908740256E-2</v>
      </c>
    </row>
    <row r="823" spans="1:17" x14ac:dyDescent="0.3">
      <c r="A823" t="s">
        <v>1792</v>
      </c>
      <c r="B823" t="s">
        <v>1793</v>
      </c>
      <c r="C823" t="s">
        <v>3140</v>
      </c>
      <c r="D823" t="s">
        <v>51</v>
      </c>
      <c r="E823">
        <v>4505.0247300000001</v>
      </c>
      <c r="F823">
        <v>559.75</v>
      </c>
      <c r="G823">
        <v>103.26871048771299</v>
      </c>
      <c r="H823">
        <v>-9.2410444231749604</v>
      </c>
      <c r="I823">
        <v>42.363076718606401</v>
      </c>
      <c r="J823">
        <v>-2.2607175671283</v>
      </c>
      <c r="K823">
        <v>548.29036091561898</v>
      </c>
      <c r="L823">
        <v>431.60561000294899</v>
      </c>
      <c r="M823">
        <v>42.159327079555297</v>
      </c>
      <c r="N823">
        <v>0.48213924399020602</v>
      </c>
      <c r="O823">
        <v>20.5895489057615</v>
      </c>
      <c r="P823">
        <v>138.29289059174101</v>
      </c>
      <c r="Q823">
        <v>1.8977396828019999E-3</v>
      </c>
    </row>
    <row r="824" spans="1:17" x14ac:dyDescent="0.3">
      <c r="A824" t="s">
        <v>1794</v>
      </c>
      <c r="B824" t="s">
        <v>1795</v>
      </c>
      <c r="C824" t="s">
        <v>3140</v>
      </c>
      <c r="D824" t="s">
        <v>51</v>
      </c>
      <c r="E824">
        <v>4491.22981875</v>
      </c>
      <c r="F824">
        <v>364.25</v>
      </c>
      <c r="G824">
        <v>-0.659776985071022</v>
      </c>
      <c r="H824">
        <v>-13.542538459444501</v>
      </c>
      <c r="I824">
        <v>9.5303140159022401</v>
      </c>
      <c r="J824">
        <v>-6.6454134568521104</v>
      </c>
      <c r="K824">
        <v>353.60029410789798</v>
      </c>
      <c r="L824">
        <v>324.88971684516503</v>
      </c>
      <c r="M824">
        <v>57.169749362190103</v>
      </c>
      <c r="N824">
        <v>0.65008026184067802</v>
      </c>
      <c r="O824">
        <v>12.8071379547014</v>
      </c>
      <c r="P824">
        <v>45.641743302678897</v>
      </c>
      <c r="Q824">
        <v>-3.7493869146047E-2</v>
      </c>
    </row>
    <row r="825" spans="1:17" x14ac:dyDescent="0.3">
      <c r="A825" t="s">
        <v>1796</v>
      </c>
      <c r="B825" t="s">
        <v>1797</v>
      </c>
      <c r="C825" t="s">
        <v>3142</v>
      </c>
      <c r="D825" t="s">
        <v>182</v>
      </c>
      <c r="E825">
        <v>4484.0804742</v>
      </c>
      <c r="F825">
        <v>1703.7</v>
      </c>
      <c r="G825">
        <v>58.208326125074898</v>
      </c>
      <c r="H825">
        <v>-3.2338409342302601</v>
      </c>
      <c r="I825">
        <v>41.854537156134803</v>
      </c>
      <c r="J825">
        <v>1.01916282390685</v>
      </c>
      <c r="K825">
        <v>1580.4426052773499</v>
      </c>
      <c r="L825">
        <v>1323.9648666906301</v>
      </c>
      <c r="M825">
        <v>59.894875428945802</v>
      </c>
      <c r="N825">
        <v>0.76713101343634904</v>
      </c>
      <c r="O825">
        <v>5.0654457944473803</v>
      </c>
      <c r="P825">
        <v>107.262773722627</v>
      </c>
      <c r="Q825">
        <v>0.12483179842472999</v>
      </c>
    </row>
    <row r="826" spans="1:17" hidden="1" x14ac:dyDescent="0.3">
      <c r="A826" t="s">
        <v>1798</v>
      </c>
      <c r="B826" t="s">
        <v>1799</v>
      </c>
      <c r="C826" t="s">
        <v>3151</v>
      </c>
      <c r="D826" t="s">
        <v>48</v>
      </c>
      <c r="E826">
        <v>4479.9478547250001</v>
      </c>
      <c r="F826">
        <v>806.75</v>
      </c>
      <c r="G826">
        <v>126.073340488143</v>
      </c>
      <c r="H826">
        <v>1.2903297923860999</v>
      </c>
      <c r="I826">
        <v>88.652222572879097</v>
      </c>
      <c r="J826">
        <v>-6.7593823819091403E-2</v>
      </c>
      <c r="K826">
        <v>776.09096478416598</v>
      </c>
      <c r="L826">
        <v>613.38915537237199</v>
      </c>
      <c r="M826">
        <v>64.663343192892498</v>
      </c>
      <c r="N826">
        <v>0.37581934164778902</v>
      </c>
      <c r="O826">
        <v>15.8971180663154</v>
      </c>
      <c r="P826">
        <v>191.19292546471701</v>
      </c>
    </row>
    <row r="827" spans="1:17" hidden="1" x14ac:dyDescent="0.3">
      <c r="A827" t="s">
        <v>1800</v>
      </c>
      <c r="B827" t="s">
        <v>1801</v>
      </c>
      <c r="C827" t="s">
        <v>3151</v>
      </c>
      <c r="D827" t="s">
        <v>274</v>
      </c>
      <c r="E827">
        <v>4464.2847482999996</v>
      </c>
      <c r="F827">
        <v>973.3</v>
      </c>
      <c r="G827">
        <v>146.89160043812399</v>
      </c>
      <c r="H827">
        <v>0.40058031540241201</v>
      </c>
      <c r="I827">
        <v>65.864016375014998</v>
      </c>
      <c r="J827">
        <v>-6.2616207225532596</v>
      </c>
      <c r="K827">
        <v>957.05757195542901</v>
      </c>
      <c r="L827">
        <v>734.57938207349798</v>
      </c>
      <c r="M827">
        <v>44.730999734481301</v>
      </c>
      <c r="N827">
        <v>0.48875592207721802</v>
      </c>
      <c r="O827">
        <v>12.092879893147</v>
      </c>
      <c r="P827">
        <v>214.27187600904099</v>
      </c>
      <c r="Q827">
        <v>9.209393145724E-2</v>
      </c>
    </row>
    <row r="828" spans="1:17" hidden="1" x14ac:dyDescent="0.3">
      <c r="A828" t="s">
        <v>1802</v>
      </c>
      <c r="B828" t="s">
        <v>1803</v>
      </c>
      <c r="C828" t="s">
        <v>3151</v>
      </c>
      <c r="D828" t="s">
        <v>741</v>
      </c>
      <c r="E828">
        <v>4449.3999170859997</v>
      </c>
      <c r="F828">
        <v>280.76</v>
      </c>
      <c r="G828">
        <v>1.62473264807191</v>
      </c>
      <c r="H828">
        <v>-0.58582546353892595</v>
      </c>
      <c r="I828">
        <v>2.1443050237191099</v>
      </c>
      <c r="J828">
        <v>-1.8239037859209899</v>
      </c>
      <c r="K828">
        <v>279.43700918488503</v>
      </c>
      <c r="L828">
        <v>259.41668029828298</v>
      </c>
      <c r="M828">
        <v>58.987597709054498</v>
      </c>
      <c r="N828">
        <v>1.6613741903541299</v>
      </c>
      <c r="O828">
        <v>4.7122097164838204</v>
      </c>
      <c r="P828">
        <v>34.7475523133038</v>
      </c>
      <c r="Q828">
        <v>3.7892634135868998E-2</v>
      </c>
    </row>
    <row r="829" spans="1:17" hidden="1" x14ac:dyDescent="0.3">
      <c r="A829" t="s">
        <v>1804</v>
      </c>
      <c r="B829" t="s">
        <v>1805</v>
      </c>
      <c r="C829" t="s">
        <v>3151</v>
      </c>
      <c r="D829" t="s">
        <v>51</v>
      </c>
      <c r="E829">
        <v>4443.1236846749998</v>
      </c>
      <c r="F829">
        <v>2686.45</v>
      </c>
      <c r="G829">
        <v>67.376419878872497</v>
      </c>
      <c r="H829">
        <v>22.409539258073998</v>
      </c>
      <c r="I829">
        <v>67.256760916104398</v>
      </c>
      <c r="J829">
        <v>5.5409183548209002</v>
      </c>
      <c r="K829">
        <v>2280.55661981916</v>
      </c>
      <c r="L829">
        <v>1801.1444807345699</v>
      </c>
      <c r="M829">
        <v>63.001909993510097</v>
      </c>
      <c r="N829">
        <v>1.2714996413448401</v>
      </c>
      <c r="O829">
        <v>9.8103445066909991</v>
      </c>
      <c r="P829">
        <v>108.72926459733399</v>
      </c>
      <c r="Q829">
        <v>0.162627830568188</v>
      </c>
    </row>
    <row r="830" spans="1:17" hidden="1" x14ac:dyDescent="0.3">
      <c r="A830" t="s">
        <v>1806</v>
      </c>
      <c r="B830" t="s">
        <v>1807</v>
      </c>
      <c r="C830" t="s">
        <v>3151</v>
      </c>
      <c r="D830" t="s">
        <v>458</v>
      </c>
      <c r="E830">
        <v>4435.0024640399997</v>
      </c>
      <c r="F830">
        <v>320.39999999999998</v>
      </c>
      <c r="G830">
        <v>81.031430821599699</v>
      </c>
      <c r="H830">
        <v>20.791456684817302</v>
      </c>
      <c r="I830">
        <v>46.677731140334103</v>
      </c>
      <c r="J830">
        <v>6.6088030901116497</v>
      </c>
      <c r="K830">
        <v>264.44392660577103</v>
      </c>
      <c r="L830">
        <v>212.858275896414</v>
      </c>
      <c r="M830">
        <v>66.210934887888897</v>
      </c>
      <c r="N830">
        <v>1.07569598250256</v>
      </c>
      <c r="O830">
        <v>3.3083645443195899</v>
      </c>
      <c r="P830">
        <v>149.14463452566099</v>
      </c>
      <c r="Q830">
        <v>7.8791909181979994E-2</v>
      </c>
    </row>
    <row r="831" spans="1:17" hidden="1" x14ac:dyDescent="0.3">
      <c r="A831" t="s">
        <v>1808</v>
      </c>
      <c r="B831" t="s">
        <v>1809</v>
      </c>
      <c r="C831" t="s">
        <v>3151</v>
      </c>
      <c r="D831" t="s">
        <v>405</v>
      </c>
      <c r="E831">
        <v>4423.4075997600003</v>
      </c>
      <c r="F831">
        <v>274.10000000000002</v>
      </c>
      <c r="G831">
        <v>-42.467642338553297</v>
      </c>
      <c r="H831">
        <v>-17.8038952562807</v>
      </c>
      <c r="I831">
        <v>-26.827847475853801</v>
      </c>
      <c r="J831">
        <v>-5.0057335025939897</v>
      </c>
      <c r="O831">
        <v>27.690623859905099</v>
      </c>
      <c r="P831">
        <v>1.70686456400743</v>
      </c>
    </row>
    <row r="832" spans="1:17" x14ac:dyDescent="0.3">
      <c r="A832" t="s">
        <v>1810</v>
      </c>
      <c r="B832" t="s">
        <v>1811</v>
      </c>
      <c r="C832" t="s">
        <v>3148</v>
      </c>
      <c r="D832" t="s">
        <v>284</v>
      </c>
      <c r="E832">
        <v>4409.634772804</v>
      </c>
      <c r="F832">
        <v>200.39</v>
      </c>
      <c r="G832">
        <v>2.4789025636087199</v>
      </c>
      <c r="H832">
        <v>-3.31703864626314</v>
      </c>
      <c r="I832">
        <v>-10.504122800841101</v>
      </c>
      <c r="J832">
        <v>1.9617137641100399</v>
      </c>
      <c r="K832">
        <v>201.236593468801</v>
      </c>
      <c r="L832">
        <v>190.94464900350599</v>
      </c>
      <c r="M832">
        <v>46.366334094762799</v>
      </c>
      <c r="N832">
        <v>0.75985115811773096</v>
      </c>
      <c r="O832">
        <v>18.693547582214599</v>
      </c>
      <c r="P832">
        <v>46.270072992700698</v>
      </c>
    </row>
    <row r="833" spans="1:17" x14ac:dyDescent="0.3">
      <c r="A833" t="s">
        <v>1812</v>
      </c>
      <c r="B833" t="s">
        <v>1813</v>
      </c>
      <c r="C833" t="s">
        <v>3142</v>
      </c>
      <c r="D833" t="s">
        <v>182</v>
      </c>
      <c r="E833">
        <v>4406.0225549999996</v>
      </c>
      <c r="F833">
        <v>675.4</v>
      </c>
      <c r="G833">
        <v>42.049820148833902</v>
      </c>
      <c r="H833">
        <v>-13.3699593071583</v>
      </c>
      <c r="I833">
        <v>10.0005904699815</v>
      </c>
      <c r="J833">
        <v>-6.7113015255034396</v>
      </c>
      <c r="K833">
        <v>726.05141761868299</v>
      </c>
      <c r="L833">
        <v>640.54976077539698</v>
      </c>
      <c r="M833">
        <v>30.091067941319402</v>
      </c>
      <c r="N833">
        <v>0.425299465072077</v>
      </c>
      <c r="O833">
        <v>22.505182114302599</v>
      </c>
      <c r="P833">
        <v>92.613717382004793</v>
      </c>
      <c r="Q833">
        <v>5.6184722541028999E-2</v>
      </c>
    </row>
    <row r="834" spans="1:17" x14ac:dyDescent="0.3">
      <c r="A834" t="s">
        <v>1814</v>
      </c>
      <c r="B834" t="s">
        <v>1815</v>
      </c>
      <c r="C834" t="s">
        <v>3146</v>
      </c>
      <c r="D834" t="s">
        <v>434</v>
      </c>
      <c r="E834">
        <v>4380.8771540480002</v>
      </c>
      <c r="F834">
        <v>87.68</v>
      </c>
      <c r="G834">
        <v>-31.555059480681699</v>
      </c>
      <c r="H834">
        <v>-9.3338270294234</v>
      </c>
      <c r="I834">
        <v>-27.9194458084554</v>
      </c>
      <c r="J834">
        <v>-3.4581535718118102</v>
      </c>
      <c r="K834">
        <v>95.931739731007596</v>
      </c>
      <c r="L834">
        <v>99.198931745480195</v>
      </c>
      <c r="M834">
        <v>14.4205667548134</v>
      </c>
      <c r="N834">
        <v>0.764454723900442</v>
      </c>
      <c r="O834">
        <v>38.629105839415999</v>
      </c>
      <c r="P834">
        <v>2.85043988269795</v>
      </c>
      <c r="Q834">
        <v>-9.6165060776530007E-3</v>
      </c>
    </row>
    <row r="835" spans="1:17" x14ac:dyDescent="0.3">
      <c r="A835" t="s">
        <v>1816</v>
      </c>
      <c r="B835" t="s">
        <v>1817</v>
      </c>
      <c r="C835" t="s">
        <v>3139</v>
      </c>
      <c r="D835" t="s">
        <v>48</v>
      </c>
      <c r="E835">
        <v>4369.8168002009998</v>
      </c>
      <c r="F835">
        <v>54.13</v>
      </c>
      <c r="G835">
        <v>-19.3946775495954</v>
      </c>
      <c r="H835">
        <v>-9.3369440845037097</v>
      </c>
      <c r="I835">
        <v>-18.255981738963399</v>
      </c>
      <c r="J835">
        <v>-3.8214454190360301</v>
      </c>
      <c r="K835">
        <v>57.319504405077303</v>
      </c>
      <c r="L835">
        <v>57.436360905590597</v>
      </c>
      <c r="M835">
        <v>35.505884642372799</v>
      </c>
      <c r="N835">
        <v>0.56666186411283803</v>
      </c>
      <c r="O835">
        <v>45.944947348974601</v>
      </c>
      <c r="P835">
        <v>28.727705112960699</v>
      </c>
      <c r="Q835">
        <v>9.0550905651677005E-2</v>
      </c>
    </row>
    <row r="836" spans="1:17" hidden="1" x14ac:dyDescent="0.3">
      <c r="A836" t="s">
        <v>1818</v>
      </c>
      <c r="B836" t="s">
        <v>1819</v>
      </c>
      <c r="C836" t="s">
        <v>3151</v>
      </c>
      <c r="D836" t="s">
        <v>274</v>
      </c>
      <c r="E836">
        <v>4361.0012200000001</v>
      </c>
      <c r="F836">
        <v>446.5</v>
      </c>
      <c r="G836">
        <v>13.3313008361031</v>
      </c>
      <c r="H836">
        <v>6.4123338892313502</v>
      </c>
      <c r="I836">
        <v>10.0106369260779</v>
      </c>
      <c r="J836">
        <v>4.1835100914002199</v>
      </c>
      <c r="K836">
        <v>441.36250183811899</v>
      </c>
      <c r="L836">
        <v>403.698812715229</v>
      </c>
      <c r="M836">
        <v>58.466156316896203</v>
      </c>
      <c r="N836">
        <v>0.62606244554548995</v>
      </c>
      <c r="O836">
        <v>21.612541993280999</v>
      </c>
      <c r="P836">
        <v>49.583745121358803</v>
      </c>
      <c r="Q836">
        <v>0.15567294991525399</v>
      </c>
    </row>
    <row r="837" spans="1:17" hidden="1" x14ac:dyDescent="0.3">
      <c r="A837" t="s">
        <v>1820</v>
      </c>
      <c r="B837" t="s">
        <v>1821</v>
      </c>
      <c r="C837" t="s">
        <v>3151</v>
      </c>
      <c r="D837" t="s">
        <v>268</v>
      </c>
      <c r="E837">
        <v>4348.4438614399996</v>
      </c>
      <c r="F837">
        <v>821.2</v>
      </c>
      <c r="G837">
        <v>16.758402773977402</v>
      </c>
      <c r="H837">
        <v>-5.3874994026029599</v>
      </c>
      <c r="I837">
        <v>19.598540680338001</v>
      </c>
      <c r="J837">
        <v>2.44623675554435</v>
      </c>
      <c r="K837">
        <v>815.91666460149804</v>
      </c>
      <c r="L837">
        <v>712.71207162980295</v>
      </c>
      <c r="M837">
        <v>48.007685284304301</v>
      </c>
      <c r="N837">
        <v>0.14400227120350201</v>
      </c>
      <c r="O837">
        <v>13.413297613248799</v>
      </c>
      <c r="P837">
        <v>62.036306235201202</v>
      </c>
      <c r="Q837">
        <v>-6.8666719614781005E-2</v>
      </c>
    </row>
    <row r="838" spans="1:17" x14ac:dyDescent="0.3">
      <c r="A838" t="s">
        <v>1822</v>
      </c>
      <c r="B838" t="s">
        <v>1823</v>
      </c>
      <c r="C838" t="s">
        <v>3148</v>
      </c>
      <c r="D838" t="s">
        <v>1477</v>
      </c>
      <c r="E838">
        <v>4341.8090443459996</v>
      </c>
      <c r="F838">
        <v>80.06</v>
      </c>
      <c r="G838">
        <v>32.577036393037197</v>
      </c>
      <c r="H838">
        <v>-12.585709981450799</v>
      </c>
      <c r="I838">
        <v>-11.695857403127601</v>
      </c>
      <c r="J838">
        <v>-2.3478353305184001</v>
      </c>
      <c r="K838">
        <v>84.669894839068405</v>
      </c>
      <c r="L838">
        <v>77.753621567681904</v>
      </c>
      <c r="M838">
        <v>43.766256661228198</v>
      </c>
      <c r="N838">
        <v>0.47644828628344699</v>
      </c>
      <c r="O838">
        <v>28.965775668248799</v>
      </c>
      <c r="P838">
        <v>86.620046620046594</v>
      </c>
      <c r="Q838">
        <v>0.15085828566338599</v>
      </c>
    </row>
    <row r="839" spans="1:17" x14ac:dyDescent="0.3">
      <c r="A839" t="s">
        <v>1824</v>
      </c>
      <c r="B839" t="s">
        <v>1825</v>
      </c>
      <c r="C839" t="s">
        <v>3152</v>
      </c>
      <c r="D839" t="s">
        <v>111</v>
      </c>
      <c r="E839">
        <v>4326.3973038000004</v>
      </c>
      <c r="F839">
        <v>253</v>
      </c>
      <c r="G839">
        <v>45.945699477545801</v>
      </c>
      <c r="H839">
        <v>-10.421069123588</v>
      </c>
      <c r="I839">
        <v>-9.1544181482891602</v>
      </c>
      <c r="J839">
        <v>-3.9316219314507399</v>
      </c>
      <c r="K839">
        <v>269.59343243175101</v>
      </c>
      <c r="L839">
        <v>252.33538852155101</v>
      </c>
      <c r="M839">
        <v>38.927202362267501</v>
      </c>
      <c r="N839">
        <v>0.62872016655677399</v>
      </c>
      <c r="O839">
        <v>26.660079051383299</v>
      </c>
      <c r="P839">
        <v>95.517774343122099</v>
      </c>
      <c r="Q839">
        <v>7.3446235562038997E-2</v>
      </c>
    </row>
    <row r="840" spans="1:17" hidden="1" x14ac:dyDescent="0.3">
      <c r="A840" t="s">
        <v>1826</v>
      </c>
      <c r="B840" t="s">
        <v>1827</v>
      </c>
      <c r="C840" t="s">
        <v>3151</v>
      </c>
      <c r="D840" t="s">
        <v>398</v>
      </c>
      <c r="E840">
        <v>4322.8712052000001</v>
      </c>
      <c r="F840">
        <v>347.4</v>
      </c>
      <c r="G840">
        <v>84.051951915030997</v>
      </c>
      <c r="H840">
        <v>-10.3682140331572</v>
      </c>
      <c r="I840">
        <v>87.876729464715794</v>
      </c>
      <c r="J840">
        <v>-0.86818241875216695</v>
      </c>
      <c r="K840">
        <v>352.97707082586697</v>
      </c>
      <c r="L840">
        <v>267.51413343576297</v>
      </c>
      <c r="M840">
        <v>43.616522474494801</v>
      </c>
      <c r="N840">
        <v>0.23279268418693</v>
      </c>
      <c r="O840">
        <v>28.871617731721301</v>
      </c>
      <c r="P840">
        <v>152.296742801118</v>
      </c>
      <c r="Q840">
        <v>0.16518670576684499</v>
      </c>
    </row>
    <row r="841" spans="1:17" x14ac:dyDescent="0.3">
      <c r="A841" t="s">
        <v>1828</v>
      </c>
      <c r="B841" t="s">
        <v>1829</v>
      </c>
      <c r="C841" t="s">
        <v>3147</v>
      </c>
      <c r="D841" t="s">
        <v>274</v>
      </c>
      <c r="E841">
        <v>4318.8104231220004</v>
      </c>
      <c r="F841">
        <v>185.77</v>
      </c>
      <c r="G841">
        <v>11.462714085804</v>
      </c>
      <c r="H841">
        <v>-4.9755086203557504</v>
      </c>
      <c r="I841">
        <v>29.311388443976899</v>
      </c>
      <c r="J841">
        <v>-1.54957261536668</v>
      </c>
      <c r="K841">
        <v>170.47940566818701</v>
      </c>
      <c r="L841">
        <v>154.70821359559901</v>
      </c>
      <c r="M841">
        <v>66.658922339833197</v>
      </c>
      <c r="N841">
        <v>0.84334266398993396</v>
      </c>
      <c r="O841">
        <v>3.7304193357377202</v>
      </c>
      <c r="P841">
        <v>65.792057117358297</v>
      </c>
      <c r="Q841">
        <v>3.3836393407795998E-2</v>
      </c>
    </row>
    <row r="842" spans="1:17" x14ac:dyDescent="0.3">
      <c r="A842" t="s">
        <v>1830</v>
      </c>
      <c r="B842" t="s">
        <v>1831</v>
      </c>
      <c r="C842" t="s">
        <v>3147</v>
      </c>
      <c r="D842" t="s">
        <v>95</v>
      </c>
      <c r="E842">
        <v>4300.1399288000002</v>
      </c>
      <c r="F842">
        <v>1067.2</v>
      </c>
      <c r="G842">
        <v>19.168955435610499</v>
      </c>
      <c r="H842">
        <v>-5.5634649892532604</v>
      </c>
      <c r="I842">
        <v>44.714030179506103</v>
      </c>
      <c r="J842">
        <v>-0.33044339697187602</v>
      </c>
      <c r="K842">
        <v>1149.45189727819</v>
      </c>
      <c r="L842">
        <v>1013.1637278767799</v>
      </c>
      <c r="M842">
        <v>42.2901968300025</v>
      </c>
      <c r="N842">
        <v>0.87337496495943201</v>
      </c>
      <c r="O842">
        <v>49.241004497751099</v>
      </c>
      <c r="P842">
        <v>74.950819672131104</v>
      </c>
      <c r="Q842">
        <v>-2.0684137353298E-2</v>
      </c>
    </row>
    <row r="843" spans="1:17" x14ac:dyDescent="0.3">
      <c r="A843" t="s">
        <v>1832</v>
      </c>
      <c r="B843" t="s">
        <v>1833</v>
      </c>
      <c r="C843" t="s">
        <v>3147</v>
      </c>
      <c r="D843" t="s">
        <v>1834</v>
      </c>
      <c r="E843">
        <v>4298.874294276</v>
      </c>
      <c r="F843">
        <v>63.59</v>
      </c>
      <c r="G843">
        <v>-29.467790172126001</v>
      </c>
      <c r="H843">
        <v>-7.4392015458408602</v>
      </c>
      <c r="I843">
        <v>1.36492228504586</v>
      </c>
      <c r="J843">
        <v>-2.0897457225532499</v>
      </c>
      <c r="K843">
        <v>67.127857676405</v>
      </c>
      <c r="L843">
        <v>64.858239900137093</v>
      </c>
      <c r="M843">
        <v>44.080882915255401</v>
      </c>
      <c r="N843">
        <v>0.54286179525927403</v>
      </c>
      <c r="O843">
        <v>32.395030665198902</v>
      </c>
      <c r="P843">
        <v>45.848623853211002</v>
      </c>
      <c r="Q843">
        <v>3.9047173659015E-2</v>
      </c>
    </row>
    <row r="844" spans="1:17" hidden="1" x14ac:dyDescent="0.3">
      <c r="A844" t="s">
        <v>1835</v>
      </c>
      <c r="B844" t="s">
        <v>1836</v>
      </c>
      <c r="C844" t="s">
        <v>3151</v>
      </c>
      <c r="D844" t="s">
        <v>51</v>
      </c>
      <c r="E844">
        <v>4295.0170460949903</v>
      </c>
      <c r="F844">
        <v>750.55</v>
      </c>
      <c r="G844">
        <v>11.407963382796099</v>
      </c>
      <c r="H844">
        <v>-8.63723159632994</v>
      </c>
      <c r="I844">
        <v>42.930070757176502</v>
      </c>
      <c r="J844">
        <v>-5.1620875798883796</v>
      </c>
      <c r="K844">
        <v>708.02692500641399</v>
      </c>
      <c r="M844">
        <v>53.409681254139798</v>
      </c>
      <c r="N844">
        <v>0.47228743701842701</v>
      </c>
      <c r="O844">
        <v>12.124442075811</v>
      </c>
      <c r="P844">
        <v>78.129820814050007</v>
      </c>
    </row>
    <row r="845" spans="1:17" x14ac:dyDescent="0.3">
      <c r="A845" t="s">
        <v>1837</v>
      </c>
      <c r="B845" t="s">
        <v>1838</v>
      </c>
      <c r="C845" t="s">
        <v>3139</v>
      </c>
      <c r="D845" t="s">
        <v>48</v>
      </c>
      <c r="E845">
        <v>4291.9929867749997</v>
      </c>
      <c r="F845">
        <v>620.25</v>
      </c>
      <c r="G845">
        <v>-26.451632507990901</v>
      </c>
      <c r="H845">
        <v>-11.119342860464901</v>
      </c>
      <c r="I845">
        <v>-6.5098766024752797</v>
      </c>
      <c r="J845">
        <v>-3.5474881526030799</v>
      </c>
      <c r="K845">
        <v>670.19934497167901</v>
      </c>
      <c r="L845">
        <v>627.74895654089698</v>
      </c>
      <c r="M845">
        <v>31.015015626016599</v>
      </c>
      <c r="N845">
        <v>0.34331162128961601</v>
      </c>
      <c r="O845">
        <v>62.684401451027803</v>
      </c>
      <c r="P845">
        <v>45.342706502636197</v>
      </c>
      <c r="Q845">
        <v>0.137249551617699</v>
      </c>
    </row>
    <row r="846" spans="1:17" hidden="1" x14ac:dyDescent="0.3">
      <c r="A846" t="s">
        <v>1839</v>
      </c>
      <c r="B846" t="s">
        <v>1840</v>
      </c>
      <c r="C846" t="s">
        <v>3151</v>
      </c>
      <c r="D846" t="s">
        <v>215</v>
      </c>
      <c r="E846">
        <v>4284.4433580900004</v>
      </c>
      <c r="F846">
        <v>192.21</v>
      </c>
      <c r="G846">
        <v>112.73918400791899</v>
      </c>
      <c r="H846">
        <v>10.9070061042717</v>
      </c>
      <c r="I846">
        <v>113.750546942768</v>
      </c>
      <c r="J846">
        <v>5.9991465409621103</v>
      </c>
      <c r="K846">
        <v>159.94573681526799</v>
      </c>
      <c r="L846">
        <v>115.266957588696</v>
      </c>
      <c r="M846">
        <v>60.853182461196198</v>
      </c>
      <c r="N846">
        <v>0.64486325126323196</v>
      </c>
      <c r="O846">
        <v>6.8622860413089803</v>
      </c>
      <c r="P846">
        <v>164.20618556701001</v>
      </c>
      <c r="Q846">
        <v>0.30801563940281301</v>
      </c>
    </row>
    <row r="847" spans="1:17" hidden="1" x14ac:dyDescent="0.3">
      <c r="A847" t="s">
        <v>1841</v>
      </c>
      <c r="B847" t="s">
        <v>1842</v>
      </c>
      <c r="C847" t="s">
        <v>3151</v>
      </c>
      <c r="D847" t="s">
        <v>21</v>
      </c>
      <c r="E847">
        <v>4277.5021686800001</v>
      </c>
      <c r="F847">
        <v>794.3</v>
      </c>
      <c r="G847">
        <v>130.37352384621499</v>
      </c>
      <c r="H847">
        <v>15.3865372037342</v>
      </c>
      <c r="I847">
        <v>56.843064793749797</v>
      </c>
      <c r="J847">
        <v>15.9579421387184</v>
      </c>
      <c r="K847">
        <v>659.27327142718605</v>
      </c>
      <c r="L847">
        <v>530.40431479343897</v>
      </c>
      <c r="M847">
        <v>70.422915511494693</v>
      </c>
      <c r="N847">
        <v>1.6705570149061999</v>
      </c>
      <c r="O847">
        <v>3.8650383985899501</v>
      </c>
      <c r="P847">
        <v>178.65286791790899</v>
      </c>
      <c r="Q847">
        <v>0.13035865236730099</v>
      </c>
    </row>
    <row r="848" spans="1:17" hidden="1" x14ac:dyDescent="0.3">
      <c r="A848" t="s">
        <v>1843</v>
      </c>
      <c r="B848" t="s">
        <v>1844</v>
      </c>
      <c r="C848" t="s">
        <v>3151</v>
      </c>
      <c r="D848" t="s">
        <v>274</v>
      </c>
      <c r="E848">
        <v>4269.7566540799999</v>
      </c>
      <c r="F848">
        <v>1338.8</v>
      </c>
      <c r="G848">
        <v>3.7746802442780099</v>
      </c>
      <c r="H848">
        <v>-5.0080170567989999</v>
      </c>
      <c r="I848">
        <v>-5.8874403652339602</v>
      </c>
      <c r="J848">
        <v>-4.1775046954158102</v>
      </c>
      <c r="K848">
        <v>1363.53611005737</v>
      </c>
      <c r="L848">
        <v>1284.9790817697401</v>
      </c>
      <c r="M848">
        <v>43.593102605901898</v>
      </c>
      <c r="N848">
        <v>0.61309764645867604</v>
      </c>
      <c r="O848">
        <v>17.6277263220794</v>
      </c>
      <c r="P848">
        <v>38.894076148978101</v>
      </c>
      <c r="Q848">
        <v>0.11885779031267101</v>
      </c>
    </row>
    <row r="849" spans="1:17" hidden="1" x14ac:dyDescent="0.3">
      <c r="A849" t="s">
        <v>1845</v>
      </c>
      <c r="B849" t="s">
        <v>1846</v>
      </c>
      <c r="C849" t="s">
        <v>3151</v>
      </c>
      <c r="D849" t="s">
        <v>1000</v>
      </c>
      <c r="E849">
        <v>4269.5482332499996</v>
      </c>
      <c r="F849">
        <v>527.5</v>
      </c>
      <c r="G849">
        <v>-11.454680706068601</v>
      </c>
      <c r="H849">
        <v>13.0818453747011</v>
      </c>
      <c r="I849">
        <v>34.195069611138699</v>
      </c>
      <c r="J849">
        <v>-7.6885339206565204</v>
      </c>
      <c r="K849">
        <v>484.00103861271702</v>
      </c>
      <c r="L849">
        <v>427.61667218322702</v>
      </c>
      <c r="M849">
        <v>47.686295792725502</v>
      </c>
      <c r="N849">
        <v>1.1899580379682599</v>
      </c>
      <c r="O849">
        <v>10.9004739336492</v>
      </c>
      <c r="P849">
        <v>56.042005620470299</v>
      </c>
      <c r="Q849">
        <v>1.9006761882015E-2</v>
      </c>
    </row>
    <row r="850" spans="1:17" hidden="1" x14ac:dyDescent="0.3">
      <c r="A850" t="s">
        <v>1847</v>
      </c>
      <c r="B850" t="s">
        <v>1848</v>
      </c>
      <c r="C850" t="s">
        <v>3151</v>
      </c>
      <c r="D850" t="s">
        <v>1046</v>
      </c>
      <c r="E850">
        <v>4259.8936153799996</v>
      </c>
      <c r="F850">
        <v>175.11</v>
      </c>
      <c r="G850">
        <v>40.533303325880802</v>
      </c>
      <c r="H850">
        <v>5.4312914940838697</v>
      </c>
      <c r="I850">
        <v>56.0339299004116</v>
      </c>
      <c r="J850">
        <v>-10.908149631348</v>
      </c>
      <c r="K850">
        <v>176.81077328516599</v>
      </c>
      <c r="L850">
        <v>147.72968074537999</v>
      </c>
      <c r="M850">
        <v>44.6060824634461</v>
      </c>
      <c r="N850">
        <v>1.8911961259565</v>
      </c>
      <c r="O850">
        <v>27.805379475757999</v>
      </c>
      <c r="P850">
        <v>103.497966298663</v>
      </c>
    </row>
    <row r="851" spans="1:17" hidden="1" x14ac:dyDescent="0.3">
      <c r="A851" t="s">
        <v>1849</v>
      </c>
      <c r="B851" t="s">
        <v>1850</v>
      </c>
      <c r="C851" t="s">
        <v>3151</v>
      </c>
      <c r="D851" t="s">
        <v>271</v>
      </c>
      <c r="E851">
        <v>4244.8555720499999</v>
      </c>
      <c r="F851">
        <v>223.95</v>
      </c>
      <c r="G851">
        <v>119.526306649351</v>
      </c>
      <c r="H851">
        <v>-16.079095537590099</v>
      </c>
      <c r="I851">
        <v>115.132366453816</v>
      </c>
      <c r="J851">
        <v>-5.6784146357798804</v>
      </c>
      <c r="K851">
        <v>240.99764133889201</v>
      </c>
      <c r="L851">
        <v>190.95761558298801</v>
      </c>
      <c r="M851">
        <v>31.4420371129161</v>
      </c>
      <c r="N851">
        <v>0.76966100471505905</v>
      </c>
      <c r="O851">
        <v>45.925429783433799</v>
      </c>
      <c r="P851">
        <v>190.84415584415501</v>
      </c>
      <c r="Q851">
        <v>0.13373231598013599</v>
      </c>
    </row>
    <row r="852" spans="1:17" x14ac:dyDescent="0.3">
      <c r="A852" t="s">
        <v>1851</v>
      </c>
      <c r="B852" t="s">
        <v>1852</v>
      </c>
      <c r="C852" t="s">
        <v>3147</v>
      </c>
      <c r="D852" t="s">
        <v>117</v>
      </c>
      <c r="E852">
        <v>4186.3193595000002</v>
      </c>
      <c r="F852">
        <v>213</v>
      </c>
      <c r="G852">
        <v>-39.695111318935503</v>
      </c>
      <c r="H852">
        <v>-10.27485304629</v>
      </c>
      <c r="I852">
        <v>-8.4608373721490509</v>
      </c>
      <c r="J852">
        <v>-5.7396556527491596</v>
      </c>
      <c r="K852">
        <v>223.954200651099</v>
      </c>
      <c r="L852">
        <v>220.15059364509901</v>
      </c>
      <c r="M852">
        <v>37.3274826320351</v>
      </c>
      <c r="N852">
        <v>0.84602652412937196</v>
      </c>
      <c r="O852">
        <v>30.5164319248826</v>
      </c>
      <c r="P852">
        <v>27.621330137807</v>
      </c>
      <c r="Q852">
        <v>5.9097638821015E-2</v>
      </c>
    </row>
    <row r="853" spans="1:17" x14ac:dyDescent="0.3">
      <c r="A853" t="s">
        <v>1853</v>
      </c>
      <c r="B853" t="s">
        <v>1854</v>
      </c>
      <c r="C853" t="s">
        <v>3147</v>
      </c>
      <c r="D853" t="s">
        <v>138</v>
      </c>
      <c r="E853">
        <v>4143.5064717900004</v>
      </c>
      <c r="F853">
        <v>629.29999999999995</v>
      </c>
      <c r="G853">
        <v>-8.2967824438236502</v>
      </c>
      <c r="H853">
        <v>16.065394216819399</v>
      </c>
      <c r="I853">
        <v>13.0179566556645</v>
      </c>
      <c r="J853">
        <v>12.227410340524401</v>
      </c>
      <c r="K853">
        <v>555.018094304589</v>
      </c>
      <c r="L853">
        <v>525.98324912955002</v>
      </c>
      <c r="M853">
        <v>69.685315301883193</v>
      </c>
      <c r="N853">
        <v>1.0850792589140299</v>
      </c>
      <c r="O853">
        <v>5.99078341013825</v>
      </c>
      <c r="P853">
        <v>48.070588235294103</v>
      </c>
    </row>
    <row r="854" spans="1:17" hidden="1" x14ac:dyDescent="0.3">
      <c r="A854" t="s">
        <v>1855</v>
      </c>
      <c r="B854" t="s">
        <v>1856</v>
      </c>
      <c r="C854" t="s">
        <v>3151</v>
      </c>
      <c r="D854" t="s">
        <v>405</v>
      </c>
      <c r="E854">
        <v>4132.7661837360001</v>
      </c>
      <c r="F854">
        <v>111.12</v>
      </c>
      <c r="G854">
        <v>-47.993416284495297</v>
      </c>
      <c r="H854">
        <v>-6.0299134344251</v>
      </c>
      <c r="I854">
        <v>-20.0137286380726</v>
      </c>
      <c r="J854">
        <v>-2.8722132550207902</v>
      </c>
      <c r="K854">
        <v>118.567135900061</v>
      </c>
      <c r="L854">
        <v>124.78364703296801</v>
      </c>
      <c r="M854">
        <v>25.4326334670459</v>
      </c>
      <c r="N854">
        <v>0.63468087016675001</v>
      </c>
      <c r="O854">
        <v>38.228941684665202</v>
      </c>
      <c r="P854">
        <v>2.1793103448275799</v>
      </c>
    </row>
    <row r="855" spans="1:17" hidden="1" x14ac:dyDescent="0.3">
      <c r="A855" t="s">
        <v>1857</v>
      </c>
      <c r="B855" t="s">
        <v>1858</v>
      </c>
      <c r="C855" t="s">
        <v>3151</v>
      </c>
      <c r="D855" t="s">
        <v>268</v>
      </c>
      <c r="E855">
        <v>4132.1604749999997</v>
      </c>
      <c r="F855">
        <v>450.75</v>
      </c>
      <c r="G855">
        <v>132.724734077253</v>
      </c>
      <c r="H855">
        <v>-5.2549032052925302</v>
      </c>
      <c r="I855">
        <v>88.3498984546722</v>
      </c>
      <c r="J855">
        <v>4.3872816216551502</v>
      </c>
      <c r="K855">
        <v>399.812006584725</v>
      </c>
      <c r="L855">
        <v>288.70072549656498</v>
      </c>
      <c r="M855">
        <v>62.245026269948497</v>
      </c>
      <c r="N855">
        <v>0.38585437253225402</v>
      </c>
      <c r="O855">
        <v>7.3765945646145203</v>
      </c>
      <c r="P855">
        <v>202.51677852348899</v>
      </c>
      <c r="Q855">
        <v>0.175272425303166</v>
      </c>
    </row>
    <row r="856" spans="1:17" x14ac:dyDescent="0.3">
      <c r="A856" t="s">
        <v>1859</v>
      </c>
      <c r="B856" t="s">
        <v>1860</v>
      </c>
      <c r="C856" t="s">
        <v>3155</v>
      </c>
      <c r="D856" t="s">
        <v>1323</v>
      </c>
      <c r="E856">
        <v>4114.8469684000002</v>
      </c>
      <c r="F856">
        <v>623</v>
      </c>
      <c r="G856">
        <v>-43.244121722086497</v>
      </c>
      <c r="H856">
        <v>-0.142849417045816</v>
      </c>
      <c r="I856">
        <v>-7.9316255117862902</v>
      </c>
      <c r="J856">
        <v>-1.36427957927553</v>
      </c>
      <c r="K856">
        <v>617.06044070286396</v>
      </c>
      <c r="L856">
        <v>630.60132448942102</v>
      </c>
      <c r="M856">
        <v>59.932391007353203</v>
      </c>
      <c r="N856">
        <v>0.80146305805294604</v>
      </c>
      <c r="O856">
        <v>30.8186195826645</v>
      </c>
      <c r="P856">
        <v>12.944162436548201</v>
      </c>
      <c r="Q856">
        <v>9.9119411456310993E-2</v>
      </c>
    </row>
    <row r="857" spans="1:17" hidden="1" x14ac:dyDescent="0.3">
      <c r="A857" t="s">
        <v>1861</v>
      </c>
      <c r="B857" t="s">
        <v>1862</v>
      </c>
      <c r="C857" t="s">
        <v>3151</v>
      </c>
      <c r="D857" t="s">
        <v>455</v>
      </c>
      <c r="E857">
        <v>4105.7779506249999</v>
      </c>
      <c r="F857">
        <v>666.25</v>
      </c>
      <c r="G857">
        <v>-38.608612525923299</v>
      </c>
      <c r="H857">
        <v>4.97038771941848</v>
      </c>
      <c r="I857">
        <v>-16.567880552819499</v>
      </c>
      <c r="J857">
        <v>0.32348766418664299</v>
      </c>
      <c r="K857">
        <v>654.17236820096696</v>
      </c>
      <c r="L857">
        <v>673.079133459736</v>
      </c>
      <c r="M857">
        <v>60.074455874221599</v>
      </c>
      <c r="N857">
        <v>0.90168046218653797</v>
      </c>
      <c r="O857">
        <v>24.195121951219502</v>
      </c>
      <c r="P857">
        <v>11.7587855405518</v>
      </c>
      <c r="Q857">
        <v>0.12630921414416099</v>
      </c>
    </row>
    <row r="858" spans="1:17" x14ac:dyDescent="0.3">
      <c r="A858" t="s">
        <v>1863</v>
      </c>
      <c r="B858" t="s">
        <v>1864</v>
      </c>
      <c r="C858" t="s">
        <v>3143</v>
      </c>
      <c r="D858" t="s">
        <v>117</v>
      </c>
      <c r="E858">
        <v>4097.1089308319997</v>
      </c>
      <c r="F858">
        <v>227.34</v>
      </c>
      <c r="G858">
        <v>-10.1886137738105</v>
      </c>
      <c r="H858">
        <v>4.59935089841946</v>
      </c>
      <c r="I858">
        <v>-3.7116818248635601</v>
      </c>
      <c r="J858">
        <v>-3.8090439681672899</v>
      </c>
      <c r="K858">
        <v>224.666408329631</v>
      </c>
      <c r="L858">
        <v>216.04815078488301</v>
      </c>
      <c r="M858">
        <v>54.540758481187702</v>
      </c>
      <c r="N858">
        <v>0.79195904019556795</v>
      </c>
      <c r="O858">
        <v>20.942201108471799</v>
      </c>
      <c r="P858">
        <v>42.936183590066001</v>
      </c>
      <c r="Q858">
        <v>9.6599916110362005E-2</v>
      </c>
    </row>
    <row r="859" spans="1:17" hidden="1" x14ac:dyDescent="0.3">
      <c r="A859" t="s">
        <v>1865</v>
      </c>
      <c r="B859" t="s">
        <v>1866</v>
      </c>
      <c r="C859" t="s">
        <v>3151</v>
      </c>
      <c r="D859" t="s">
        <v>51</v>
      </c>
      <c r="E859">
        <v>4089.8180822099998</v>
      </c>
      <c r="F859">
        <v>407.85</v>
      </c>
      <c r="G859">
        <v>20.441372890209401</v>
      </c>
      <c r="H859">
        <v>0.49831797204015599</v>
      </c>
      <c r="I859">
        <v>22.975983357340201</v>
      </c>
      <c r="J859">
        <v>5.6812516527748196</v>
      </c>
      <c r="K859">
        <v>383.96219623794798</v>
      </c>
      <c r="L859">
        <v>344.92854680179801</v>
      </c>
      <c r="M859">
        <v>70.326925233453906</v>
      </c>
      <c r="N859">
        <v>0.61193170508254802</v>
      </c>
      <c r="O859">
        <v>6.4116709574598403</v>
      </c>
      <c r="P859">
        <v>71.834843058773899</v>
      </c>
      <c r="Q859">
        <v>8.8702193623095005E-2</v>
      </c>
    </row>
    <row r="860" spans="1:17" hidden="1" x14ac:dyDescent="0.3">
      <c r="A860" t="s">
        <v>1867</v>
      </c>
      <c r="B860" t="s">
        <v>1868</v>
      </c>
      <c r="C860" t="s">
        <v>3151</v>
      </c>
      <c r="D860" t="s">
        <v>274</v>
      </c>
      <c r="E860">
        <v>4089.5847964899999</v>
      </c>
      <c r="F860">
        <v>4031.9</v>
      </c>
      <c r="G860">
        <v>9.9814285887044498</v>
      </c>
      <c r="H860">
        <v>12.8713745567623</v>
      </c>
      <c r="I860">
        <v>54.731787318654703</v>
      </c>
      <c r="J860">
        <v>1.05485133688646</v>
      </c>
      <c r="K860">
        <v>3874.5003028866499</v>
      </c>
      <c r="L860">
        <v>3256.8962695191199</v>
      </c>
      <c r="M860">
        <v>46.132762142428099</v>
      </c>
      <c r="N860">
        <v>0.84178850669123195</v>
      </c>
      <c r="O860">
        <v>11.609910960093201</v>
      </c>
      <c r="P860">
        <v>87.008348794063096</v>
      </c>
      <c r="Q860">
        <v>0.111672776145053</v>
      </c>
    </row>
    <row r="861" spans="1:17" x14ac:dyDescent="0.3">
      <c r="A861" t="s">
        <v>1869</v>
      </c>
      <c r="B861" t="s">
        <v>1870</v>
      </c>
      <c r="C861" t="s">
        <v>3147</v>
      </c>
      <c r="D861" t="s">
        <v>117</v>
      </c>
      <c r="E861">
        <v>4070.2650979499999</v>
      </c>
      <c r="F861">
        <v>1998.45</v>
      </c>
      <c r="G861">
        <v>31.776518693988098</v>
      </c>
      <c r="H861">
        <v>-12.788912430404499</v>
      </c>
      <c r="I861">
        <v>-7.5166009867119303</v>
      </c>
      <c r="J861">
        <v>-7.3695797445435902</v>
      </c>
      <c r="K861">
        <v>2160.0620483494299</v>
      </c>
      <c r="L861">
        <v>1942.37420891747</v>
      </c>
      <c r="M861">
        <v>27.666239450849002</v>
      </c>
      <c r="N861">
        <v>0.637502242639159</v>
      </c>
      <c r="O861">
        <v>22.612524706647601</v>
      </c>
      <c r="P861">
        <v>61.811262701914899</v>
      </c>
      <c r="Q861">
        <v>0.26127894462041801</v>
      </c>
    </row>
    <row r="862" spans="1:17" hidden="1" x14ac:dyDescent="0.3">
      <c r="A862" t="s">
        <v>1871</v>
      </c>
      <c r="B862" t="s">
        <v>1872</v>
      </c>
      <c r="C862" t="s">
        <v>3151</v>
      </c>
      <c r="D862" t="s">
        <v>1055</v>
      </c>
      <c r="E862">
        <v>4060.8879999999999</v>
      </c>
      <c r="F862">
        <v>118</v>
      </c>
      <c r="G862">
        <v>-25.499224877524998</v>
      </c>
      <c r="K862">
        <v>104.378999999999</v>
      </c>
      <c r="M862">
        <v>99.990560428137201</v>
      </c>
      <c r="N862">
        <v>1</v>
      </c>
      <c r="O862">
        <v>0</v>
      </c>
      <c r="P862">
        <v>5.3571428571428603</v>
      </c>
    </row>
    <row r="863" spans="1:17" hidden="1" x14ac:dyDescent="0.3">
      <c r="A863" t="s">
        <v>1873</v>
      </c>
      <c r="B863" t="s">
        <v>1874</v>
      </c>
      <c r="C863" t="s">
        <v>3151</v>
      </c>
      <c r="D863" t="s">
        <v>83</v>
      </c>
      <c r="E863">
        <v>4037.5189298</v>
      </c>
      <c r="F863">
        <v>1785.65</v>
      </c>
      <c r="G863">
        <v>161.50652643066701</v>
      </c>
      <c r="H863">
        <v>3.7478195797223202</v>
      </c>
      <c r="I863">
        <v>51.199603575175502</v>
      </c>
      <c r="J863">
        <v>5.9488214114078897</v>
      </c>
      <c r="K863">
        <v>1542.1329916488901</v>
      </c>
      <c r="L863">
        <v>1182.5258485567099</v>
      </c>
      <c r="M863">
        <v>67.893302679130201</v>
      </c>
      <c r="N863">
        <v>1.06341226997464</v>
      </c>
      <c r="O863">
        <v>2.1476773163833802</v>
      </c>
      <c r="P863">
        <v>246.35825817088499</v>
      </c>
      <c r="Q863">
        <v>0.197068021028489</v>
      </c>
    </row>
    <row r="864" spans="1:17" hidden="1" x14ac:dyDescent="0.3">
      <c r="A864" t="s">
        <v>1875</v>
      </c>
      <c r="B864" t="s">
        <v>1876</v>
      </c>
      <c r="C864" t="s">
        <v>3151</v>
      </c>
      <c r="D864" t="s">
        <v>48</v>
      </c>
      <c r="E864">
        <v>4037.2441152749998</v>
      </c>
      <c r="F864">
        <v>725.85</v>
      </c>
      <c r="G864">
        <v>-22.716847798840998</v>
      </c>
      <c r="H864">
        <v>1.5932155536232999</v>
      </c>
      <c r="I864">
        <v>-7.0770529361414702</v>
      </c>
      <c r="J864">
        <v>9.2950505156912495</v>
      </c>
      <c r="K864">
        <v>701.26235557523205</v>
      </c>
      <c r="M864">
        <v>70.294705432689796</v>
      </c>
      <c r="N864">
        <v>2.0521952888686701</v>
      </c>
      <c r="O864">
        <v>23.613694289453701</v>
      </c>
      <c r="P864">
        <v>31.972727272727202</v>
      </c>
    </row>
    <row r="865" spans="1:17" x14ac:dyDescent="0.3">
      <c r="A865" t="s">
        <v>1877</v>
      </c>
      <c r="B865" t="s">
        <v>1878</v>
      </c>
      <c r="C865" t="s">
        <v>3147</v>
      </c>
      <c r="D865" t="s">
        <v>117</v>
      </c>
      <c r="E865">
        <v>4036.6143149999998</v>
      </c>
      <c r="F865">
        <v>700.75</v>
      </c>
      <c r="G865">
        <v>2.34121147266444</v>
      </c>
      <c r="H865">
        <v>19.2829481575694</v>
      </c>
      <c r="I865">
        <v>12.9056841415445</v>
      </c>
      <c r="J865">
        <v>9.4807630088078696</v>
      </c>
      <c r="K865">
        <v>613.08010801338503</v>
      </c>
      <c r="L865">
        <v>578.00749253967695</v>
      </c>
      <c r="M865">
        <v>72.184861563348306</v>
      </c>
      <c r="N865">
        <v>1.48326186169973</v>
      </c>
      <c r="O865">
        <v>4.1455583303603198</v>
      </c>
      <c r="P865">
        <v>52.336956521739097</v>
      </c>
      <c r="Q865">
        <v>0.14290732400299599</v>
      </c>
    </row>
    <row r="866" spans="1:17" hidden="1" x14ac:dyDescent="0.3">
      <c r="A866" t="s">
        <v>1879</v>
      </c>
      <c r="B866" t="s">
        <v>1880</v>
      </c>
      <c r="C866" t="s">
        <v>3151</v>
      </c>
      <c r="D866" t="s">
        <v>138</v>
      </c>
      <c r="E866">
        <v>4030.1012308549998</v>
      </c>
      <c r="F866">
        <v>333.55</v>
      </c>
      <c r="G866">
        <v>21.054032168101902</v>
      </c>
      <c r="H866">
        <v>-5.1601297924801202</v>
      </c>
      <c r="I866">
        <v>28.4164320541399</v>
      </c>
      <c r="J866">
        <v>2.4697780869705399</v>
      </c>
      <c r="K866">
        <v>349.938097095459</v>
      </c>
      <c r="M866">
        <v>60.915141762482001</v>
      </c>
      <c r="N866">
        <v>1.0761686410409399</v>
      </c>
      <c r="O866">
        <v>58.8967171338629</v>
      </c>
      <c r="P866">
        <v>96.900826446281002</v>
      </c>
    </row>
    <row r="867" spans="1:17" x14ac:dyDescent="0.3">
      <c r="A867" t="s">
        <v>1881</v>
      </c>
      <c r="B867" t="s">
        <v>1882</v>
      </c>
      <c r="C867" t="s">
        <v>3152</v>
      </c>
      <c r="D867" t="s">
        <v>434</v>
      </c>
      <c r="E867">
        <v>4016.7244719</v>
      </c>
      <c r="F867">
        <v>26.05</v>
      </c>
      <c r="G867">
        <v>-22.604888912977199</v>
      </c>
      <c r="H867">
        <v>5.8530376159635003</v>
      </c>
      <c r="I867">
        <v>-13.834975075315899</v>
      </c>
      <c r="J867">
        <v>22.921455421393301</v>
      </c>
      <c r="K867">
        <v>23.0977259834142</v>
      </c>
      <c r="L867">
        <v>23.846841231283101</v>
      </c>
      <c r="M867">
        <v>58.8569276732552</v>
      </c>
      <c r="N867">
        <v>2.3660618300255898</v>
      </c>
      <c r="O867">
        <v>73.320537428023002</v>
      </c>
      <c r="P867">
        <v>55.988023952095801</v>
      </c>
    </row>
    <row r="868" spans="1:17" hidden="1" x14ac:dyDescent="0.3">
      <c r="A868" t="s">
        <v>1883</v>
      </c>
      <c r="B868" t="s">
        <v>1884</v>
      </c>
      <c r="C868" t="s">
        <v>3151</v>
      </c>
      <c r="D868" t="s">
        <v>450</v>
      </c>
      <c r="E868">
        <v>4012.1901774359999</v>
      </c>
      <c r="F868">
        <v>197.54</v>
      </c>
      <c r="G868">
        <v>73.937533321786603</v>
      </c>
      <c r="H868">
        <v>5.3629490332814198</v>
      </c>
      <c r="I868">
        <v>42.383696278613797</v>
      </c>
      <c r="J868">
        <v>3.84679223726932</v>
      </c>
      <c r="K868">
        <v>185.000309093997</v>
      </c>
      <c r="L868">
        <v>149.63157877213999</v>
      </c>
      <c r="M868">
        <v>49.0634281760479</v>
      </c>
      <c r="N868">
        <v>0.92070584155680402</v>
      </c>
      <c r="O868">
        <v>6.7378758732408599</v>
      </c>
      <c r="P868">
        <v>116.838638858397</v>
      </c>
      <c r="Q868">
        <v>0.12006370548205</v>
      </c>
    </row>
    <row r="869" spans="1:17" hidden="1" x14ac:dyDescent="0.3">
      <c r="A869" t="s">
        <v>1885</v>
      </c>
      <c r="B869" t="s">
        <v>1886</v>
      </c>
      <c r="C869" t="s">
        <v>3151</v>
      </c>
      <c r="D869" t="s">
        <v>108</v>
      </c>
      <c r="E869">
        <v>3987.3067619399999</v>
      </c>
      <c r="F869">
        <v>1058.55</v>
      </c>
      <c r="G869">
        <v>36.727694265706603</v>
      </c>
      <c r="H869">
        <v>32.936086248801701</v>
      </c>
      <c r="I869">
        <v>22.639471425217099</v>
      </c>
      <c r="J869">
        <v>0.94292043151468796</v>
      </c>
      <c r="K869">
        <v>884.25716780156495</v>
      </c>
      <c r="L869">
        <v>793.61772170493498</v>
      </c>
      <c r="M869">
        <v>65.868560294760698</v>
      </c>
      <c r="N869">
        <v>1.9539568843978801</v>
      </c>
      <c r="O869">
        <v>4.8509753908648703</v>
      </c>
      <c r="P869">
        <v>97.067858140184299</v>
      </c>
      <c r="Q869">
        <v>9.3244411431751995E-2</v>
      </c>
    </row>
    <row r="870" spans="1:17" hidden="1" x14ac:dyDescent="0.3">
      <c r="A870" t="s">
        <v>1887</v>
      </c>
      <c r="B870" t="s">
        <v>1888</v>
      </c>
      <c r="C870" t="s">
        <v>3151</v>
      </c>
      <c r="D870" t="s">
        <v>48</v>
      </c>
      <c r="E870">
        <v>3977.9916750000002</v>
      </c>
      <c r="F870">
        <v>2073.75</v>
      </c>
      <c r="G870">
        <v>511.73827638416799</v>
      </c>
      <c r="H870">
        <v>-7.6119781104920195E-2</v>
      </c>
      <c r="I870">
        <v>46.693794288913303</v>
      </c>
      <c r="J870">
        <v>1.9145999030266699E-2</v>
      </c>
      <c r="K870">
        <v>2122.5737692980701</v>
      </c>
      <c r="L870">
        <v>1624.84214055401</v>
      </c>
      <c r="M870">
        <v>47.4682460209063</v>
      </c>
      <c r="N870">
        <v>0.50640365081701699</v>
      </c>
      <c r="O870">
        <v>43.893911995177803</v>
      </c>
      <c r="P870">
        <v>579.91803278688496</v>
      </c>
    </row>
    <row r="871" spans="1:17" hidden="1" x14ac:dyDescent="0.3">
      <c r="A871" t="s">
        <v>1889</v>
      </c>
      <c r="B871" t="s">
        <v>1890</v>
      </c>
      <c r="C871" t="s">
        <v>3151</v>
      </c>
      <c r="D871" t="s">
        <v>262</v>
      </c>
      <c r="E871">
        <v>3977.0148400949902</v>
      </c>
      <c r="F871">
        <v>3283.95</v>
      </c>
      <c r="G871">
        <v>22.5235592160642</v>
      </c>
      <c r="H871">
        <v>-3.68001859816501</v>
      </c>
      <c r="I871">
        <v>75.3656521383936</v>
      </c>
      <c r="J871">
        <v>0.91332176210930804</v>
      </c>
      <c r="K871">
        <v>3165.8694444233502</v>
      </c>
      <c r="L871">
        <v>2567.3908714133099</v>
      </c>
      <c r="M871">
        <v>49.154730733933903</v>
      </c>
      <c r="N871">
        <v>0.25960518166889002</v>
      </c>
      <c r="O871">
        <v>13.718235661322399</v>
      </c>
      <c r="P871">
        <v>117.67474231929199</v>
      </c>
      <c r="Q871">
        <v>0.119565466661484</v>
      </c>
    </row>
    <row r="872" spans="1:17" x14ac:dyDescent="0.3">
      <c r="A872" t="s">
        <v>1891</v>
      </c>
      <c r="B872" t="s">
        <v>1892</v>
      </c>
      <c r="C872" t="s">
        <v>3146</v>
      </c>
      <c r="D872" t="s">
        <v>434</v>
      </c>
      <c r="E872">
        <v>3959.0909631</v>
      </c>
      <c r="F872">
        <v>1031.55</v>
      </c>
      <c r="G872">
        <v>-53.535956565256399</v>
      </c>
      <c r="H872">
        <v>-3.67645751219368</v>
      </c>
      <c r="I872">
        <v>-15.154495732726099</v>
      </c>
      <c r="J872">
        <v>-4.6927662313194896</v>
      </c>
      <c r="K872">
        <v>1099.1158157978</v>
      </c>
      <c r="L872">
        <v>1176.50318028319</v>
      </c>
      <c r="M872">
        <v>28.833389658172901</v>
      </c>
      <c r="N872">
        <v>0.78802799170487103</v>
      </c>
      <c r="O872">
        <v>40.347050554989998</v>
      </c>
      <c r="P872">
        <v>3.3772611113894699</v>
      </c>
      <c r="Q872">
        <v>-8.5885985983016E-2</v>
      </c>
    </row>
    <row r="873" spans="1:17" hidden="1" x14ac:dyDescent="0.3">
      <c r="A873" t="s">
        <v>1893</v>
      </c>
      <c r="B873" t="s">
        <v>1894</v>
      </c>
      <c r="C873" t="s">
        <v>3151</v>
      </c>
      <c r="D873" t="s">
        <v>135</v>
      </c>
      <c r="E873">
        <v>3940.9179782900001</v>
      </c>
      <c r="F873">
        <v>865.1</v>
      </c>
      <c r="G873">
        <v>123.894198875039</v>
      </c>
      <c r="H873">
        <v>17.0880803132385</v>
      </c>
      <c r="I873">
        <v>20.070670374030399</v>
      </c>
      <c r="J873">
        <v>6.2656759641937203</v>
      </c>
      <c r="K873">
        <v>768.10055601756403</v>
      </c>
      <c r="L873">
        <v>656.12313324731201</v>
      </c>
      <c r="M873">
        <v>70.662950021707005</v>
      </c>
      <c r="N873">
        <v>0.64376927465771605</v>
      </c>
      <c r="O873">
        <v>4.2654028436018798</v>
      </c>
      <c r="P873">
        <v>179.96763754045301</v>
      </c>
      <c r="Q873">
        <v>0.16552278242056701</v>
      </c>
    </row>
    <row r="874" spans="1:17" hidden="1" x14ac:dyDescent="0.3">
      <c r="A874" t="s">
        <v>1895</v>
      </c>
      <c r="B874" t="s">
        <v>1896</v>
      </c>
      <c r="C874" t="s">
        <v>3151</v>
      </c>
      <c r="D874" t="s">
        <v>483</v>
      </c>
      <c r="E874">
        <v>3925.1041812499998</v>
      </c>
      <c r="F874">
        <v>285.25</v>
      </c>
      <c r="G874">
        <v>57.3447381296481</v>
      </c>
      <c r="H874">
        <v>-7.3421969029152496</v>
      </c>
      <c r="I874">
        <v>45.9695941640543</v>
      </c>
      <c r="J874">
        <v>-1.98789387070141</v>
      </c>
      <c r="K874">
        <v>265.82168911068601</v>
      </c>
      <c r="L874">
        <v>213.62169552188499</v>
      </c>
      <c r="M874">
        <v>59.8659474905905</v>
      </c>
      <c r="N874">
        <v>0.51152042338973602</v>
      </c>
      <c r="O874">
        <v>6.8185801928133101</v>
      </c>
      <c r="P874">
        <v>109.588537839823</v>
      </c>
      <c r="Q874">
        <v>0.24984457295238099</v>
      </c>
    </row>
    <row r="875" spans="1:17" hidden="1" x14ac:dyDescent="0.3">
      <c r="A875" t="s">
        <v>1897</v>
      </c>
      <c r="B875" t="s">
        <v>1898</v>
      </c>
      <c r="C875" t="s">
        <v>3151</v>
      </c>
      <c r="D875" t="s">
        <v>83</v>
      </c>
      <c r="E875">
        <v>3923.1188066699901</v>
      </c>
      <c r="F875">
        <v>367.35</v>
      </c>
      <c r="G875">
        <v>140.62206190890299</v>
      </c>
      <c r="H875">
        <v>-7.1202498115401101</v>
      </c>
      <c r="I875">
        <v>99.415857671601202</v>
      </c>
      <c r="J875">
        <v>1.9517224454848401</v>
      </c>
      <c r="K875">
        <v>313.11499471603003</v>
      </c>
      <c r="L875">
        <v>226.43407188311801</v>
      </c>
      <c r="M875">
        <v>57.611401862807298</v>
      </c>
      <c r="N875">
        <v>0.50352967018696204</v>
      </c>
      <c r="O875">
        <v>8.8879814890431508</v>
      </c>
      <c r="P875">
        <v>205.488565488565</v>
      </c>
      <c r="Q875">
        <v>6.8887071796249005E-2</v>
      </c>
    </row>
    <row r="876" spans="1:17" hidden="1" x14ac:dyDescent="0.3">
      <c r="A876" t="s">
        <v>1899</v>
      </c>
      <c r="B876" t="s">
        <v>1900</v>
      </c>
      <c r="C876" t="s">
        <v>3151</v>
      </c>
      <c r="D876" t="s">
        <v>389</v>
      </c>
      <c r="E876">
        <v>3909.898987</v>
      </c>
      <c r="F876">
        <v>265</v>
      </c>
      <c r="G876">
        <v>108.5417617466</v>
      </c>
      <c r="H876">
        <v>-7.1820289043266001</v>
      </c>
      <c r="I876">
        <v>122.92970639042299</v>
      </c>
      <c r="J876">
        <v>-1.48702112756063</v>
      </c>
      <c r="K876">
        <v>251.635921390959</v>
      </c>
      <c r="L876">
        <v>185.07217261945499</v>
      </c>
      <c r="M876">
        <v>45.0071032981703</v>
      </c>
      <c r="N876">
        <v>0.24127311277550101</v>
      </c>
      <c r="O876">
        <v>27.4339622641509</v>
      </c>
      <c r="P876">
        <v>178.947368421052</v>
      </c>
      <c r="Q876">
        <v>0.145781218881606</v>
      </c>
    </row>
    <row r="877" spans="1:17" hidden="1" x14ac:dyDescent="0.3">
      <c r="A877" t="s">
        <v>1901</v>
      </c>
      <c r="B877" t="s">
        <v>1902</v>
      </c>
      <c r="C877" t="s">
        <v>3151</v>
      </c>
      <c r="D877" t="s">
        <v>51</v>
      </c>
      <c r="E877">
        <v>3900.3083059400001</v>
      </c>
      <c r="F877">
        <v>1568.9</v>
      </c>
      <c r="G877">
        <v>110.308809787958</v>
      </c>
      <c r="H877">
        <v>14.7013613709045</v>
      </c>
      <c r="I877">
        <v>41.929152210695698</v>
      </c>
      <c r="J877">
        <v>-3.7491207225532599</v>
      </c>
      <c r="K877">
        <v>1413.0848388090401</v>
      </c>
      <c r="L877">
        <v>1091.6333032872601</v>
      </c>
      <c r="M877">
        <v>59.357355628194497</v>
      </c>
      <c r="N877">
        <v>0.62176275679257698</v>
      </c>
      <c r="O877">
        <v>4.8505322200267598</v>
      </c>
      <c r="P877">
        <v>177.19081272084799</v>
      </c>
      <c r="Q877">
        <v>0.23445483450319701</v>
      </c>
    </row>
    <row r="878" spans="1:17" x14ac:dyDescent="0.3">
      <c r="A878" t="s">
        <v>1903</v>
      </c>
      <c r="B878" t="s">
        <v>1904</v>
      </c>
      <c r="C878" t="s">
        <v>3145</v>
      </c>
      <c r="D878" t="s">
        <v>48</v>
      </c>
      <c r="E878">
        <v>3886.7833400999998</v>
      </c>
      <c r="F878">
        <v>2293.35</v>
      </c>
      <c r="G878">
        <v>4.0765541753811201</v>
      </c>
      <c r="H878">
        <v>12.4845246330884</v>
      </c>
      <c r="I878">
        <v>25.4924309782606</v>
      </c>
      <c r="J878">
        <v>6.4902008756851597</v>
      </c>
      <c r="K878">
        <v>2042.5517925084901</v>
      </c>
      <c r="L878">
        <v>1824.02098472392</v>
      </c>
      <c r="M878">
        <v>70.942992029223703</v>
      </c>
      <c r="N878">
        <v>0.73540713446906603</v>
      </c>
      <c r="O878">
        <v>2.47018553644233</v>
      </c>
      <c r="P878">
        <v>62.188826025459598</v>
      </c>
      <c r="Q878">
        <v>9.2502455603109005E-2</v>
      </c>
    </row>
    <row r="879" spans="1:17" hidden="1" x14ac:dyDescent="0.3">
      <c r="A879" t="s">
        <v>1905</v>
      </c>
      <c r="B879" t="s">
        <v>1906</v>
      </c>
      <c r="C879" t="s">
        <v>3151</v>
      </c>
      <c r="D879" t="s">
        <v>1593</v>
      </c>
      <c r="E879">
        <v>3885</v>
      </c>
      <c r="F879">
        <v>350</v>
      </c>
      <c r="G879">
        <v>-47.278182360866502</v>
      </c>
      <c r="H879">
        <v>-8.7870533100319896</v>
      </c>
      <c r="I879">
        <v>-3.3751895257023299</v>
      </c>
      <c r="J879">
        <v>-1.62884661876604</v>
      </c>
      <c r="K879">
        <v>343.921219169229</v>
      </c>
      <c r="L879">
        <v>344.36463809294798</v>
      </c>
      <c r="M879">
        <v>52.249292030708801</v>
      </c>
      <c r="N879">
        <v>0.40137926642009197</v>
      </c>
      <c r="O879">
        <v>33.342857142857099</v>
      </c>
      <c r="P879">
        <v>20.523415977961399</v>
      </c>
      <c r="Q879">
        <v>7.7769102790400003E-4</v>
      </c>
    </row>
    <row r="880" spans="1:17" x14ac:dyDescent="0.3">
      <c r="A880" t="s">
        <v>1907</v>
      </c>
      <c r="B880" t="s">
        <v>1908</v>
      </c>
      <c r="C880" t="s">
        <v>3136</v>
      </c>
      <c r="D880" t="s">
        <v>543</v>
      </c>
      <c r="E880">
        <v>3871.5258555</v>
      </c>
      <c r="F880">
        <v>67.5</v>
      </c>
      <c r="G880">
        <v>31.974750398987599</v>
      </c>
      <c r="H880">
        <v>23.9158723559223</v>
      </c>
      <c r="I880">
        <v>50.676047438755297</v>
      </c>
      <c r="J880">
        <v>25.725725828498899</v>
      </c>
      <c r="K880">
        <v>54.593507218099198</v>
      </c>
      <c r="L880">
        <v>49.3643604056115</v>
      </c>
      <c r="M880">
        <v>81.561025512812407</v>
      </c>
      <c r="N880">
        <v>2.1132111977922299</v>
      </c>
      <c r="O880">
        <v>1.3333333333333399</v>
      </c>
      <c r="P880">
        <v>103.007518796992</v>
      </c>
      <c r="Q880">
        <v>-3.9387430526077002E-2</v>
      </c>
    </row>
    <row r="881" spans="1:17" hidden="1" x14ac:dyDescent="0.3">
      <c r="A881" t="s">
        <v>1909</v>
      </c>
      <c r="B881" t="s">
        <v>1910</v>
      </c>
      <c r="C881" t="s">
        <v>3151</v>
      </c>
      <c r="D881" t="s">
        <v>499</v>
      </c>
      <c r="E881">
        <v>3865.23843191999</v>
      </c>
      <c r="F881">
        <v>4473.8999999999996</v>
      </c>
      <c r="G881">
        <v>-7.2346270900593197</v>
      </c>
      <c r="H881">
        <v>5.1172821295804498</v>
      </c>
      <c r="I881">
        <v>24.4301735796925</v>
      </c>
      <c r="J881">
        <v>0.85240736582357401</v>
      </c>
      <c r="K881">
        <v>4305.5232461202404</v>
      </c>
      <c r="L881">
        <v>3841.7944210185801</v>
      </c>
      <c r="M881">
        <v>51.294957802063401</v>
      </c>
      <c r="N881">
        <v>0.97367518301364298</v>
      </c>
      <c r="O881">
        <v>8.1830170544715095</v>
      </c>
      <c r="P881">
        <v>49.309171005206203</v>
      </c>
      <c r="Q881">
        <v>3.7127881067237002E-2</v>
      </c>
    </row>
    <row r="882" spans="1:17" x14ac:dyDescent="0.3">
      <c r="A882" t="s">
        <v>1911</v>
      </c>
      <c r="B882" t="s">
        <v>1912</v>
      </c>
      <c r="C882" t="s">
        <v>3150</v>
      </c>
      <c r="D882" t="s">
        <v>262</v>
      </c>
      <c r="E882">
        <v>3861.7855822800002</v>
      </c>
      <c r="F882">
        <v>155.18</v>
      </c>
      <c r="G882">
        <v>36.988277403080602</v>
      </c>
      <c r="H882">
        <v>-1.6153075354183699</v>
      </c>
      <c r="I882">
        <v>43.209449510499098</v>
      </c>
      <c r="J882">
        <v>6.3903156271399899</v>
      </c>
      <c r="K882">
        <v>151.756884613149</v>
      </c>
      <c r="L882">
        <v>126.602121723826</v>
      </c>
      <c r="M882">
        <v>54.064629976412803</v>
      </c>
      <c r="N882">
        <v>0.76852468011397401</v>
      </c>
      <c r="O882">
        <v>14.061090346694099</v>
      </c>
      <c r="P882">
        <v>90.171568627450995</v>
      </c>
      <c r="Q882">
        <v>3.1154753409014E-2</v>
      </c>
    </row>
    <row r="883" spans="1:17" x14ac:dyDescent="0.3">
      <c r="A883" t="s">
        <v>1913</v>
      </c>
      <c r="B883" t="s">
        <v>1914</v>
      </c>
      <c r="C883" t="s">
        <v>3143</v>
      </c>
      <c r="D883" t="s">
        <v>117</v>
      </c>
      <c r="E883">
        <v>3857.9883495300001</v>
      </c>
      <c r="F883">
        <v>715.05</v>
      </c>
      <c r="G883">
        <v>32.760975484314301</v>
      </c>
      <c r="H883">
        <v>10.653656756661</v>
      </c>
      <c r="I883">
        <v>-9.0894806528047507</v>
      </c>
      <c r="J883">
        <v>-1.32559444540049</v>
      </c>
      <c r="K883">
        <v>683.77089785385499</v>
      </c>
      <c r="L883">
        <v>643.20213583246505</v>
      </c>
      <c r="M883">
        <v>65.904204856282405</v>
      </c>
      <c r="N883">
        <v>1.74390053610964</v>
      </c>
      <c r="O883">
        <v>23.068316900915999</v>
      </c>
      <c r="P883">
        <v>84.648160103292398</v>
      </c>
      <c r="Q883">
        <v>6.7163491218797999E-2</v>
      </c>
    </row>
    <row r="884" spans="1:17" hidden="1" x14ac:dyDescent="0.3">
      <c r="A884" t="s">
        <v>1915</v>
      </c>
      <c r="B884" t="s">
        <v>1916</v>
      </c>
      <c r="C884" t="s">
        <v>3151</v>
      </c>
      <c r="D884" t="s">
        <v>182</v>
      </c>
      <c r="E884">
        <v>3825.0104046000001</v>
      </c>
      <c r="F884">
        <v>561.20000000000005</v>
      </c>
      <c r="G884">
        <v>29.077987978238902</v>
      </c>
      <c r="H884">
        <v>3.17161706497774</v>
      </c>
      <c r="I884">
        <v>12.3153171407941</v>
      </c>
      <c r="J884">
        <v>-0.29835720452922598</v>
      </c>
      <c r="K884">
        <v>550.51126117639001</v>
      </c>
      <c r="L884">
        <v>496.04391273302201</v>
      </c>
      <c r="M884">
        <v>50.512817244289401</v>
      </c>
      <c r="N884">
        <v>0.66076211068509105</v>
      </c>
      <c r="O884">
        <v>8.6867426942266395</v>
      </c>
      <c r="P884">
        <v>68.858131487889196</v>
      </c>
      <c r="Q884">
        <v>0.16263425420460301</v>
      </c>
    </row>
    <row r="885" spans="1:17" hidden="1" x14ac:dyDescent="0.3">
      <c r="A885" t="s">
        <v>1917</v>
      </c>
      <c r="B885" t="s">
        <v>1918</v>
      </c>
      <c r="C885" t="s">
        <v>3151</v>
      </c>
      <c r="D885" t="s">
        <v>543</v>
      </c>
      <c r="E885">
        <v>3823.9999865760001</v>
      </c>
      <c r="F885">
        <v>137.06</v>
      </c>
      <c r="G885">
        <v>148.79413154253601</v>
      </c>
      <c r="H885">
        <v>-4.9370016803017602</v>
      </c>
      <c r="I885">
        <v>79.172883350668101</v>
      </c>
      <c r="J885">
        <v>-6.2087112397946402</v>
      </c>
      <c r="K885">
        <v>128.24117567219699</v>
      </c>
      <c r="L885">
        <v>97.118234103908307</v>
      </c>
      <c r="M885">
        <v>45.548140541921804</v>
      </c>
      <c r="N885">
        <v>0.394239234025203</v>
      </c>
      <c r="O885">
        <v>16.276283067042101</v>
      </c>
      <c r="P885">
        <v>197.31181276294799</v>
      </c>
      <c r="Q885">
        <v>5.4767550855623001E-2</v>
      </c>
    </row>
    <row r="886" spans="1:17" x14ac:dyDescent="0.3">
      <c r="A886" t="s">
        <v>1919</v>
      </c>
      <c r="B886" t="s">
        <v>1920</v>
      </c>
      <c r="C886" t="s">
        <v>3135</v>
      </c>
      <c r="D886" t="s">
        <v>271</v>
      </c>
      <c r="E886">
        <v>3806.5872125400001</v>
      </c>
      <c r="F886">
        <v>1394.35</v>
      </c>
      <c r="G886">
        <v>17.433759299542899</v>
      </c>
      <c r="H886">
        <v>0.80435009978004302</v>
      </c>
      <c r="I886">
        <v>-2.2270721221668199</v>
      </c>
      <c r="J886">
        <v>-1.30737162183383</v>
      </c>
      <c r="K886">
        <v>1376.2297902365799</v>
      </c>
      <c r="L886">
        <v>1259.1626775990701</v>
      </c>
      <c r="M886">
        <v>61.396445660399799</v>
      </c>
      <c r="N886">
        <v>0.90393596430523704</v>
      </c>
      <c r="O886">
        <v>1.4809767992254499</v>
      </c>
      <c r="P886">
        <v>52.947951516481098</v>
      </c>
      <c r="Q886">
        <v>0.103142742679125</v>
      </c>
    </row>
    <row r="887" spans="1:17" hidden="1" x14ac:dyDescent="0.3">
      <c r="A887" t="s">
        <v>1921</v>
      </c>
      <c r="B887" t="s">
        <v>1922</v>
      </c>
      <c r="C887" t="s">
        <v>3151</v>
      </c>
      <c r="D887" t="s">
        <v>262</v>
      </c>
      <c r="E887">
        <v>3774.2508457499998</v>
      </c>
      <c r="F887">
        <v>550.5</v>
      </c>
      <c r="G887">
        <v>38.042323171626499</v>
      </c>
      <c r="H887">
        <v>-4.8866827028058202</v>
      </c>
      <c r="I887">
        <v>0.88961624047158705</v>
      </c>
      <c r="J887">
        <v>-2.2417029697797402</v>
      </c>
      <c r="K887">
        <v>570.99847768312804</v>
      </c>
      <c r="L887">
        <v>512.06081657489904</v>
      </c>
      <c r="M887">
        <v>43.834874817434802</v>
      </c>
      <c r="N887">
        <v>0.64976896925803995</v>
      </c>
      <c r="O887">
        <v>18.982742960944599</v>
      </c>
      <c r="P887">
        <v>74.761904761904702</v>
      </c>
      <c r="Q887">
        <v>6.4498592856036999E-2</v>
      </c>
    </row>
    <row r="888" spans="1:17" hidden="1" x14ac:dyDescent="0.3">
      <c r="A888" t="s">
        <v>1923</v>
      </c>
      <c r="B888" t="s">
        <v>1924</v>
      </c>
      <c r="C888" t="s">
        <v>3151</v>
      </c>
      <c r="D888" t="s">
        <v>135</v>
      </c>
      <c r="E888">
        <v>3761.0763993999999</v>
      </c>
      <c r="F888">
        <v>417.35</v>
      </c>
      <c r="G888">
        <v>-26.1823266143941</v>
      </c>
      <c r="H888">
        <v>0.402475194754988</v>
      </c>
      <c r="I888">
        <v>-17.181848877775799</v>
      </c>
      <c r="J888">
        <v>-2.0744299268428601</v>
      </c>
      <c r="K888">
        <v>424.16353086953097</v>
      </c>
      <c r="L888">
        <v>423.55486726331299</v>
      </c>
      <c r="M888">
        <v>42.787047353887097</v>
      </c>
      <c r="N888">
        <v>5.7196773908956201E-2</v>
      </c>
      <c r="O888">
        <v>14.7717742901641</v>
      </c>
      <c r="P888">
        <v>9.5406824146981606</v>
      </c>
      <c r="Q888">
        <v>-8.3520191676300006E-3</v>
      </c>
    </row>
    <row r="889" spans="1:17" x14ac:dyDescent="0.3">
      <c r="A889" t="s">
        <v>1925</v>
      </c>
      <c r="B889" t="s">
        <v>1926</v>
      </c>
      <c r="C889" t="s">
        <v>3136</v>
      </c>
      <c r="D889" t="s">
        <v>54</v>
      </c>
      <c r="E889">
        <v>3750.6505744000001</v>
      </c>
      <c r="F889">
        <v>526</v>
      </c>
      <c r="G889">
        <v>-60.922234680999203</v>
      </c>
      <c r="H889">
        <v>-9.9862173715452194</v>
      </c>
      <c r="I889">
        <v>-50.381636478060798</v>
      </c>
      <c r="J889">
        <v>-7.3889775661286698</v>
      </c>
      <c r="K889">
        <v>607.35646482265201</v>
      </c>
      <c r="L889">
        <v>731.34608211796797</v>
      </c>
      <c r="M889">
        <v>18.990048270598901</v>
      </c>
      <c r="N889">
        <v>0.83754918854571003</v>
      </c>
      <c r="O889">
        <v>136.34980988593099</v>
      </c>
      <c r="P889">
        <v>0.69876519574996099</v>
      </c>
      <c r="Q889">
        <v>-2.337214501912E-3</v>
      </c>
    </row>
    <row r="890" spans="1:17" hidden="1" x14ac:dyDescent="0.3">
      <c r="A890" t="s">
        <v>1927</v>
      </c>
      <c r="B890" t="s">
        <v>1928</v>
      </c>
      <c r="C890" t="s">
        <v>3151</v>
      </c>
      <c r="D890" t="s">
        <v>215</v>
      </c>
      <c r="E890">
        <v>3750.03089525</v>
      </c>
      <c r="F890">
        <v>209.9</v>
      </c>
      <c r="G890">
        <v>35.363778942021398</v>
      </c>
      <c r="H890">
        <v>7.1640835112440699</v>
      </c>
      <c r="I890">
        <v>58.5136767867169</v>
      </c>
      <c r="J890">
        <v>9.3176041739270694</v>
      </c>
      <c r="K890">
        <v>186.488009372985</v>
      </c>
      <c r="L890">
        <v>153.243443506695</v>
      </c>
      <c r="M890">
        <v>56.909960140680198</v>
      </c>
      <c r="N890">
        <v>1.3618692528762999</v>
      </c>
      <c r="O890">
        <v>4.2401143401619796</v>
      </c>
      <c r="P890">
        <v>102.70400772573601</v>
      </c>
      <c r="Q890">
        <v>0.163796135535586</v>
      </c>
    </row>
    <row r="891" spans="1:17" hidden="1" x14ac:dyDescent="0.3">
      <c r="A891" t="s">
        <v>1929</v>
      </c>
      <c r="B891" t="s">
        <v>1930</v>
      </c>
      <c r="C891" t="s">
        <v>3151</v>
      </c>
      <c r="D891" t="s">
        <v>1055</v>
      </c>
      <c r="E891">
        <v>3730.8735000000001</v>
      </c>
      <c r="F891">
        <v>61.7</v>
      </c>
      <c r="G891">
        <v>-39.531492427661298</v>
      </c>
      <c r="H891">
        <v>3.8037442189484301E-2</v>
      </c>
      <c r="I891">
        <v>-20.446197192536498</v>
      </c>
      <c r="J891">
        <v>-0.51047742987033895</v>
      </c>
      <c r="K891">
        <v>62.979355369672803</v>
      </c>
      <c r="L891">
        <v>65.593094568279696</v>
      </c>
      <c r="M891">
        <v>80.428401478298795</v>
      </c>
      <c r="N891">
        <v>0.63058668780363503</v>
      </c>
      <c r="O891">
        <v>15.8022690437601</v>
      </c>
      <c r="P891">
        <v>2.4066390041493899</v>
      </c>
      <c r="Q891">
        <v>-6.679688381315E-3</v>
      </c>
    </row>
    <row r="892" spans="1:17" hidden="1" x14ac:dyDescent="0.3">
      <c r="A892" t="s">
        <v>1931</v>
      </c>
      <c r="B892" t="s">
        <v>1932</v>
      </c>
      <c r="C892" t="s">
        <v>3151</v>
      </c>
      <c r="D892" t="s">
        <v>54</v>
      </c>
      <c r="E892">
        <v>3730.613872425</v>
      </c>
      <c r="F892">
        <v>274.14999999999998</v>
      </c>
      <c r="G892">
        <v>28.411039689311501</v>
      </c>
      <c r="H892">
        <v>-3.9791992803778502</v>
      </c>
      <c r="I892">
        <v>5.6497012437914602</v>
      </c>
      <c r="J892">
        <v>-9.9926464108521902</v>
      </c>
      <c r="K892">
        <v>278.72785090002202</v>
      </c>
      <c r="L892">
        <v>240.26555829845901</v>
      </c>
      <c r="M892">
        <v>29.460274827101699</v>
      </c>
      <c r="N892">
        <v>0.56541025136075396</v>
      </c>
      <c r="O892">
        <v>25.113988692321701</v>
      </c>
      <c r="P892">
        <v>74.063492063492006</v>
      </c>
      <c r="Q892">
        <v>4.0712880506270002E-3</v>
      </c>
    </row>
    <row r="893" spans="1:17" hidden="1" x14ac:dyDescent="0.3">
      <c r="A893" t="s">
        <v>1933</v>
      </c>
      <c r="B893" t="s">
        <v>1934</v>
      </c>
      <c r="C893" t="s">
        <v>3151</v>
      </c>
      <c r="D893" t="s">
        <v>741</v>
      </c>
      <c r="E893">
        <v>3724.7253936799998</v>
      </c>
      <c r="F893">
        <v>165.82</v>
      </c>
      <c r="G893">
        <v>9.0521138515324697</v>
      </c>
      <c r="H893">
        <v>4.9833645316720396</v>
      </c>
      <c r="I893">
        <v>0.404005499132223</v>
      </c>
      <c r="J893">
        <v>-0.32027194195379499</v>
      </c>
      <c r="K893">
        <v>160.24934841917801</v>
      </c>
      <c r="L893">
        <v>150.346662553268</v>
      </c>
      <c r="M893">
        <v>58.331342908403499</v>
      </c>
      <c r="N893">
        <v>0.50679544663334897</v>
      </c>
      <c r="O893">
        <v>5.5361235074176696</v>
      </c>
      <c r="P893">
        <v>46.938413823659701</v>
      </c>
      <c r="Q893">
        <v>8.2626113561340003E-3</v>
      </c>
    </row>
    <row r="894" spans="1:17" x14ac:dyDescent="0.3">
      <c r="A894" t="s">
        <v>1935</v>
      </c>
      <c r="B894" t="s">
        <v>1936</v>
      </c>
      <c r="C894" t="s">
        <v>3138</v>
      </c>
      <c r="D894" t="s">
        <v>236</v>
      </c>
      <c r="E894">
        <v>3713.5836760000002</v>
      </c>
      <c r="F894">
        <v>440</v>
      </c>
      <c r="G894">
        <v>-34.591783861191097</v>
      </c>
      <c r="H894">
        <v>-10.1851723199806</v>
      </c>
      <c r="I894">
        <v>-33.686781188313702</v>
      </c>
      <c r="J894">
        <v>-4.6862024154666502</v>
      </c>
      <c r="K894">
        <v>476.45168834849898</v>
      </c>
      <c r="L894">
        <v>496.326025702886</v>
      </c>
      <c r="M894">
        <v>21.3996001437337</v>
      </c>
      <c r="N894">
        <v>1.50067196810482</v>
      </c>
      <c r="O894">
        <v>58.863636363636303</v>
      </c>
      <c r="P894">
        <v>0.77874484654145704</v>
      </c>
    </row>
    <row r="895" spans="1:17" x14ac:dyDescent="0.3">
      <c r="A895" t="s">
        <v>1937</v>
      </c>
      <c r="B895" t="s">
        <v>1938</v>
      </c>
      <c r="C895" t="s">
        <v>3136</v>
      </c>
      <c r="D895" t="s">
        <v>1939</v>
      </c>
      <c r="E895">
        <v>3709.28408068</v>
      </c>
      <c r="F895">
        <v>221.42</v>
      </c>
      <c r="G895">
        <v>-44.029675038504998</v>
      </c>
      <c r="H895">
        <v>-3.5491059755598999</v>
      </c>
      <c r="I895">
        <v>-15.104265113616</v>
      </c>
      <c r="J895">
        <v>-3.0222363385832902</v>
      </c>
      <c r="K895">
        <v>228.859556476877</v>
      </c>
      <c r="L895">
        <v>231.96639999999999</v>
      </c>
      <c r="M895">
        <v>37.726077715596901</v>
      </c>
      <c r="N895">
        <v>0.47671303270349202</v>
      </c>
      <c r="O895">
        <v>26.908138379550099</v>
      </c>
      <c r="P895">
        <v>12.624618514750701</v>
      </c>
    </row>
    <row r="896" spans="1:17" hidden="1" x14ac:dyDescent="0.3">
      <c r="A896" t="s">
        <v>1940</v>
      </c>
      <c r="B896" t="s">
        <v>1941</v>
      </c>
      <c r="C896" t="s">
        <v>3151</v>
      </c>
      <c r="D896" t="s">
        <v>51</v>
      </c>
      <c r="E896">
        <v>3706.9983152999998</v>
      </c>
      <c r="F896">
        <v>340.2</v>
      </c>
      <c r="G896">
        <v>103.890767626223</v>
      </c>
      <c r="H896">
        <v>-1.20467039726961</v>
      </c>
      <c r="I896">
        <v>21.082492108735099</v>
      </c>
      <c r="J896">
        <v>-2.3967975615338601</v>
      </c>
      <c r="K896">
        <v>346.36669896680502</v>
      </c>
      <c r="L896">
        <v>284.55460210285401</v>
      </c>
      <c r="M896">
        <v>40.785552634076701</v>
      </c>
      <c r="N896">
        <v>0.58355129713381204</v>
      </c>
      <c r="O896">
        <v>14.6384479717813</v>
      </c>
      <c r="P896">
        <v>214.41774491682</v>
      </c>
      <c r="Q896">
        <v>0.153929598060453</v>
      </c>
    </row>
    <row r="897" spans="1:17" hidden="1" x14ac:dyDescent="0.3">
      <c r="A897" t="s">
        <v>1942</v>
      </c>
      <c r="B897" t="s">
        <v>1943</v>
      </c>
      <c r="C897" t="s">
        <v>3151</v>
      </c>
      <c r="D897" t="s">
        <v>455</v>
      </c>
      <c r="E897">
        <v>3697.1991902699901</v>
      </c>
      <c r="F897">
        <v>583.95000000000005</v>
      </c>
      <c r="G897">
        <v>26.286100913837899</v>
      </c>
      <c r="I897">
        <v>38.377911252907303</v>
      </c>
      <c r="K897">
        <v>555.13151102030702</v>
      </c>
      <c r="L897">
        <v>481.76224515429197</v>
      </c>
      <c r="M897">
        <v>64.780785260819798</v>
      </c>
      <c r="N897">
        <v>2.3758763498948201</v>
      </c>
      <c r="O897">
        <v>5.9851014641664397</v>
      </c>
      <c r="P897">
        <v>77.492401215805501</v>
      </c>
      <c r="Q897">
        <v>-3.9150349227047E-2</v>
      </c>
    </row>
    <row r="898" spans="1:17" hidden="1" x14ac:dyDescent="0.3">
      <c r="A898" t="s">
        <v>1944</v>
      </c>
      <c r="B898" t="s">
        <v>1945</v>
      </c>
      <c r="C898" t="s">
        <v>3151</v>
      </c>
      <c r="D898" t="s">
        <v>499</v>
      </c>
      <c r="E898">
        <v>3690.032387625</v>
      </c>
      <c r="F898">
        <v>3037.75</v>
      </c>
      <c r="G898">
        <v>25.488782777605699</v>
      </c>
      <c r="H898">
        <v>-8.6331877398270596</v>
      </c>
      <c r="I898">
        <v>15.4392210986727</v>
      </c>
      <c r="J898">
        <v>-4.7852585430660799</v>
      </c>
      <c r="K898">
        <v>3126.4628095224102</v>
      </c>
      <c r="L898">
        <v>2747.4744777564101</v>
      </c>
      <c r="M898">
        <v>39.288002884976201</v>
      </c>
      <c r="N898">
        <v>0.56299792379644797</v>
      </c>
      <c r="O898">
        <v>14.229281540613901</v>
      </c>
      <c r="P898">
        <v>57.674140973736101</v>
      </c>
      <c r="Q898">
        <v>6.8643092826708996E-2</v>
      </c>
    </row>
    <row r="899" spans="1:17" hidden="1" x14ac:dyDescent="0.3">
      <c r="A899" t="s">
        <v>1946</v>
      </c>
      <c r="B899" t="s">
        <v>1947</v>
      </c>
      <c r="C899" t="s">
        <v>3151</v>
      </c>
      <c r="D899" t="s">
        <v>307</v>
      </c>
      <c r="E899">
        <v>3682.7616003749999</v>
      </c>
      <c r="F899">
        <v>383.75</v>
      </c>
      <c r="G899">
        <v>57.627311565236198</v>
      </c>
      <c r="H899">
        <v>5.1363389521293996</v>
      </c>
      <c r="I899">
        <v>103.282053554699</v>
      </c>
      <c r="J899">
        <v>-9.0417659245734594</v>
      </c>
      <c r="K899">
        <v>327.94873806372499</v>
      </c>
      <c r="M899">
        <v>56.1198059882596</v>
      </c>
      <c r="N899">
        <v>0.71737830877400499</v>
      </c>
      <c r="O899">
        <v>13.1205211726384</v>
      </c>
      <c r="P899">
        <v>154.814077025232</v>
      </c>
    </row>
    <row r="900" spans="1:17" x14ac:dyDescent="0.3">
      <c r="A900" t="s">
        <v>1948</v>
      </c>
      <c r="B900" t="s">
        <v>1949</v>
      </c>
      <c r="C900" t="s">
        <v>3153</v>
      </c>
      <c r="D900" t="s">
        <v>1950</v>
      </c>
      <c r="E900">
        <v>3669.4266284999999</v>
      </c>
      <c r="F900">
        <v>20.73</v>
      </c>
      <c r="G900">
        <v>-23.052508537202701</v>
      </c>
      <c r="H900">
        <v>-5.5697891457022104</v>
      </c>
      <c r="I900">
        <v>-11.6799534880286</v>
      </c>
      <c r="J900">
        <v>-1.4888510903465</v>
      </c>
      <c r="K900">
        <v>20.935558615657399</v>
      </c>
      <c r="L900">
        <v>21.1498810263002</v>
      </c>
      <c r="M900">
        <v>60.4176202167017</v>
      </c>
      <c r="N900">
        <v>0.62778815517624997</v>
      </c>
      <c r="O900">
        <v>34.828750602990802</v>
      </c>
      <c r="P900">
        <v>21.9411764705882</v>
      </c>
      <c r="Q900">
        <v>-4.6590177690160002E-2</v>
      </c>
    </row>
    <row r="901" spans="1:17" hidden="1" x14ac:dyDescent="0.3">
      <c r="A901" t="s">
        <v>1951</v>
      </c>
      <c r="B901" t="s">
        <v>1952</v>
      </c>
      <c r="C901" t="s">
        <v>3151</v>
      </c>
      <c r="D901" t="s">
        <v>83</v>
      </c>
      <c r="E901">
        <v>3659.72073831748</v>
      </c>
      <c r="F901">
        <v>3017.75</v>
      </c>
      <c r="G901">
        <v>385.21508174909002</v>
      </c>
      <c r="H901">
        <v>9.7864110662074992</v>
      </c>
      <c r="I901">
        <v>167.48888778077799</v>
      </c>
      <c r="J901">
        <v>10.100621249923799</v>
      </c>
      <c r="K901">
        <v>2562.1717201310798</v>
      </c>
      <c r="L901">
        <v>1766.2823463068701</v>
      </c>
      <c r="M901">
        <v>58.022691378153901</v>
      </c>
      <c r="N901">
        <v>0.94536256985174905</v>
      </c>
      <c r="O901">
        <v>4.1504432110015701</v>
      </c>
      <c r="P901">
        <v>436.01243339253898</v>
      </c>
    </row>
    <row r="902" spans="1:17" x14ac:dyDescent="0.3">
      <c r="A902" t="s">
        <v>1953</v>
      </c>
      <c r="B902" t="s">
        <v>1954</v>
      </c>
      <c r="C902" t="s">
        <v>3136</v>
      </c>
      <c r="D902" t="s">
        <v>24</v>
      </c>
      <c r="E902">
        <v>3649.0415533199998</v>
      </c>
      <c r="F902">
        <v>116.37</v>
      </c>
      <c r="G902">
        <v>-31.681490887377201</v>
      </c>
      <c r="H902">
        <v>-2.4992295741686199</v>
      </c>
      <c r="I902">
        <v>-14.930744025594199</v>
      </c>
      <c r="J902">
        <v>-2.59384891252044</v>
      </c>
      <c r="K902">
        <v>121.83576321051601</v>
      </c>
      <c r="L902">
        <v>125.70293507748001</v>
      </c>
      <c r="M902">
        <v>33.891931604069697</v>
      </c>
      <c r="N902">
        <v>0.78271224752351098</v>
      </c>
      <c r="O902">
        <v>40.457162498925797</v>
      </c>
      <c r="P902">
        <v>5.8871701546860704</v>
      </c>
      <c r="Q902">
        <v>1.3542963455759E-2</v>
      </c>
    </row>
    <row r="903" spans="1:17" hidden="1" x14ac:dyDescent="0.3">
      <c r="A903" t="s">
        <v>1955</v>
      </c>
      <c r="B903" t="s">
        <v>1956</v>
      </c>
      <c r="C903" t="s">
        <v>3151</v>
      </c>
      <c r="D903" t="s">
        <v>765</v>
      </c>
      <c r="E903">
        <v>3646.4925397249999</v>
      </c>
      <c r="F903">
        <v>783.85</v>
      </c>
      <c r="G903">
        <v>-48.689147800043301</v>
      </c>
      <c r="H903">
        <v>-12.367047900135899</v>
      </c>
      <c r="I903">
        <v>-18.434429502603901</v>
      </c>
      <c r="J903">
        <v>-2.8397457225532601</v>
      </c>
      <c r="K903">
        <v>834.43930584293196</v>
      </c>
      <c r="L903">
        <v>876.04880010753402</v>
      </c>
      <c r="M903">
        <v>34.014523002174897</v>
      </c>
      <c r="N903">
        <v>0.17584537404678699</v>
      </c>
      <c r="O903">
        <v>32.678446131275102</v>
      </c>
      <c r="P903">
        <v>9.04980523094045</v>
      </c>
      <c r="Q903">
        <v>-8.5436252019978995E-2</v>
      </c>
    </row>
    <row r="904" spans="1:17" x14ac:dyDescent="0.3">
      <c r="A904" t="s">
        <v>1957</v>
      </c>
      <c r="B904" t="s">
        <v>1958</v>
      </c>
      <c r="C904" t="s">
        <v>3147</v>
      </c>
      <c r="D904" t="s">
        <v>262</v>
      </c>
      <c r="E904">
        <v>3642.9382527900002</v>
      </c>
      <c r="F904">
        <v>1160.45</v>
      </c>
      <c r="G904">
        <v>-24.696526213604301</v>
      </c>
      <c r="H904">
        <v>-4.6196548208013999</v>
      </c>
      <c r="I904">
        <v>24.014702678117501</v>
      </c>
      <c r="J904">
        <v>1.8950292112508</v>
      </c>
      <c r="K904">
        <v>1157.39564335778</v>
      </c>
      <c r="L904">
        <v>1083.4864212494299</v>
      </c>
      <c r="M904">
        <v>52.695004566551198</v>
      </c>
      <c r="N904">
        <v>0.32778469165727098</v>
      </c>
      <c r="O904">
        <v>18.488517385496898</v>
      </c>
      <c r="P904">
        <v>54.387015233153697</v>
      </c>
      <c r="Q904">
        <v>-4.8613947481527003E-2</v>
      </c>
    </row>
    <row r="905" spans="1:17" hidden="1" x14ac:dyDescent="0.3">
      <c r="A905" t="s">
        <v>1959</v>
      </c>
      <c r="B905" t="s">
        <v>1960</v>
      </c>
      <c r="C905" t="s">
        <v>3151</v>
      </c>
      <c r="D905" t="s">
        <v>271</v>
      </c>
      <c r="E905">
        <v>3635.3164320000001</v>
      </c>
      <c r="F905">
        <v>166.65</v>
      </c>
      <c r="G905">
        <v>72.357475514793705</v>
      </c>
      <c r="H905">
        <v>-10.7129313086489</v>
      </c>
      <c r="I905">
        <v>198.80942888781399</v>
      </c>
      <c r="J905">
        <v>-1.3999866864086801</v>
      </c>
      <c r="K905">
        <v>181.45651521072301</v>
      </c>
      <c r="L905">
        <v>142.34357261242801</v>
      </c>
      <c r="M905">
        <v>51.339205587880798</v>
      </c>
      <c r="N905">
        <v>1.0208335757464799</v>
      </c>
      <c r="O905">
        <v>56.615661566156597</v>
      </c>
      <c r="P905">
        <v>261.65364583333297</v>
      </c>
      <c r="Q905">
        <v>0.20853271722695799</v>
      </c>
    </row>
    <row r="906" spans="1:17" x14ac:dyDescent="0.3">
      <c r="A906" t="s">
        <v>1961</v>
      </c>
      <c r="B906" t="s">
        <v>1962</v>
      </c>
      <c r="C906" t="s">
        <v>3147</v>
      </c>
      <c r="D906" t="s">
        <v>117</v>
      </c>
      <c r="E906">
        <v>3632.0285399999998</v>
      </c>
      <c r="F906">
        <v>830</v>
      </c>
      <c r="G906">
        <v>37.802981758494802</v>
      </c>
      <c r="H906">
        <v>0.97331081269847497</v>
      </c>
      <c r="I906">
        <v>-17.4098571612681</v>
      </c>
      <c r="J906">
        <v>-5.2164738331523299</v>
      </c>
      <c r="K906">
        <v>832.998493980798</v>
      </c>
      <c r="L906">
        <v>781.24603665256404</v>
      </c>
      <c r="M906">
        <v>46.528889085457102</v>
      </c>
      <c r="N906">
        <v>0.68844608699288201</v>
      </c>
      <c r="O906">
        <v>30.481927710843301</v>
      </c>
      <c r="P906">
        <v>95.985832349468694</v>
      </c>
      <c r="Q906">
        <v>8.8275024267845004E-2</v>
      </c>
    </row>
    <row r="907" spans="1:17" hidden="1" x14ac:dyDescent="0.3">
      <c r="A907" t="s">
        <v>1963</v>
      </c>
      <c r="B907" t="s">
        <v>1964</v>
      </c>
      <c r="C907" t="s">
        <v>3151</v>
      </c>
      <c r="D907" t="s">
        <v>83</v>
      </c>
      <c r="E907">
        <v>3630.1324920000002</v>
      </c>
      <c r="F907">
        <v>2951.5</v>
      </c>
      <c r="G907">
        <v>12.910527610204101</v>
      </c>
      <c r="H907">
        <v>-10.4077873915466</v>
      </c>
      <c r="I907">
        <v>4.0708207688735296</v>
      </c>
      <c r="J907">
        <v>-1.4101446498076999</v>
      </c>
      <c r="K907">
        <v>3074.1009192514298</v>
      </c>
      <c r="L907">
        <v>2812.91911710572</v>
      </c>
      <c r="M907">
        <v>47.312155966960802</v>
      </c>
      <c r="N907">
        <v>0.60857864262654304</v>
      </c>
      <c r="O907">
        <v>29.2647806200237</v>
      </c>
      <c r="P907">
        <v>61.597634755947297</v>
      </c>
      <c r="Q907">
        <v>0.17526894701307699</v>
      </c>
    </row>
    <row r="908" spans="1:17" hidden="1" x14ac:dyDescent="0.3">
      <c r="A908" t="s">
        <v>1965</v>
      </c>
      <c r="B908" t="s">
        <v>1966</v>
      </c>
      <c r="C908" t="s">
        <v>3151</v>
      </c>
      <c r="D908" t="s">
        <v>382</v>
      </c>
      <c r="E908">
        <v>3629.7255359199999</v>
      </c>
      <c r="F908">
        <v>1213.5999999999999</v>
      </c>
      <c r="G908">
        <v>-2.0196075212387998</v>
      </c>
      <c r="H908">
        <v>22.4714273243255</v>
      </c>
      <c r="I908">
        <v>-2.5449336242068301</v>
      </c>
      <c r="J908">
        <v>10.004145680161599</v>
      </c>
      <c r="K908">
        <v>1054.1699890708001</v>
      </c>
      <c r="L908">
        <v>1019.22700993127</v>
      </c>
      <c r="M908">
        <v>75.775771559373197</v>
      </c>
      <c r="N908">
        <v>2.3479357202210598</v>
      </c>
      <c r="O908">
        <v>4.1488134475939402</v>
      </c>
      <c r="P908">
        <v>46.005774783445602</v>
      </c>
      <c r="Q908">
        <v>5.8549807780194002E-2</v>
      </c>
    </row>
    <row r="909" spans="1:17" hidden="1" x14ac:dyDescent="0.3">
      <c r="A909" t="s">
        <v>1967</v>
      </c>
      <c r="B909" t="s">
        <v>1968</v>
      </c>
      <c r="C909" t="s">
        <v>3151</v>
      </c>
      <c r="D909" t="s">
        <v>1969</v>
      </c>
      <c r="E909">
        <v>3617.0876250000001</v>
      </c>
      <c r="F909">
        <v>1422.65</v>
      </c>
      <c r="G909">
        <v>96.147653049502907</v>
      </c>
      <c r="H909">
        <v>0.98702485084373004</v>
      </c>
      <c r="I909">
        <v>22.603377913411801</v>
      </c>
      <c r="J909">
        <v>2.6631032802957399</v>
      </c>
      <c r="K909">
        <v>1431.62621380317</v>
      </c>
      <c r="L909">
        <v>1247.49656660395</v>
      </c>
      <c r="M909">
        <v>50.384696588766403</v>
      </c>
      <c r="N909">
        <v>0.37721575982598299</v>
      </c>
      <c r="O909">
        <v>17.3830527536639</v>
      </c>
      <c r="P909">
        <v>128.519797606617</v>
      </c>
      <c r="Q909">
        <v>2.3278384670758E-2</v>
      </c>
    </row>
    <row r="910" spans="1:17" x14ac:dyDescent="0.3">
      <c r="A910" t="s">
        <v>1970</v>
      </c>
      <c r="B910" t="s">
        <v>1971</v>
      </c>
      <c r="C910" t="s">
        <v>3135</v>
      </c>
      <c r="D910" t="s">
        <v>21</v>
      </c>
      <c r="E910">
        <v>3601.2194027249998</v>
      </c>
      <c r="F910">
        <v>610.04999999999995</v>
      </c>
      <c r="G910">
        <v>-24.156966457824598</v>
      </c>
      <c r="H910">
        <v>-3.4182400274225899</v>
      </c>
      <c r="I910">
        <v>-11.213380384162001</v>
      </c>
      <c r="J910">
        <v>0.56041262397560998</v>
      </c>
      <c r="K910">
        <v>617.15807457368999</v>
      </c>
      <c r="L910">
        <v>604.15441083498695</v>
      </c>
      <c r="M910">
        <v>50.069732560497997</v>
      </c>
      <c r="N910">
        <v>0.388865533283273</v>
      </c>
      <c r="O910">
        <v>29.7434636505204</v>
      </c>
      <c r="P910">
        <v>35.566666666666599</v>
      </c>
      <c r="Q910">
        <v>7.0003761366301001E-2</v>
      </c>
    </row>
    <row r="911" spans="1:17" x14ac:dyDescent="0.3">
      <c r="A911" t="s">
        <v>1972</v>
      </c>
      <c r="B911" t="s">
        <v>1973</v>
      </c>
      <c r="C911" t="s">
        <v>3146</v>
      </c>
      <c r="D911" t="s">
        <v>434</v>
      </c>
      <c r="E911">
        <v>3592.7902539649999</v>
      </c>
      <c r="F911">
        <v>498.65</v>
      </c>
      <c r="G911">
        <v>0.30860650090335801</v>
      </c>
      <c r="H911">
        <v>6.1009266266402404</v>
      </c>
      <c r="I911">
        <v>-0.525661487062688</v>
      </c>
      <c r="J911">
        <v>-1.43713801817511E-2</v>
      </c>
      <c r="K911">
        <v>488.876701472695</v>
      </c>
      <c r="L911">
        <v>462.63801833003299</v>
      </c>
      <c r="M911">
        <v>60.714818909702501</v>
      </c>
      <c r="N911">
        <v>0.78304056235689001</v>
      </c>
      <c r="O911">
        <v>11.2403489421438</v>
      </c>
      <c r="P911">
        <v>43.269645165924402</v>
      </c>
      <c r="Q911">
        <v>-6.9578323118363997E-2</v>
      </c>
    </row>
    <row r="912" spans="1:17" x14ac:dyDescent="0.3">
      <c r="A912" t="s">
        <v>1974</v>
      </c>
      <c r="B912" t="s">
        <v>1975</v>
      </c>
      <c r="C912" t="s">
        <v>3147</v>
      </c>
      <c r="D912" t="s">
        <v>529</v>
      </c>
      <c r="E912">
        <v>3591.6553386149999</v>
      </c>
      <c r="F912">
        <v>322.45</v>
      </c>
      <c r="G912">
        <v>-18.1954676268182</v>
      </c>
      <c r="H912">
        <v>-4.0425729219395201</v>
      </c>
      <c r="I912">
        <v>-9.0720435459236004</v>
      </c>
      <c r="J912">
        <v>-2.39965355665464</v>
      </c>
      <c r="K912">
        <v>338.42151589924202</v>
      </c>
      <c r="L912">
        <v>332.57033940664599</v>
      </c>
      <c r="M912">
        <v>44.183282153451898</v>
      </c>
      <c r="N912">
        <v>0.39633228267891502</v>
      </c>
      <c r="O912">
        <v>40.145759032408101</v>
      </c>
      <c r="P912">
        <v>37.037824054398598</v>
      </c>
    </row>
    <row r="913" spans="1:17" hidden="1" x14ac:dyDescent="0.3">
      <c r="A913" t="s">
        <v>1976</v>
      </c>
      <c r="B913" t="s">
        <v>1977</v>
      </c>
      <c r="C913" t="s">
        <v>3151</v>
      </c>
      <c r="D913" t="s">
        <v>262</v>
      </c>
      <c r="E913">
        <v>3588.3797147</v>
      </c>
      <c r="F913">
        <v>2111.4499999999998</v>
      </c>
      <c r="G913">
        <v>41.674582932661401</v>
      </c>
      <c r="H913">
        <v>-15.032099919633801</v>
      </c>
      <c r="I913">
        <v>23.096706332564398</v>
      </c>
      <c r="J913">
        <v>-8.4659483258356598</v>
      </c>
      <c r="K913">
        <v>2306.8259225649099</v>
      </c>
      <c r="L913">
        <v>1988.8990568577501</v>
      </c>
      <c r="M913">
        <v>38.197378823195002</v>
      </c>
      <c r="N913">
        <v>0.49653405628583103</v>
      </c>
      <c r="O913">
        <v>32.610291505837203</v>
      </c>
      <c r="P913">
        <v>90.521091811414294</v>
      </c>
      <c r="Q913">
        <v>1.1131689101081E-2</v>
      </c>
    </row>
    <row r="914" spans="1:17" hidden="1" x14ac:dyDescent="0.3">
      <c r="A914" t="s">
        <v>1978</v>
      </c>
      <c r="B914" t="s">
        <v>1979</v>
      </c>
      <c r="C914" t="s">
        <v>3151</v>
      </c>
      <c r="D914" t="s">
        <v>215</v>
      </c>
      <c r="E914">
        <v>3583.4660847800001</v>
      </c>
      <c r="F914">
        <v>557.29999999999995</v>
      </c>
      <c r="G914">
        <v>124.549847040096</v>
      </c>
      <c r="H914">
        <v>-7.0432413718618401</v>
      </c>
      <c r="I914">
        <v>66.3822631255115</v>
      </c>
      <c r="J914">
        <v>-1.96136734417489</v>
      </c>
      <c r="K914">
        <v>568.87543355562502</v>
      </c>
      <c r="L914">
        <v>451.75708005287697</v>
      </c>
      <c r="M914">
        <v>48.069914831320901</v>
      </c>
      <c r="N914">
        <v>0.264063751609798</v>
      </c>
      <c r="O914">
        <v>24.5289790059214</v>
      </c>
      <c r="P914">
        <v>211.34078212290501</v>
      </c>
      <c r="Q914">
        <v>0.18929046323408699</v>
      </c>
    </row>
    <row r="915" spans="1:17" hidden="1" x14ac:dyDescent="0.3">
      <c r="A915" t="s">
        <v>1980</v>
      </c>
      <c r="B915" t="s">
        <v>1981</v>
      </c>
      <c r="C915" t="s">
        <v>3151</v>
      </c>
      <c r="E915">
        <v>3562.03</v>
      </c>
      <c r="F915">
        <v>665.8</v>
      </c>
      <c r="G915">
        <v>752.06876608737196</v>
      </c>
      <c r="H915">
        <v>-1.38666490119896</v>
      </c>
      <c r="I915">
        <v>-4.6535109314859602</v>
      </c>
      <c r="J915">
        <v>3.18793647951117</v>
      </c>
      <c r="K915">
        <v>641.89191842184198</v>
      </c>
      <c r="L915">
        <v>525.26020962157895</v>
      </c>
      <c r="M915">
        <v>57.034599128819401</v>
      </c>
      <c r="N915">
        <v>1.11286492045924</v>
      </c>
      <c r="O915">
        <v>19.052267948332801</v>
      </c>
      <c r="P915">
        <v>815.81843191196697</v>
      </c>
      <c r="Q915">
        <v>0.16981487884474</v>
      </c>
    </row>
    <row r="916" spans="1:17" hidden="1" x14ac:dyDescent="0.3">
      <c r="A916" t="s">
        <v>1982</v>
      </c>
      <c r="B916" t="s">
        <v>1983</v>
      </c>
      <c r="C916" t="s">
        <v>3151</v>
      </c>
      <c r="D916" t="s">
        <v>455</v>
      </c>
      <c r="E916">
        <v>3550.1025</v>
      </c>
      <c r="F916">
        <v>533.85</v>
      </c>
      <c r="G916">
        <v>129.497002663909</v>
      </c>
      <c r="H916">
        <v>1.3628408818144899</v>
      </c>
      <c r="I916">
        <v>162.39641665768099</v>
      </c>
      <c r="J916">
        <v>-0.69439800535040697</v>
      </c>
      <c r="K916">
        <v>430.52474105149298</v>
      </c>
      <c r="L916">
        <v>297.40673079378701</v>
      </c>
      <c r="M916">
        <v>57.808290736156799</v>
      </c>
      <c r="N916">
        <v>0.47176176621573102</v>
      </c>
      <c r="O916">
        <v>7.70815772220661</v>
      </c>
      <c r="P916">
        <v>201.610169491525</v>
      </c>
      <c r="Q916">
        <v>0.121443220218808</v>
      </c>
    </row>
    <row r="917" spans="1:17" hidden="1" x14ac:dyDescent="0.3">
      <c r="A917" t="s">
        <v>1984</v>
      </c>
      <c r="B917" t="s">
        <v>1985</v>
      </c>
      <c r="C917" t="s">
        <v>3151</v>
      </c>
      <c r="D917" t="s">
        <v>1986</v>
      </c>
      <c r="E917">
        <v>3533.5842967049998</v>
      </c>
      <c r="F917">
        <v>796.55</v>
      </c>
      <c r="G917">
        <v>110.9081768028</v>
      </c>
      <c r="H917">
        <v>4.6011972401200296</v>
      </c>
      <c r="I917">
        <v>119.870739768799</v>
      </c>
      <c r="J917">
        <v>2.4883792774467302</v>
      </c>
      <c r="K917">
        <v>738.84087023104996</v>
      </c>
      <c r="L917">
        <v>488.77449999999999</v>
      </c>
      <c r="M917">
        <v>63.650167772487698</v>
      </c>
      <c r="N917">
        <v>1.1043504108086899</v>
      </c>
      <c r="O917">
        <v>6.3335634925616802</v>
      </c>
      <c r="P917">
        <v>211.39562157935799</v>
      </c>
    </row>
    <row r="918" spans="1:17" hidden="1" x14ac:dyDescent="0.3">
      <c r="A918" t="s">
        <v>1987</v>
      </c>
      <c r="B918" t="s">
        <v>1988</v>
      </c>
      <c r="C918" t="s">
        <v>3151</v>
      </c>
      <c r="D918" t="s">
        <v>1350</v>
      </c>
      <c r="E918">
        <v>3531.593140515</v>
      </c>
      <c r="F918">
        <v>806.55</v>
      </c>
      <c r="G918">
        <v>-13.680742973267099</v>
      </c>
      <c r="H918">
        <v>1.8147578914179501</v>
      </c>
      <c r="I918">
        <v>43.432768782950298</v>
      </c>
      <c r="J918">
        <v>7.7032686155594297</v>
      </c>
      <c r="K918">
        <v>775.01738444478497</v>
      </c>
      <c r="L918">
        <v>698.92966751946597</v>
      </c>
      <c r="M918">
        <v>62.020084681887099</v>
      </c>
      <c r="N918">
        <v>0.57457978184482905</v>
      </c>
      <c r="O918">
        <v>21.8771309900192</v>
      </c>
      <c r="P918">
        <v>79.552537845057799</v>
      </c>
      <c r="Q918">
        <v>-2.4686618374469001E-2</v>
      </c>
    </row>
    <row r="919" spans="1:17" x14ac:dyDescent="0.3">
      <c r="A919" t="s">
        <v>1989</v>
      </c>
      <c r="B919" t="s">
        <v>1990</v>
      </c>
      <c r="C919" t="s">
        <v>3147</v>
      </c>
      <c r="D919" t="s">
        <v>483</v>
      </c>
      <c r="E919">
        <v>3530.1363999999999</v>
      </c>
      <c r="F919">
        <v>407.75</v>
      </c>
      <c r="G919">
        <v>-5.9413877936874497</v>
      </c>
      <c r="H919">
        <v>-53.149133974523203</v>
      </c>
      <c r="I919">
        <v>-45.753732621352398</v>
      </c>
      <c r="J919">
        <v>-1.9119173740487001</v>
      </c>
      <c r="K919">
        <v>427.29257691786501</v>
      </c>
      <c r="L919">
        <v>468.65136842597002</v>
      </c>
      <c r="M919">
        <v>59.130504131855702</v>
      </c>
      <c r="N919">
        <v>0.412366468202849</v>
      </c>
      <c r="O919">
        <v>83.316983445738799</v>
      </c>
      <c r="P919">
        <v>31.5322580645161</v>
      </c>
      <c r="Q919">
        <v>0.15201876511469201</v>
      </c>
    </row>
    <row r="920" spans="1:17" hidden="1" x14ac:dyDescent="0.3">
      <c r="A920" t="s">
        <v>1991</v>
      </c>
      <c r="B920" t="s">
        <v>1992</v>
      </c>
      <c r="C920" t="s">
        <v>3151</v>
      </c>
      <c r="D920" t="s">
        <v>389</v>
      </c>
      <c r="E920">
        <v>3525.1914469049998</v>
      </c>
      <c r="F920">
        <v>1065.45</v>
      </c>
      <c r="G920">
        <v>56.048332383665397</v>
      </c>
      <c r="H920">
        <v>-1.30644541308474</v>
      </c>
      <c r="I920">
        <v>43.990645385526399</v>
      </c>
      <c r="J920">
        <v>-0.81032854181484104</v>
      </c>
      <c r="K920">
        <v>1016.20679134524</v>
      </c>
      <c r="L920">
        <v>819.98563560575099</v>
      </c>
      <c r="M920">
        <v>48.2959455798702</v>
      </c>
      <c r="N920">
        <v>0.32457245951366998</v>
      </c>
      <c r="O920">
        <v>27.645595757660999</v>
      </c>
      <c r="P920">
        <v>108.217705686925</v>
      </c>
      <c r="Q920">
        <v>1.1607590006212001E-2</v>
      </c>
    </row>
    <row r="921" spans="1:17" hidden="1" x14ac:dyDescent="0.3">
      <c r="A921" t="s">
        <v>1993</v>
      </c>
      <c r="B921" t="s">
        <v>1994</v>
      </c>
      <c r="C921" t="s">
        <v>3151</v>
      </c>
      <c r="D921" t="s">
        <v>117</v>
      </c>
      <c r="E921">
        <v>3518.4075622300002</v>
      </c>
      <c r="F921">
        <v>1074.7</v>
      </c>
      <c r="G921">
        <v>7.5437072271793602</v>
      </c>
      <c r="H921">
        <v>-14.9289831193485</v>
      </c>
      <c r="I921">
        <v>2.7340578386310002</v>
      </c>
      <c r="J921">
        <v>-6.0392972920599899</v>
      </c>
      <c r="K921">
        <v>1093.3868117270799</v>
      </c>
      <c r="L921">
        <v>955.51059880591094</v>
      </c>
      <c r="M921">
        <v>34.872196636374603</v>
      </c>
      <c r="N921">
        <v>0.69251408722500896</v>
      </c>
      <c r="O921">
        <v>23.755466641853499</v>
      </c>
      <c r="P921">
        <v>49.2638888888888</v>
      </c>
      <c r="Q921">
        <v>0.124614146961591</v>
      </c>
    </row>
    <row r="922" spans="1:17" hidden="1" x14ac:dyDescent="0.3">
      <c r="A922" t="s">
        <v>1995</v>
      </c>
      <c r="B922" t="s">
        <v>1996</v>
      </c>
      <c r="C922" t="s">
        <v>3151</v>
      </c>
      <c r="D922" t="s">
        <v>1590</v>
      </c>
      <c r="E922">
        <v>3517.31183241999</v>
      </c>
      <c r="F922">
        <v>2073.8000000000002</v>
      </c>
      <c r="G922">
        <v>-6.4183064487890604</v>
      </c>
      <c r="H922">
        <v>-3.3455984251909201</v>
      </c>
      <c r="I922">
        <v>16.7972783103693</v>
      </c>
      <c r="J922">
        <v>1.2264936460587099</v>
      </c>
      <c r="K922">
        <v>2125.23023970136</v>
      </c>
      <c r="L922">
        <v>1891.3035858071</v>
      </c>
      <c r="M922">
        <v>49.564431219503902</v>
      </c>
      <c r="N922">
        <v>0.32524592685523601</v>
      </c>
      <c r="O922">
        <v>19.0568039348056</v>
      </c>
      <c r="P922">
        <v>46.449631015853903</v>
      </c>
      <c r="Q922">
        <v>0.10957679152336799</v>
      </c>
    </row>
    <row r="923" spans="1:17" hidden="1" x14ac:dyDescent="0.3">
      <c r="A923" t="s">
        <v>1997</v>
      </c>
      <c r="B923" t="s">
        <v>1998</v>
      </c>
      <c r="C923" t="s">
        <v>3151</v>
      </c>
      <c r="D923" t="s">
        <v>51</v>
      </c>
      <c r="E923">
        <v>3514.5728798360001</v>
      </c>
      <c r="F923">
        <v>136.87</v>
      </c>
      <c r="G923">
        <v>37.086361080996198</v>
      </c>
      <c r="H923">
        <v>-8.8665196632998402</v>
      </c>
      <c r="I923">
        <v>37.756312032317801</v>
      </c>
      <c r="J923">
        <v>-3.5101239480746398</v>
      </c>
      <c r="K923">
        <v>142.344301278009</v>
      </c>
      <c r="L923">
        <v>119.40707260897</v>
      </c>
      <c r="M923">
        <v>39.357570719510797</v>
      </c>
      <c r="N923">
        <v>0.37056175276333397</v>
      </c>
      <c r="O923">
        <v>23.474830130781001</v>
      </c>
      <c r="P923">
        <v>80.686468646864597</v>
      </c>
      <c r="Q923">
        <v>1.5902109646783E-2</v>
      </c>
    </row>
    <row r="924" spans="1:17" hidden="1" x14ac:dyDescent="0.3">
      <c r="A924" t="s">
        <v>1999</v>
      </c>
      <c r="B924" t="s">
        <v>2000</v>
      </c>
      <c r="C924" t="s">
        <v>3151</v>
      </c>
      <c r="D924" t="s">
        <v>57</v>
      </c>
      <c r="E924">
        <v>3488.9111535960001</v>
      </c>
      <c r="F924">
        <v>230.67</v>
      </c>
      <c r="G924">
        <v>5.9963888518504804</v>
      </c>
      <c r="H924">
        <v>1.17084170907763</v>
      </c>
      <c r="I924">
        <v>17.426499168233899</v>
      </c>
      <c r="J924">
        <v>-2.1225414214779899</v>
      </c>
      <c r="K924">
        <v>229.259961487466</v>
      </c>
      <c r="L924">
        <v>205.73060362629499</v>
      </c>
      <c r="M924">
        <v>51.456197778448299</v>
      </c>
      <c r="N924">
        <v>0.79935896782514204</v>
      </c>
      <c r="O924">
        <v>17.006979667923801</v>
      </c>
      <c r="P924">
        <v>63.248407643311999</v>
      </c>
      <c r="Q924">
        <v>0.11624755112448799</v>
      </c>
    </row>
    <row r="925" spans="1:17" hidden="1" x14ac:dyDescent="0.3">
      <c r="A925" t="s">
        <v>2001</v>
      </c>
      <c r="B925" t="s">
        <v>2002</v>
      </c>
      <c r="C925" t="s">
        <v>3151</v>
      </c>
      <c r="D925" t="s">
        <v>135</v>
      </c>
      <c r="E925">
        <v>3460.7768280349901</v>
      </c>
      <c r="F925">
        <v>267.55</v>
      </c>
      <c r="G925">
        <v>299.15113918347203</v>
      </c>
      <c r="H925">
        <v>4.9579505682923699</v>
      </c>
      <c r="I925">
        <v>92.653073275514004</v>
      </c>
      <c r="J925">
        <v>-5.9245208090584498</v>
      </c>
      <c r="K925">
        <v>266.92167527886102</v>
      </c>
      <c r="L925">
        <v>188.28660248506401</v>
      </c>
      <c r="M925">
        <v>33.538470452054902</v>
      </c>
      <c r="N925">
        <v>1.10820884063717</v>
      </c>
      <c r="O925">
        <v>28.686226873481498</v>
      </c>
      <c r="P925">
        <v>430.85317460317401</v>
      </c>
      <c r="Q925">
        <v>0.16618835474086799</v>
      </c>
    </row>
    <row r="926" spans="1:17" hidden="1" x14ac:dyDescent="0.3">
      <c r="A926" t="s">
        <v>2003</v>
      </c>
      <c r="B926" t="s">
        <v>2004</v>
      </c>
      <c r="C926" t="s">
        <v>3148</v>
      </c>
      <c r="D926" t="s">
        <v>284</v>
      </c>
      <c r="E926">
        <v>3446.905381392</v>
      </c>
      <c r="F926">
        <v>161.52000000000001</v>
      </c>
      <c r="G926">
        <v>-47.871852123224201</v>
      </c>
      <c r="H926">
        <v>-9.7179231304851701</v>
      </c>
      <c r="I926">
        <v>-30.151755493124899</v>
      </c>
      <c r="J926">
        <v>-2.0830311691491299</v>
      </c>
      <c r="K926">
        <v>171.25677125557601</v>
      </c>
      <c r="M926">
        <v>46.4886334434511</v>
      </c>
      <c r="N926">
        <v>0.70872042356487497</v>
      </c>
      <c r="O926">
        <v>45.492818226844904</v>
      </c>
      <c r="P926">
        <v>10.252559726962399</v>
      </c>
    </row>
    <row r="927" spans="1:17" hidden="1" x14ac:dyDescent="0.3">
      <c r="A927" t="s">
        <v>2005</v>
      </c>
      <c r="B927" t="s">
        <v>2006</v>
      </c>
      <c r="C927" t="s">
        <v>3151</v>
      </c>
      <c r="D927" t="s">
        <v>48</v>
      </c>
      <c r="E927">
        <v>3444.53694</v>
      </c>
      <c r="F927">
        <v>276.35000000000002</v>
      </c>
      <c r="G927">
        <v>8.3669574065467707</v>
      </c>
      <c r="H927">
        <v>16.4397762885629</v>
      </c>
      <c r="I927">
        <v>62.330843633749801</v>
      </c>
      <c r="J927">
        <v>2.5950491060020999</v>
      </c>
      <c r="K927">
        <v>244.28337606686699</v>
      </c>
      <c r="L927">
        <v>215.11981512494199</v>
      </c>
      <c r="M927">
        <v>72.006949360266205</v>
      </c>
      <c r="N927">
        <v>1.0498365286176801</v>
      </c>
      <c r="O927">
        <v>7.4724081780350904</v>
      </c>
      <c r="P927">
        <v>95.992907801418397</v>
      </c>
    </row>
    <row r="928" spans="1:17" hidden="1" x14ac:dyDescent="0.3">
      <c r="A928" t="s">
        <v>2007</v>
      </c>
      <c r="B928" t="s">
        <v>2008</v>
      </c>
      <c r="C928" t="s">
        <v>3151</v>
      </c>
      <c r="D928" t="s">
        <v>182</v>
      </c>
      <c r="E928">
        <v>3426.05509936</v>
      </c>
      <c r="F928">
        <v>569.20000000000005</v>
      </c>
      <c r="G928">
        <v>11.707562258562699</v>
      </c>
      <c r="H928">
        <v>-6.6095210204591597</v>
      </c>
      <c r="I928">
        <v>1.48754846256272</v>
      </c>
      <c r="J928">
        <v>-2.4245498551404201</v>
      </c>
      <c r="K928">
        <v>589.64671901427505</v>
      </c>
      <c r="L928">
        <v>541.32940139724803</v>
      </c>
      <c r="M928">
        <v>47.256319235102602</v>
      </c>
      <c r="N928">
        <v>1.02257350063289</v>
      </c>
      <c r="O928">
        <v>22.5404075895994</v>
      </c>
      <c r="P928">
        <v>64.842166232261803</v>
      </c>
      <c r="Q928">
        <v>8.1154649241401006E-2</v>
      </c>
    </row>
    <row r="929" spans="1:17" hidden="1" x14ac:dyDescent="0.3">
      <c r="A929" t="s">
        <v>2009</v>
      </c>
      <c r="B929" t="s">
        <v>2010</v>
      </c>
      <c r="C929" t="s">
        <v>3151</v>
      </c>
      <c r="D929" t="s">
        <v>108</v>
      </c>
      <c r="E929">
        <v>3402.1903499999999</v>
      </c>
      <c r="F929">
        <v>510.15</v>
      </c>
      <c r="G929">
        <v>140.994302806582</v>
      </c>
      <c r="H929">
        <v>21.867916562149301</v>
      </c>
      <c r="I929">
        <v>38.394382958152903</v>
      </c>
      <c r="J929">
        <v>3.9861348933505498</v>
      </c>
      <c r="K929">
        <v>434.03890664221899</v>
      </c>
      <c r="L929">
        <v>373.95108983713902</v>
      </c>
      <c r="M929">
        <v>71.663108872323704</v>
      </c>
      <c r="N929">
        <v>1.6945674566559299</v>
      </c>
      <c r="O929">
        <v>2.1856316769577502</v>
      </c>
      <c r="P929">
        <v>217.520746887966</v>
      </c>
      <c r="Q929">
        <v>0.24367107882477301</v>
      </c>
    </row>
    <row r="930" spans="1:17" hidden="1" x14ac:dyDescent="0.3">
      <c r="A930" t="s">
        <v>2011</v>
      </c>
      <c r="B930" t="s">
        <v>2012</v>
      </c>
      <c r="C930" t="s">
        <v>3151</v>
      </c>
      <c r="D930" t="s">
        <v>271</v>
      </c>
      <c r="E930">
        <v>3401.2295352000001</v>
      </c>
      <c r="F930">
        <v>1292</v>
      </c>
      <c r="G930">
        <v>-16.121806354866202</v>
      </c>
      <c r="H930">
        <v>-1.91413273417644</v>
      </c>
      <c r="I930">
        <v>-10.653953072022</v>
      </c>
      <c r="J930">
        <v>4.1472672644597104</v>
      </c>
      <c r="K930">
        <v>1303.89937295051</v>
      </c>
      <c r="L930">
        <v>1309.30911867433</v>
      </c>
      <c r="M930">
        <v>64.602686983299805</v>
      </c>
      <c r="N930">
        <v>0.32303808530811001</v>
      </c>
      <c r="O930">
        <v>41.095201238390104</v>
      </c>
      <c r="P930">
        <v>17.0183860157594</v>
      </c>
      <c r="Q930">
        <v>7.6608756059317995E-2</v>
      </c>
    </row>
    <row r="931" spans="1:17" hidden="1" x14ac:dyDescent="0.3">
      <c r="A931" t="s">
        <v>2013</v>
      </c>
      <c r="B931" t="s">
        <v>2014</v>
      </c>
      <c r="C931" t="s">
        <v>3151</v>
      </c>
      <c r="D931" t="s">
        <v>27</v>
      </c>
      <c r="E931">
        <v>3378.06</v>
      </c>
      <c r="F931">
        <v>53.62</v>
      </c>
      <c r="G931">
        <v>42.729093609823899</v>
      </c>
      <c r="H931">
        <v>-11.678025094772501</v>
      </c>
      <c r="I931">
        <v>40.745977508685399</v>
      </c>
      <c r="J931">
        <v>-6.0713709329516199</v>
      </c>
      <c r="K931">
        <v>55.906677558029202</v>
      </c>
      <c r="L931">
        <v>47.517923384903099</v>
      </c>
      <c r="M931">
        <v>53.074472020940803</v>
      </c>
      <c r="N931">
        <v>0.30732678744339698</v>
      </c>
      <c r="O931">
        <v>90.096978739276395</v>
      </c>
      <c r="P931">
        <v>112.356435643564</v>
      </c>
      <c r="Q931">
        <v>9.7928524483428994E-2</v>
      </c>
    </row>
    <row r="932" spans="1:17" hidden="1" x14ac:dyDescent="0.3">
      <c r="A932" t="s">
        <v>2015</v>
      </c>
      <c r="B932" t="s">
        <v>2016</v>
      </c>
      <c r="C932" t="s">
        <v>3151</v>
      </c>
      <c r="D932" t="s">
        <v>24</v>
      </c>
      <c r="E932">
        <v>3375.5881606299999</v>
      </c>
      <c r="F932">
        <v>405.65</v>
      </c>
      <c r="G932">
        <v>3.84287305573769</v>
      </c>
      <c r="H932">
        <v>4.7290979908797102</v>
      </c>
      <c r="I932">
        <v>33.420900329385702</v>
      </c>
      <c r="J932">
        <v>-0.77877011279716202</v>
      </c>
      <c r="K932">
        <v>386.68372516930998</v>
      </c>
      <c r="L932">
        <v>333.38274578876502</v>
      </c>
      <c r="M932">
        <v>49.418107807727203</v>
      </c>
      <c r="N932">
        <v>0.398286651585255</v>
      </c>
      <c r="O932">
        <v>15.123875261925299</v>
      </c>
      <c r="P932">
        <v>62.650360866078501</v>
      </c>
      <c r="Q932">
        <v>-3.4172441885237999E-2</v>
      </c>
    </row>
    <row r="933" spans="1:17" x14ac:dyDescent="0.3">
      <c r="A933" t="s">
        <v>2017</v>
      </c>
      <c r="B933" t="s">
        <v>2018</v>
      </c>
      <c r="C933" t="s">
        <v>3142</v>
      </c>
      <c r="D933" t="s">
        <v>182</v>
      </c>
      <c r="E933">
        <v>3356.4044030999999</v>
      </c>
      <c r="F933">
        <v>213.88</v>
      </c>
      <c r="G933">
        <v>-53.446198269063103</v>
      </c>
      <c r="H933">
        <v>-2.64015090737416</v>
      </c>
      <c r="I933">
        <v>-16.2928573198854</v>
      </c>
      <c r="J933">
        <v>-0.75242250684119205</v>
      </c>
      <c r="K933">
        <v>218.45505726230201</v>
      </c>
      <c r="L933">
        <v>227.347109476832</v>
      </c>
      <c r="M933">
        <v>50.132431319496497</v>
      </c>
      <c r="N933">
        <v>0.62345240806192304</v>
      </c>
      <c r="O933">
        <v>39.798017579951299</v>
      </c>
      <c r="P933">
        <v>12.2435056415638</v>
      </c>
      <c r="Q933">
        <v>2.2170339845759999E-3</v>
      </c>
    </row>
    <row r="934" spans="1:17" hidden="1" x14ac:dyDescent="0.3">
      <c r="A934" t="s">
        <v>2019</v>
      </c>
      <c r="B934" t="s">
        <v>2020</v>
      </c>
      <c r="C934" t="s">
        <v>3151</v>
      </c>
      <c r="D934" t="s">
        <v>80</v>
      </c>
      <c r="E934">
        <v>3348.7420400000001</v>
      </c>
      <c r="F934">
        <v>1080.0999999999999</v>
      </c>
      <c r="G934">
        <v>75.631365334928006</v>
      </c>
      <c r="H934">
        <v>-0.13485230031515899</v>
      </c>
      <c r="I934">
        <v>113.836446663343</v>
      </c>
      <c r="J934">
        <v>7.4711995510785698</v>
      </c>
      <c r="K934">
        <v>964.26642932744505</v>
      </c>
      <c r="L934">
        <v>722.32591690559298</v>
      </c>
      <c r="M934">
        <v>60.251669112955902</v>
      </c>
      <c r="N934">
        <v>0.38023360078593499</v>
      </c>
      <c r="O934">
        <v>6.2864549578742697</v>
      </c>
      <c r="P934">
        <v>156.464442597649</v>
      </c>
      <c r="Q934">
        <v>7.0430447369878996E-2</v>
      </c>
    </row>
    <row r="935" spans="1:17" hidden="1" x14ac:dyDescent="0.3">
      <c r="A935" t="s">
        <v>2021</v>
      </c>
      <c r="B935" t="s">
        <v>2022</v>
      </c>
      <c r="C935" t="s">
        <v>3151</v>
      </c>
      <c r="D935" t="s">
        <v>389</v>
      </c>
      <c r="E935">
        <v>3345.35835</v>
      </c>
      <c r="F935">
        <v>13037.25</v>
      </c>
      <c r="G935">
        <v>-50.001736192279097</v>
      </c>
      <c r="H935">
        <v>-1.53559608638912</v>
      </c>
      <c r="I935">
        <v>-0.48642265399806001</v>
      </c>
      <c r="J935">
        <v>1.37184632354895</v>
      </c>
      <c r="K935">
        <v>12515.0908060521</v>
      </c>
      <c r="L935">
        <v>12306.343867527999</v>
      </c>
      <c r="M935">
        <v>56.058406277456498</v>
      </c>
      <c r="N935">
        <v>0.436010444469974</v>
      </c>
      <c r="O935">
        <v>34.229611306065301</v>
      </c>
      <c r="P935">
        <v>43.266483516483497</v>
      </c>
      <c r="Q935">
        <v>-3.8938974942618998E-2</v>
      </c>
    </row>
    <row r="936" spans="1:17" hidden="1" x14ac:dyDescent="0.3">
      <c r="A936" t="s">
        <v>2023</v>
      </c>
      <c r="B936" t="s">
        <v>2024</v>
      </c>
      <c r="C936" t="s">
        <v>3151</v>
      </c>
      <c r="D936" t="s">
        <v>389</v>
      </c>
      <c r="E936">
        <v>3332.1628363499999</v>
      </c>
      <c r="F936">
        <v>303.3</v>
      </c>
      <c r="G936">
        <v>-5.2201447876424103</v>
      </c>
      <c r="H936">
        <v>8.4816769917605495</v>
      </c>
      <c r="I936">
        <v>50.695725794107801</v>
      </c>
      <c r="J936">
        <v>4.2719656751462898</v>
      </c>
      <c r="K936">
        <v>266.48924919137602</v>
      </c>
      <c r="L936">
        <v>233.27936066815801</v>
      </c>
      <c r="M936">
        <v>61.7536923602785</v>
      </c>
      <c r="N936">
        <v>1.7019219654914199</v>
      </c>
      <c r="O936">
        <v>6.9897790966040096</v>
      </c>
      <c r="P936">
        <v>69.441340782122893</v>
      </c>
      <c r="Q936">
        <v>5.8345648791748E-2</v>
      </c>
    </row>
    <row r="937" spans="1:17" x14ac:dyDescent="0.3">
      <c r="A937" t="s">
        <v>2025</v>
      </c>
      <c r="B937" t="s">
        <v>2026</v>
      </c>
      <c r="C937" t="s">
        <v>3148</v>
      </c>
      <c r="D937" t="s">
        <v>1477</v>
      </c>
      <c r="E937">
        <v>3318.7549762180001</v>
      </c>
      <c r="F937">
        <v>123.94</v>
      </c>
      <c r="G937">
        <v>-30.3952378085595</v>
      </c>
      <c r="H937">
        <v>-4.4628413691772097</v>
      </c>
      <c r="I937">
        <v>-9.4071458518781395</v>
      </c>
      <c r="J937">
        <v>-2.6609482541988299</v>
      </c>
      <c r="K937">
        <v>129.06036384464099</v>
      </c>
      <c r="L937">
        <v>135.88096737871999</v>
      </c>
      <c r="M937">
        <v>40.980778152620701</v>
      </c>
      <c r="N937">
        <v>0.502713477929839</v>
      </c>
      <c r="O937">
        <v>28.933354849120501</v>
      </c>
      <c r="P937">
        <v>18.659645763523201</v>
      </c>
      <c r="Q937">
        <v>-0.10060993839104899</v>
      </c>
    </row>
    <row r="938" spans="1:17" hidden="1" x14ac:dyDescent="0.3">
      <c r="A938" t="s">
        <v>2027</v>
      </c>
      <c r="B938" t="s">
        <v>2028</v>
      </c>
      <c r="C938" t="s">
        <v>3151</v>
      </c>
      <c r="D938" t="s">
        <v>262</v>
      </c>
      <c r="E938">
        <v>3308.6663314000002</v>
      </c>
      <c r="F938">
        <v>319.75</v>
      </c>
      <c r="G938">
        <v>23.8872232027826</v>
      </c>
      <c r="H938">
        <v>2.0612601878407801</v>
      </c>
      <c r="I938">
        <v>44.6969794637196</v>
      </c>
      <c r="J938">
        <v>1.87944316808899</v>
      </c>
      <c r="K938">
        <v>334.95125313185298</v>
      </c>
      <c r="L938">
        <v>295.08100992016801</v>
      </c>
      <c r="M938">
        <v>50.675050307693397</v>
      </c>
      <c r="N938">
        <v>0.441152066394846</v>
      </c>
      <c r="O938">
        <v>43.393275996872497</v>
      </c>
      <c r="P938">
        <v>99.84375</v>
      </c>
      <c r="Q938">
        <v>0.214155375858191</v>
      </c>
    </row>
    <row r="939" spans="1:17" hidden="1" x14ac:dyDescent="0.3">
      <c r="A939" t="s">
        <v>2029</v>
      </c>
      <c r="B939" t="s">
        <v>2030</v>
      </c>
      <c r="C939" t="s">
        <v>3151</v>
      </c>
      <c r="D939" t="s">
        <v>765</v>
      </c>
      <c r="E939">
        <v>3306.9735959710001</v>
      </c>
      <c r="F939">
        <v>30.53</v>
      </c>
      <c r="G939">
        <v>20.300909036100599</v>
      </c>
      <c r="H939">
        <v>41.726184607497103</v>
      </c>
      <c r="I939">
        <v>16.6937429785097</v>
      </c>
      <c r="J939">
        <v>-1.8309048581131699</v>
      </c>
      <c r="K939">
        <v>25.6733369020127</v>
      </c>
      <c r="L939">
        <v>23.198578695213801</v>
      </c>
      <c r="M939">
        <v>54.586738074041399</v>
      </c>
      <c r="N939">
        <v>2.0263382775164001</v>
      </c>
      <c r="O939">
        <v>23.4523419587291</v>
      </c>
      <c r="P939">
        <v>83.363363363363305</v>
      </c>
      <c r="Q939">
        <v>-1.3679455652670001E-3</v>
      </c>
    </row>
    <row r="940" spans="1:17" hidden="1" x14ac:dyDescent="0.3">
      <c r="A940" t="s">
        <v>2031</v>
      </c>
      <c r="B940" t="s">
        <v>2032</v>
      </c>
      <c r="C940" t="s">
        <v>3151</v>
      </c>
      <c r="D940" t="s">
        <v>135</v>
      </c>
      <c r="E940">
        <v>3282.1857332999998</v>
      </c>
      <c r="F940">
        <v>640.95000000000005</v>
      </c>
      <c r="G940">
        <v>12.4747999210992</v>
      </c>
      <c r="H940">
        <v>3.8344652475680698</v>
      </c>
      <c r="I940">
        <v>31.485628482711402</v>
      </c>
      <c r="J940">
        <v>-4.56701844982598</v>
      </c>
      <c r="K940">
        <v>626.72467344394204</v>
      </c>
      <c r="L940">
        <v>529.35862116421197</v>
      </c>
      <c r="M940">
        <v>40.627061533636798</v>
      </c>
      <c r="N940">
        <v>0.56382201431766199</v>
      </c>
      <c r="O940">
        <v>14.969966456041799</v>
      </c>
      <c r="P940">
        <v>89.798637844240403</v>
      </c>
      <c r="Q940">
        <v>0.19538193376865001</v>
      </c>
    </row>
    <row r="941" spans="1:17" hidden="1" x14ac:dyDescent="0.3">
      <c r="A941" t="s">
        <v>2033</v>
      </c>
      <c r="B941" t="s">
        <v>2034</v>
      </c>
      <c r="C941" t="s">
        <v>3151</v>
      </c>
      <c r="D941" t="s">
        <v>215</v>
      </c>
      <c r="E941">
        <v>3281.9734027200002</v>
      </c>
      <c r="F941">
        <v>237.92</v>
      </c>
      <c r="G941">
        <v>200.42039595721801</v>
      </c>
      <c r="H941">
        <v>-4.0772987208507896</v>
      </c>
      <c r="I941">
        <v>137.67782545382499</v>
      </c>
      <c r="J941">
        <v>-3.1017305837811802</v>
      </c>
      <c r="K941">
        <v>234.28867195250001</v>
      </c>
      <c r="L941">
        <v>173.01114019314099</v>
      </c>
      <c r="M941">
        <v>55.601808216936</v>
      </c>
      <c r="N941">
        <v>0.63469379260555803</v>
      </c>
      <c r="O941">
        <v>29.455279085406801</v>
      </c>
      <c r="P941">
        <v>265.749423520368</v>
      </c>
      <c r="Q941">
        <v>0.164820659103219</v>
      </c>
    </row>
    <row r="942" spans="1:17" hidden="1" x14ac:dyDescent="0.3">
      <c r="A942" t="s">
        <v>2035</v>
      </c>
      <c r="B942" t="s">
        <v>2036</v>
      </c>
      <c r="C942" t="s">
        <v>3151</v>
      </c>
      <c r="D942" t="s">
        <v>2037</v>
      </c>
      <c r="E942">
        <v>3281.2018951999999</v>
      </c>
      <c r="F942">
        <v>284</v>
      </c>
      <c r="G942">
        <v>22.250321401966701</v>
      </c>
      <c r="H942">
        <v>10.6034094379465</v>
      </c>
      <c r="I942">
        <v>22.695391865014599</v>
      </c>
      <c r="J942">
        <v>0.68512106252666105</v>
      </c>
      <c r="K942">
        <v>270.02604515560103</v>
      </c>
      <c r="L942">
        <v>242.709540599696</v>
      </c>
      <c r="M942">
        <v>59.6938690718722</v>
      </c>
      <c r="N942">
        <v>1.48132203498363</v>
      </c>
      <c r="O942">
        <v>16.197183098591498</v>
      </c>
      <c r="P942">
        <v>162.35565819861401</v>
      </c>
    </row>
    <row r="943" spans="1:17" hidden="1" x14ac:dyDescent="0.3">
      <c r="A943" t="s">
        <v>2038</v>
      </c>
      <c r="B943" t="s">
        <v>2039</v>
      </c>
      <c r="C943" t="s">
        <v>3151</v>
      </c>
      <c r="D943" t="s">
        <v>48</v>
      </c>
      <c r="E943">
        <v>3272.4843832400002</v>
      </c>
      <c r="F943">
        <v>386.8</v>
      </c>
      <c r="G943">
        <v>46.463211057628101</v>
      </c>
      <c r="H943">
        <v>2.2046946096831799</v>
      </c>
      <c r="I943">
        <v>17.4572994436312</v>
      </c>
      <c r="J943">
        <v>2.5522736720214798</v>
      </c>
      <c r="K943">
        <v>371.54384472573201</v>
      </c>
      <c r="L943">
        <v>313.75876604570198</v>
      </c>
      <c r="M943">
        <v>49.670890401620703</v>
      </c>
      <c r="N943">
        <v>0.63170839292282699</v>
      </c>
      <c r="O943">
        <v>7.29058945191312</v>
      </c>
      <c r="P943">
        <v>106.513614522156</v>
      </c>
      <c r="Q943">
        <v>8.6369851036689996E-2</v>
      </c>
    </row>
    <row r="944" spans="1:17" hidden="1" x14ac:dyDescent="0.3">
      <c r="A944" t="s">
        <v>2040</v>
      </c>
      <c r="B944" t="s">
        <v>2041</v>
      </c>
      <c r="C944" t="s">
        <v>3151</v>
      </c>
      <c r="D944" t="s">
        <v>215</v>
      </c>
      <c r="E944">
        <v>3267</v>
      </c>
      <c r="F944">
        <v>742.5</v>
      </c>
      <c r="G944">
        <v>160.790601504861</v>
      </c>
      <c r="H944">
        <v>16.6529290731884</v>
      </c>
      <c r="I944">
        <v>140.367568803376</v>
      </c>
      <c r="J944">
        <v>3.4968836841535298</v>
      </c>
      <c r="K944">
        <v>598.30798484935895</v>
      </c>
      <c r="L944">
        <v>436.897881370851</v>
      </c>
      <c r="M944">
        <v>83.143115278708095</v>
      </c>
      <c r="N944">
        <v>0.86965943837871396</v>
      </c>
      <c r="O944">
        <v>2.0606060606060499</v>
      </c>
      <c r="P944">
        <v>226.445372609364</v>
      </c>
      <c r="Q944">
        <v>0.22189217556423099</v>
      </c>
    </row>
    <row r="945" spans="1:17" hidden="1" x14ac:dyDescent="0.3">
      <c r="A945" t="s">
        <v>2042</v>
      </c>
      <c r="B945" t="s">
        <v>2043</v>
      </c>
      <c r="C945" t="s">
        <v>3151</v>
      </c>
      <c r="D945" t="s">
        <v>543</v>
      </c>
      <c r="E945">
        <v>3254.16740355</v>
      </c>
      <c r="F945">
        <v>414.75</v>
      </c>
      <c r="G945">
        <v>88.848530913763895</v>
      </c>
      <c r="H945">
        <v>-6.6236055435228796</v>
      </c>
      <c r="I945">
        <v>29.391958906621301</v>
      </c>
      <c r="J945">
        <v>7.2031001376547099</v>
      </c>
      <c r="K945">
        <v>387.29307077217601</v>
      </c>
      <c r="L945">
        <v>313.39568674972298</v>
      </c>
      <c r="M945">
        <v>61.119633302774098</v>
      </c>
      <c r="N945">
        <v>0.55350084254693699</v>
      </c>
      <c r="O945">
        <v>20.313441832429099</v>
      </c>
      <c r="P945">
        <v>127.198027937551</v>
      </c>
      <c r="Q945">
        <v>0.15050794563222</v>
      </c>
    </row>
    <row r="946" spans="1:17" hidden="1" x14ac:dyDescent="0.3">
      <c r="A946" t="s">
        <v>2044</v>
      </c>
      <c r="B946" t="s">
        <v>2045</v>
      </c>
      <c r="C946" t="s">
        <v>3151</v>
      </c>
      <c r="D946" t="s">
        <v>117</v>
      </c>
      <c r="E946">
        <v>3249.7816857799999</v>
      </c>
      <c r="F946">
        <v>18.82</v>
      </c>
      <c r="G946">
        <v>58.745016638080699</v>
      </c>
      <c r="H946">
        <v>-8.9099739600095003</v>
      </c>
      <c r="I946">
        <v>-21.964520326812298</v>
      </c>
      <c r="J946">
        <v>-3.23815516329209</v>
      </c>
      <c r="K946">
        <v>19.4003426942377</v>
      </c>
      <c r="L946">
        <v>18.425246213321898</v>
      </c>
      <c r="M946">
        <v>40.980277106593903</v>
      </c>
      <c r="N946">
        <v>0.807741737455965</v>
      </c>
      <c r="O946">
        <v>80.393198724760893</v>
      </c>
      <c r="P946">
        <v>115.578465063001</v>
      </c>
      <c r="Q946">
        <v>0.111918115508561</v>
      </c>
    </row>
    <row r="947" spans="1:17" hidden="1" x14ac:dyDescent="0.3">
      <c r="A947" t="s">
        <v>2046</v>
      </c>
      <c r="B947" t="s">
        <v>2047</v>
      </c>
      <c r="C947" t="s">
        <v>3151</v>
      </c>
      <c r="D947" t="s">
        <v>182</v>
      </c>
      <c r="E947">
        <v>3249.5133592799998</v>
      </c>
      <c r="F947">
        <v>1046.95</v>
      </c>
      <c r="G947">
        <v>22.490636905440098</v>
      </c>
      <c r="H947">
        <v>-3.0297953002238298</v>
      </c>
      <c r="I947">
        <v>60.810635907260298</v>
      </c>
      <c r="J947">
        <v>-1.41304415187263</v>
      </c>
      <c r="K947">
        <v>949.94742733209296</v>
      </c>
      <c r="L947">
        <v>798.44874515204901</v>
      </c>
      <c r="M947">
        <v>67.339056887066903</v>
      </c>
      <c r="N947">
        <v>1.06202351898804</v>
      </c>
      <c r="O947">
        <v>8.6680357228138902</v>
      </c>
      <c r="P947">
        <v>89.647676840865898</v>
      </c>
      <c r="Q947">
        <v>8.9260279655274999E-2</v>
      </c>
    </row>
    <row r="948" spans="1:17" hidden="1" x14ac:dyDescent="0.3">
      <c r="A948" t="s">
        <v>2048</v>
      </c>
      <c r="B948" t="s">
        <v>2049</v>
      </c>
      <c r="C948" t="s">
        <v>3151</v>
      </c>
      <c r="D948" t="s">
        <v>48</v>
      </c>
      <c r="E948">
        <v>3232.48703604</v>
      </c>
      <c r="F948">
        <v>850.6</v>
      </c>
      <c r="G948">
        <v>-21.160867484486602</v>
      </c>
      <c r="H948">
        <v>-9.2671314661620894</v>
      </c>
      <c r="I948">
        <v>-20.209628747235001</v>
      </c>
      <c r="J948">
        <v>-3.02891481789614</v>
      </c>
      <c r="K948">
        <v>892.23301067315697</v>
      </c>
      <c r="L948">
        <v>893.52545508990204</v>
      </c>
      <c r="M948">
        <v>54.659508469119899</v>
      </c>
      <c r="N948">
        <v>0.69433662696436005</v>
      </c>
      <c r="O948">
        <v>61.7681636491888</v>
      </c>
      <c r="P948">
        <v>19.988714910424498</v>
      </c>
    </row>
    <row r="949" spans="1:17" hidden="1" x14ac:dyDescent="0.3">
      <c r="A949" t="s">
        <v>2050</v>
      </c>
      <c r="B949" t="s">
        <v>2051</v>
      </c>
      <c r="C949" t="s">
        <v>3151</v>
      </c>
      <c r="D949" t="s">
        <v>21</v>
      </c>
      <c r="E949">
        <v>3220.5093118200002</v>
      </c>
      <c r="F949">
        <v>494.1</v>
      </c>
      <c r="G949">
        <v>66.922020295566199</v>
      </c>
      <c r="H949">
        <v>7.6190338695373896</v>
      </c>
      <c r="I949">
        <v>6.4245524267217897</v>
      </c>
      <c r="J949">
        <v>11.2884594056518</v>
      </c>
      <c r="K949">
        <v>388.94550455649602</v>
      </c>
      <c r="L949">
        <v>376.72469234205198</v>
      </c>
      <c r="M949">
        <v>80.897873042746298</v>
      </c>
      <c r="N949">
        <v>2.6213191398263702</v>
      </c>
      <c r="O949">
        <v>39.799635701275001</v>
      </c>
      <c r="P949">
        <v>106.693160426688</v>
      </c>
      <c r="Q949">
        <v>0.13729302218285</v>
      </c>
    </row>
    <row r="950" spans="1:17" hidden="1" x14ac:dyDescent="0.3">
      <c r="A950" t="s">
        <v>2052</v>
      </c>
      <c r="B950" t="s">
        <v>2053</v>
      </c>
      <c r="C950" t="s">
        <v>3151</v>
      </c>
      <c r="D950" t="s">
        <v>1590</v>
      </c>
      <c r="E950">
        <v>3216.2990074579998</v>
      </c>
      <c r="F950">
        <v>142.18</v>
      </c>
      <c r="G950">
        <v>-42.339780719007301</v>
      </c>
      <c r="H950">
        <v>-4.3269788174699002</v>
      </c>
      <c r="I950">
        <v>-11.456807382479701</v>
      </c>
      <c r="J950">
        <v>-2.51296863490662</v>
      </c>
      <c r="K950">
        <v>150.8371036282</v>
      </c>
      <c r="L950">
        <v>150.35615895564899</v>
      </c>
      <c r="M950">
        <v>36.735409378839698</v>
      </c>
      <c r="N950">
        <v>0.289258975907913</v>
      </c>
      <c r="O950">
        <v>25.9600506400337</v>
      </c>
      <c r="P950">
        <v>10.217054263565799</v>
      </c>
      <c r="Q950">
        <v>2.1214796691952999E-2</v>
      </c>
    </row>
    <row r="951" spans="1:17" hidden="1" x14ac:dyDescent="0.3">
      <c r="A951" t="s">
        <v>2054</v>
      </c>
      <c r="B951" t="s">
        <v>2055</v>
      </c>
      <c r="C951" t="s">
        <v>3151</v>
      </c>
      <c r="D951" t="s">
        <v>51</v>
      </c>
      <c r="E951">
        <v>3215.9723903200002</v>
      </c>
      <c r="F951">
        <v>739.85</v>
      </c>
      <c r="G951">
        <v>107.02215233047301</v>
      </c>
      <c r="H951">
        <v>-3.5445130779039902</v>
      </c>
      <c r="I951">
        <v>90.395684033391902</v>
      </c>
      <c r="J951">
        <v>-3.4090713965528701</v>
      </c>
      <c r="K951">
        <v>714.37141686158895</v>
      </c>
      <c r="L951">
        <v>553.50710052019201</v>
      </c>
      <c r="M951">
        <v>42.260971225529303</v>
      </c>
      <c r="N951">
        <v>0.54186907924245697</v>
      </c>
      <c r="O951">
        <v>12.184902345069901</v>
      </c>
      <c r="P951">
        <v>180.72605004861299</v>
      </c>
      <c r="Q951">
        <v>-2.8863523376712E-2</v>
      </c>
    </row>
    <row r="952" spans="1:17" hidden="1" x14ac:dyDescent="0.3">
      <c r="A952" t="s">
        <v>2056</v>
      </c>
      <c r="B952" t="s">
        <v>2057</v>
      </c>
      <c r="C952" t="s">
        <v>3151</v>
      </c>
      <c r="D952" t="s">
        <v>236</v>
      </c>
      <c r="E952">
        <v>3208.2816962500001</v>
      </c>
      <c r="F952">
        <v>1110.5</v>
      </c>
      <c r="G952">
        <v>2.7661022505531698</v>
      </c>
      <c r="H952">
        <v>-7.8899071611513101</v>
      </c>
      <c r="I952">
        <v>31.9939095898565</v>
      </c>
      <c r="J952">
        <v>-7.2619976196239397</v>
      </c>
      <c r="K952">
        <v>1102.1026279252001</v>
      </c>
      <c r="L952">
        <v>935.841668327452</v>
      </c>
      <c r="M952">
        <v>36.069922922530701</v>
      </c>
      <c r="N952">
        <v>0.37857416358183299</v>
      </c>
      <c r="O952">
        <v>23.345339936965299</v>
      </c>
      <c r="P952">
        <v>67.926810827158604</v>
      </c>
      <c r="Q952">
        <v>-8.8079281475340002E-3</v>
      </c>
    </row>
    <row r="953" spans="1:17" x14ac:dyDescent="0.3">
      <c r="A953" t="s">
        <v>2058</v>
      </c>
      <c r="B953" t="s">
        <v>2059</v>
      </c>
      <c r="C953" t="s">
        <v>3150</v>
      </c>
      <c r="D953" t="s">
        <v>262</v>
      </c>
      <c r="E953">
        <v>3192.9735221999999</v>
      </c>
      <c r="F953">
        <v>311.85000000000002</v>
      </c>
      <c r="G953">
        <v>14.623350859850699</v>
      </c>
      <c r="H953">
        <v>-5.8093727353953204</v>
      </c>
      <c r="I953">
        <v>4.0449081386783696</v>
      </c>
      <c r="J953">
        <v>-2.4295791337318402</v>
      </c>
      <c r="K953">
        <v>324.194968281456</v>
      </c>
      <c r="L953">
        <v>286.78314022743302</v>
      </c>
      <c r="M953">
        <v>38.145001737692297</v>
      </c>
      <c r="N953">
        <v>0.50761220185044897</v>
      </c>
      <c r="O953">
        <v>16.354016354016299</v>
      </c>
      <c r="P953">
        <v>65.306122448979593</v>
      </c>
      <c r="Q953">
        <v>5.3166549913599998E-3</v>
      </c>
    </row>
    <row r="954" spans="1:17" hidden="1" x14ac:dyDescent="0.3">
      <c r="A954" t="s">
        <v>2060</v>
      </c>
      <c r="B954" t="s">
        <v>2061</v>
      </c>
      <c r="C954" t="s">
        <v>3151</v>
      </c>
      <c r="D954" t="s">
        <v>284</v>
      </c>
      <c r="E954">
        <v>3189.4241564399999</v>
      </c>
      <c r="F954">
        <v>178.58</v>
      </c>
      <c r="G954">
        <v>45.651758198216797</v>
      </c>
      <c r="H954">
        <v>9.3265436451011592</v>
      </c>
      <c r="I954">
        <v>20.404606481338799</v>
      </c>
      <c r="J954">
        <v>0.37048155017400403</v>
      </c>
      <c r="K954">
        <v>161.876244690102</v>
      </c>
      <c r="L954">
        <v>138.989061417865</v>
      </c>
      <c r="M954">
        <v>59.723254386894702</v>
      </c>
      <c r="N954">
        <v>0.64890612332011599</v>
      </c>
      <c r="O954">
        <v>7.6268339119722004</v>
      </c>
      <c r="P954">
        <v>95.596933187294596</v>
      </c>
      <c r="Q954">
        <v>0.172980976832255</v>
      </c>
    </row>
    <row r="955" spans="1:17" hidden="1" x14ac:dyDescent="0.3">
      <c r="A955" t="s">
        <v>2062</v>
      </c>
      <c r="B955" t="s">
        <v>2063</v>
      </c>
      <c r="C955" t="s">
        <v>3151</v>
      </c>
      <c r="D955" t="s">
        <v>1969</v>
      </c>
      <c r="E955">
        <v>3189.12</v>
      </c>
      <c r="F955">
        <v>498.3</v>
      </c>
      <c r="G955">
        <v>45.288321456629902</v>
      </c>
      <c r="H955">
        <v>10.9987384884273</v>
      </c>
      <c r="I955">
        <v>57.532332274740703</v>
      </c>
      <c r="J955">
        <v>11.7582303584034</v>
      </c>
      <c r="K955">
        <v>407.89557239283403</v>
      </c>
      <c r="L955">
        <v>325.353736694887</v>
      </c>
      <c r="M955">
        <v>74.746337756274301</v>
      </c>
      <c r="N955">
        <v>0.53132148666687995</v>
      </c>
      <c r="O955">
        <v>0.74252458358419204</v>
      </c>
      <c r="P955">
        <v>119.467077736181</v>
      </c>
      <c r="Q955">
        <v>0.19870979256160501</v>
      </c>
    </row>
    <row r="956" spans="1:17" hidden="1" x14ac:dyDescent="0.3">
      <c r="A956" t="s">
        <v>2064</v>
      </c>
      <c r="B956" t="s">
        <v>2065</v>
      </c>
      <c r="C956" t="s">
        <v>3151</v>
      </c>
      <c r="D956" t="s">
        <v>54</v>
      </c>
      <c r="E956">
        <v>3184.3733258000002</v>
      </c>
      <c r="F956">
        <v>509</v>
      </c>
      <c r="G956">
        <v>3.1390395476960502</v>
      </c>
      <c r="H956">
        <v>-10.755258318928901</v>
      </c>
      <c r="I956">
        <v>2.9142388250318998</v>
      </c>
      <c r="J956">
        <v>-6.4146288666913804</v>
      </c>
      <c r="K956">
        <v>520.87105512356902</v>
      </c>
      <c r="L956">
        <v>480.95800999052699</v>
      </c>
      <c r="M956">
        <v>42.8076778410081</v>
      </c>
      <c r="N956">
        <v>0.61225568604641201</v>
      </c>
      <c r="O956">
        <v>16.895874263261199</v>
      </c>
      <c r="P956">
        <v>44.993590656601597</v>
      </c>
      <c r="Q956">
        <v>5.56507304964E-2</v>
      </c>
    </row>
    <row r="957" spans="1:17" hidden="1" x14ac:dyDescent="0.3">
      <c r="A957" t="s">
        <v>2066</v>
      </c>
      <c r="B957" t="s">
        <v>2067</v>
      </c>
      <c r="C957" t="s">
        <v>3151</v>
      </c>
      <c r="D957" t="s">
        <v>1350</v>
      </c>
      <c r="E957">
        <v>3181.04884128</v>
      </c>
      <c r="F957">
        <v>216.2</v>
      </c>
      <c r="K957">
        <v>198.53034696656701</v>
      </c>
      <c r="L957">
        <v>172.215069946667</v>
      </c>
      <c r="M957">
        <v>81.1750791682543</v>
      </c>
      <c r="N957">
        <v>1</v>
      </c>
      <c r="Q957">
        <v>0.14788253940821999</v>
      </c>
    </row>
    <row r="958" spans="1:17" x14ac:dyDescent="0.3">
      <c r="A958" t="s">
        <v>2068</v>
      </c>
      <c r="B958" t="s">
        <v>2069</v>
      </c>
      <c r="C958" t="s">
        <v>3138</v>
      </c>
      <c r="D958" t="s">
        <v>488</v>
      </c>
      <c r="E958">
        <v>3148.8121031999999</v>
      </c>
      <c r="F958">
        <v>433.2</v>
      </c>
      <c r="G958">
        <v>-13.238360835135</v>
      </c>
      <c r="H958">
        <v>-4.7715754573032498</v>
      </c>
      <c r="I958">
        <v>16.601074752763999</v>
      </c>
      <c r="J958">
        <v>-3.3560095077821801</v>
      </c>
      <c r="K958">
        <v>441.99908705607999</v>
      </c>
      <c r="L958">
        <v>393.222687260508</v>
      </c>
      <c r="M958">
        <v>38.250550045126403</v>
      </c>
      <c r="N958">
        <v>0.34364827135521497</v>
      </c>
      <c r="O958">
        <v>16.5743305632502</v>
      </c>
      <c r="P958">
        <v>46.8225724453482</v>
      </c>
      <c r="Q958">
        <v>5.4111496872529998E-3</v>
      </c>
    </row>
    <row r="959" spans="1:17" hidden="1" x14ac:dyDescent="0.3">
      <c r="A959" t="s">
        <v>2070</v>
      </c>
      <c r="B959" t="s">
        <v>2071</v>
      </c>
      <c r="C959" t="s">
        <v>3151</v>
      </c>
      <c r="D959" t="s">
        <v>274</v>
      </c>
      <c r="E959">
        <v>3145.94</v>
      </c>
      <c r="F959">
        <v>15729.7</v>
      </c>
      <c r="G959">
        <v>-21.716511104520901</v>
      </c>
      <c r="H959">
        <v>-3.18363595925228</v>
      </c>
      <c r="I959">
        <v>23.0971692590118</v>
      </c>
      <c r="J959">
        <v>0.74185438837297002</v>
      </c>
      <c r="K959">
        <v>14776.335266935699</v>
      </c>
      <c r="L959">
        <v>14035.3025639063</v>
      </c>
      <c r="M959">
        <v>81.491495660544302</v>
      </c>
      <c r="N959">
        <v>1.1373393900064801</v>
      </c>
      <c r="O959">
        <v>8.0761235115736305</v>
      </c>
      <c r="P959">
        <v>51.232573790981597</v>
      </c>
      <c r="Q959">
        <v>0.14816958203129499</v>
      </c>
    </row>
    <row r="960" spans="1:17" x14ac:dyDescent="0.3">
      <c r="A960" t="s">
        <v>2072</v>
      </c>
      <c r="B960" t="s">
        <v>2073</v>
      </c>
      <c r="C960" t="s">
        <v>3143</v>
      </c>
      <c r="D960" t="s">
        <v>117</v>
      </c>
      <c r="E960">
        <v>3143.31961125</v>
      </c>
      <c r="F960">
        <v>1079.75</v>
      </c>
      <c r="G960">
        <v>-25.530910862942999</v>
      </c>
      <c r="H960">
        <v>-1.4178462161904799</v>
      </c>
      <c r="I960">
        <v>-17.8267842007985</v>
      </c>
      <c r="J960">
        <v>-5.7299251204463202</v>
      </c>
      <c r="K960">
        <v>1124.8654170888201</v>
      </c>
      <c r="L960">
        <v>1125.6659404459799</v>
      </c>
      <c r="M960">
        <v>31.939035881654199</v>
      </c>
      <c r="N960">
        <v>0.75110603061153802</v>
      </c>
      <c r="O960">
        <v>25.862468163926799</v>
      </c>
      <c r="P960">
        <v>13.0628272251308</v>
      </c>
      <c r="Q960">
        <v>-1.1137846583994001E-2</v>
      </c>
    </row>
    <row r="961" spans="1:17" hidden="1" x14ac:dyDescent="0.3">
      <c r="A961" t="s">
        <v>2074</v>
      </c>
      <c r="B961" t="s">
        <v>2075</v>
      </c>
      <c r="C961" t="s">
        <v>3151</v>
      </c>
      <c r="D961" t="s">
        <v>550</v>
      </c>
      <c r="E961">
        <v>3121.28411947</v>
      </c>
      <c r="F961">
        <v>296.14999999999998</v>
      </c>
      <c r="G961">
        <v>-61.543611200664202</v>
      </c>
      <c r="H961">
        <v>-9.1605960969680105</v>
      </c>
      <c r="I961">
        <v>-10.6118666161634</v>
      </c>
      <c r="J961">
        <v>-1.6745858363988999</v>
      </c>
      <c r="K961">
        <v>305.33067839140801</v>
      </c>
      <c r="L961">
        <v>308.42004876767299</v>
      </c>
      <c r="M961">
        <v>43.658617826372399</v>
      </c>
      <c r="N961">
        <v>0.65052829046028804</v>
      </c>
      <c r="O961">
        <v>73.695762282627001</v>
      </c>
      <c r="P961">
        <v>20.337261275904002</v>
      </c>
    </row>
    <row r="962" spans="1:17" hidden="1" x14ac:dyDescent="0.3">
      <c r="A962" t="s">
        <v>2076</v>
      </c>
      <c r="B962" t="s">
        <v>2077</v>
      </c>
      <c r="C962" t="s">
        <v>3151</v>
      </c>
      <c r="D962" t="s">
        <v>135</v>
      </c>
      <c r="E962">
        <v>3119.4559699699998</v>
      </c>
      <c r="F962">
        <v>66.97</v>
      </c>
      <c r="G962">
        <v>23.609970524773701</v>
      </c>
      <c r="H962">
        <v>-13.302838366991899</v>
      </c>
      <c r="I962">
        <v>-0.33772076978028398</v>
      </c>
      <c r="J962">
        <v>-2.5806216349620099</v>
      </c>
      <c r="K962">
        <v>76.888815039773206</v>
      </c>
      <c r="M962">
        <v>34.642710727647199</v>
      </c>
      <c r="N962">
        <v>0.375819643287778</v>
      </c>
      <c r="O962">
        <v>62.087501866507402</v>
      </c>
      <c r="P962">
        <v>86.0277777777777</v>
      </c>
    </row>
    <row r="963" spans="1:17" x14ac:dyDescent="0.3">
      <c r="A963" t="s">
        <v>2078</v>
      </c>
      <c r="B963" t="s">
        <v>2079</v>
      </c>
      <c r="C963" t="s">
        <v>3138</v>
      </c>
      <c r="D963" t="s">
        <v>197</v>
      </c>
      <c r="E963">
        <v>3110.5504168880002</v>
      </c>
      <c r="F963">
        <v>226.96</v>
      </c>
      <c r="G963">
        <v>-28.8445158211299</v>
      </c>
      <c r="H963">
        <v>-13.233430132677199</v>
      </c>
      <c r="I963">
        <v>-11.0920913020698</v>
      </c>
      <c r="J963">
        <v>-5.9794339222381403</v>
      </c>
      <c r="K963">
        <v>253.88184840909699</v>
      </c>
      <c r="L963">
        <v>245.77627209425199</v>
      </c>
      <c r="M963">
        <v>23.240289086724701</v>
      </c>
      <c r="N963">
        <v>0.59383280656088</v>
      </c>
      <c r="O963">
        <v>27.313182939724999</v>
      </c>
      <c r="P963">
        <v>13.622027534418001</v>
      </c>
      <c r="Q963">
        <v>-4.1252925158379999E-2</v>
      </c>
    </row>
    <row r="964" spans="1:17" hidden="1" x14ac:dyDescent="0.3">
      <c r="A964" t="s">
        <v>2080</v>
      </c>
      <c r="B964" t="s">
        <v>2081</v>
      </c>
      <c r="C964" t="s">
        <v>3151</v>
      </c>
      <c r="D964" t="s">
        <v>2082</v>
      </c>
      <c r="E964">
        <v>3110.38</v>
      </c>
      <c r="F964">
        <v>1110.8499999999999</v>
      </c>
      <c r="G964">
        <v>87.786798809557098</v>
      </c>
      <c r="H964">
        <v>31.230587866135998</v>
      </c>
      <c r="I964">
        <v>25.948931744619099</v>
      </c>
      <c r="J964">
        <v>12.531536578763101</v>
      </c>
      <c r="K964">
        <v>1001.32770002303</v>
      </c>
      <c r="L964">
        <v>888.82027876066297</v>
      </c>
      <c r="M964">
        <v>61.021813082980998</v>
      </c>
      <c r="N964">
        <v>1.5726288117465499</v>
      </c>
      <c r="O964">
        <v>31.246342890579299</v>
      </c>
      <c r="P964">
        <v>160.70171321286</v>
      </c>
      <c r="Q964">
        <v>0.11034972245170099</v>
      </c>
    </row>
    <row r="965" spans="1:17" hidden="1" x14ac:dyDescent="0.3">
      <c r="A965" t="s">
        <v>2083</v>
      </c>
      <c r="B965" t="s">
        <v>2084</v>
      </c>
      <c r="C965" t="s">
        <v>3151</v>
      </c>
      <c r="D965" t="s">
        <v>21</v>
      </c>
      <c r="E965">
        <v>3108.1111408799902</v>
      </c>
      <c r="F965">
        <v>784.2</v>
      </c>
      <c r="G965">
        <v>95.402613060851394</v>
      </c>
      <c r="H965">
        <v>-0.35809904912124602</v>
      </c>
      <c r="I965">
        <v>10.7088297149587</v>
      </c>
      <c r="J965">
        <v>0.67053337444758898</v>
      </c>
      <c r="K965">
        <v>749.75403766931504</v>
      </c>
      <c r="L965">
        <v>622.54749238304305</v>
      </c>
      <c r="M965">
        <v>55.507216494289999</v>
      </c>
      <c r="N965">
        <v>0.63499097230664403</v>
      </c>
      <c r="O965">
        <v>9.1366998214741102</v>
      </c>
      <c r="P965">
        <v>162.66956958633301</v>
      </c>
      <c r="Q965">
        <v>0.104446876734009</v>
      </c>
    </row>
    <row r="966" spans="1:17" hidden="1" x14ac:dyDescent="0.3">
      <c r="A966" t="s">
        <v>2085</v>
      </c>
      <c r="B966" t="s">
        <v>2086</v>
      </c>
      <c r="C966" t="s">
        <v>3151</v>
      </c>
      <c r="D966" t="s">
        <v>455</v>
      </c>
      <c r="E966">
        <v>3100.953861</v>
      </c>
      <c r="F966">
        <v>546.75</v>
      </c>
      <c r="G966">
        <v>-2.7781596675558</v>
      </c>
      <c r="H966">
        <v>5.7240963383715799</v>
      </c>
      <c r="I966">
        <v>-11.031843807928899</v>
      </c>
      <c r="J966">
        <v>0.101310432151088</v>
      </c>
      <c r="K966">
        <v>519.63451970953497</v>
      </c>
      <c r="L966">
        <v>509.447086635365</v>
      </c>
      <c r="M966">
        <v>64.8372501771359</v>
      </c>
      <c r="N966">
        <v>1.4730760731695101</v>
      </c>
      <c r="O966">
        <v>20.704160951074499</v>
      </c>
      <c r="P966">
        <v>41.9208306294613</v>
      </c>
      <c r="Q966">
        <v>1.8222293438143002E-2</v>
      </c>
    </row>
    <row r="967" spans="1:17" hidden="1" x14ac:dyDescent="0.3">
      <c r="A967" t="s">
        <v>2087</v>
      </c>
      <c r="B967" t="s">
        <v>2088</v>
      </c>
      <c r="C967" t="s">
        <v>3151</v>
      </c>
      <c r="D967" t="s">
        <v>51</v>
      </c>
      <c r="E967">
        <v>3096.4002659500002</v>
      </c>
      <c r="F967">
        <v>335.9</v>
      </c>
      <c r="G967">
        <v>-29.549620441592399</v>
      </c>
      <c r="H967">
        <v>-8.3167934286810397</v>
      </c>
      <c r="I967">
        <v>-12.5856310168886</v>
      </c>
      <c r="J967">
        <v>-1.0573018396931499</v>
      </c>
      <c r="K967">
        <v>350.40075188906701</v>
      </c>
      <c r="L967">
        <v>344.46329397624498</v>
      </c>
      <c r="M967">
        <v>32.029510536276099</v>
      </c>
      <c r="N967">
        <v>0.98122320590780299</v>
      </c>
      <c r="O967">
        <v>23.548675200952601</v>
      </c>
      <c r="P967">
        <v>17.201674808094801</v>
      </c>
      <c r="Q967">
        <v>-8.3135715289923001E-2</v>
      </c>
    </row>
    <row r="968" spans="1:17" hidden="1" x14ac:dyDescent="0.3">
      <c r="A968" t="s">
        <v>2089</v>
      </c>
      <c r="B968" t="s">
        <v>2090</v>
      </c>
      <c r="C968" t="s">
        <v>3151</v>
      </c>
      <c r="D968" t="s">
        <v>412</v>
      </c>
      <c r="E968">
        <v>3091.763649</v>
      </c>
      <c r="F968">
        <v>4037.8</v>
      </c>
      <c r="G968">
        <v>-24.285223078027101</v>
      </c>
      <c r="H968">
        <v>-8.3496513539776505</v>
      </c>
      <c r="I968">
        <v>-19.257231457086899</v>
      </c>
      <c r="J968">
        <v>-2.49256399271846</v>
      </c>
      <c r="K968">
        <v>4293.0183204539799</v>
      </c>
      <c r="L968">
        <v>4195.9353443238297</v>
      </c>
      <c r="M968">
        <v>33.699963207230503</v>
      </c>
      <c r="N968">
        <v>0.491445596193608</v>
      </c>
      <c r="O968">
        <v>26.232106592698901</v>
      </c>
      <c r="P968">
        <v>14.2218639057439</v>
      </c>
      <c r="Q968">
        <v>5.8307364373648002E-2</v>
      </c>
    </row>
    <row r="969" spans="1:17" hidden="1" x14ac:dyDescent="0.3">
      <c r="A969" t="s">
        <v>2091</v>
      </c>
      <c r="B969" t="s">
        <v>2092</v>
      </c>
      <c r="C969" t="s">
        <v>3151</v>
      </c>
      <c r="D969" t="s">
        <v>21</v>
      </c>
      <c r="E969">
        <v>3090.879015</v>
      </c>
      <c r="F969">
        <v>243.6</v>
      </c>
      <c r="G969">
        <v>-40.545309862359701</v>
      </c>
      <c r="H969">
        <v>-14.8761440303571</v>
      </c>
      <c r="I969">
        <v>-4.7789379914580596</v>
      </c>
      <c r="J969">
        <v>-3.5878230248605001</v>
      </c>
      <c r="K969">
        <v>251.50035409956701</v>
      </c>
      <c r="L969">
        <v>235.90556185882301</v>
      </c>
      <c r="M969">
        <v>37.866542743742698</v>
      </c>
      <c r="N969">
        <v>0.43508906534452901</v>
      </c>
      <c r="O969">
        <v>32.085385878489298</v>
      </c>
      <c r="P969">
        <v>45.034532031436001</v>
      </c>
      <c r="Q969">
        <v>0.118856156824447</v>
      </c>
    </row>
    <row r="970" spans="1:17" hidden="1" x14ac:dyDescent="0.3">
      <c r="A970" t="s">
        <v>2093</v>
      </c>
      <c r="B970" t="s">
        <v>2094</v>
      </c>
      <c r="C970" t="s">
        <v>3151</v>
      </c>
      <c r="D970" t="s">
        <v>117</v>
      </c>
      <c r="E970">
        <v>3067.8509839090002</v>
      </c>
      <c r="F970">
        <v>171.31</v>
      </c>
      <c r="G970">
        <v>-40.7904667439783</v>
      </c>
      <c r="H970">
        <v>-12.7679381180743</v>
      </c>
      <c r="I970">
        <v>-9.4917920221413006</v>
      </c>
      <c r="J970">
        <v>-5.4417287253861204</v>
      </c>
      <c r="K970">
        <v>186.65725508763299</v>
      </c>
      <c r="L970">
        <v>175.16311613084</v>
      </c>
      <c r="M970">
        <v>40.0325063832626</v>
      </c>
      <c r="N970">
        <v>0.45508256733619501</v>
      </c>
      <c r="O970">
        <v>38.345689101628601</v>
      </c>
      <c r="P970">
        <v>33.6792820912992</v>
      </c>
      <c r="Q970">
        <v>9.1477046607127993E-2</v>
      </c>
    </row>
    <row r="971" spans="1:17" hidden="1" x14ac:dyDescent="0.3">
      <c r="A971" t="s">
        <v>2095</v>
      </c>
      <c r="B971" t="s">
        <v>2096</v>
      </c>
      <c r="C971" t="s">
        <v>3151</v>
      </c>
      <c r="D971" t="s">
        <v>138</v>
      </c>
      <c r="E971">
        <v>3062.75017308</v>
      </c>
      <c r="F971">
        <v>99.93</v>
      </c>
      <c r="G971">
        <v>22.709120312220598</v>
      </c>
      <c r="H971">
        <v>-7.0855241024478897</v>
      </c>
      <c r="I971">
        <v>-18.191044581374001</v>
      </c>
      <c r="J971">
        <v>-2.3888681855398199</v>
      </c>
      <c r="K971">
        <v>105.201929752797</v>
      </c>
      <c r="L971">
        <v>103.613106243343</v>
      </c>
      <c r="M971">
        <v>39.3595879460281</v>
      </c>
      <c r="N971">
        <v>0.36460638671574302</v>
      </c>
      <c r="O971">
        <v>61.8132692885019</v>
      </c>
      <c r="P971">
        <v>53.502304147465402</v>
      </c>
      <c r="Q971">
        <v>0.18698487588420601</v>
      </c>
    </row>
    <row r="972" spans="1:17" hidden="1" x14ac:dyDescent="0.3">
      <c r="A972" t="s">
        <v>2097</v>
      </c>
      <c r="B972" t="s">
        <v>2098</v>
      </c>
      <c r="C972" t="s">
        <v>3151</v>
      </c>
      <c r="D972" t="s">
        <v>135</v>
      </c>
      <c r="E972">
        <v>3050.4267856649999</v>
      </c>
      <c r="F972">
        <v>303.45</v>
      </c>
      <c r="G972">
        <v>3.6022461588903298</v>
      </c>
      <c r="H972">
        <v>-15.1068275922135</v>
      </c>
      <c r="I972">
        <v>-33.182844525113303</v>
      </c>
      <c r="J972">
        <v>-3.4826028654104002</v>
      </c>
      <c r="K972">
        <v>338.21701921537101</v>
      </c>
      <c r="L972">
        <v>331.73023050431999</v>
      </c>
      <c r="M972">
        <v>33.2363930483872</v>
      </c>
      <c r="N972">
        <v>0.90234974833578896</v>
      </c>
      <c r="O972">
        <v>54.555940023067997</v>
      </c>
      <c r="P972">
        <v>48.458904109589</v>
      </c>
      <c r="Q972">
        <v>5.3490357960894998E-2</v>
      </c>
    </row>
    <row r="973" spans="1:17" hidden="1" x14ac:dyDescent="0.3">
      <c r="A973" t="s">
        <v>2099</v>
      </c>
      <c r="B973" t="s">
        <v>2100</v>
      </c>
      <c r="C973" t="s">
        <v>3151</v>
      </c>
      <c r="D973" t="s">
        <v>51</v>
      </c>
      <c r="E973">
        <v>3041.6922047160001</v>
      </c>
      <c r="F973">
        <v>139.47999999999999</v>
      </c>
      <c r="G973">
        <v>67.581106465183396</v>
      </c>
      <c r="H973">
        <v>-7.1568293059214501</v>
      </c>
      <c r="I973">
        <v>13.0077674717371</v>
      </c>
      <c r="J973">
        <v>-2.6130485716563201</v>
      </c>
      <c r="K973">
        <v>141.644026690798</v>
      </c>
      <c r="L973">
        <v>118.731923566782</v>
      </c>
      <c r="M973">
        <v>41.996592236659403</v>
      </c>
      <c r="N973">
        <v>0.47832994228527598</v>
      </c>
      <c r="O973">
        <v>21.379409234298802</v>
      </c>
      <c r="P973">
        <v>129.59670781893001</v>
      </c>
      <c r="Q973">
        <v>3.0088592891481001E-2</v>
      </c>
    </row>
    <row r="974" spans="1:17" hidden="1" x14ac:dyDescent="0.3">
      <c r="A974" t="s">
        <v>2101</v>
      </c>
      <c r="B974" t="s">
        <v>2102</v>
      </c>
      <c r="C974" t="s">
        <v>3151</v>
      </c>
      <c r="D974" t="s">
        <v>80</v>
      </c>
      <c r="E974">
        <v>3038.0271354000001</v>
      </c>
      <c r="F974">
        <v>235.65</v>
      </c>
      <c r="G974">
        <v>37.682165532937901</v>
      </c>
      <c r="H974">
        <v>-5.9810061464690003</v>
      </c>
      <c r="I974">
        <v>24.355284087598299</v>
      </c>
      <c r="J974">
        <v>-6.3597457225532601</v>
      </c>
      <c r="K974">
        <v>240.49516386957399</v>
      </c>
      <c r="L974">
        <v>209.146482590857</v>
      </c>
      <c r="M974">
        <v>38.557909708851199</v>
      </c>
      <c r="N974">
        <v>0.68468531929374499</v>
      </c>
      <c r="O974">
        <v>19.579885423297199</v>
      </c>
      <c r="P974">
        <v>93.393516618793598</v>
      </c>
      <c r="Q974">
        <v>6.3028651017128998E-2</v>
      </c>
    </row>
    <row r="975" spans="1:17" hidden="1" x14ac:dyDescent="0.3">
      <c r="A975" t="s">
        <v>2103</v>
      </c>
      <c r="B975" t="s">
        <v>2104</v>
      </c>
      <c r="C975" t="s">
        <v>3151</v>
      </c>
      <c r="D975" t="s">
        <v>48</v>
      </c>
      <c r="E975">
        <v>3023.093434725</v>
      </c>
      <c r="F975">
        <v>2416.0500000000002</v>
      </c>
      <c r="G975">
        <v>34.331301183416301</v>
      </c>
      <c r="H975">
        <v>7.8821621424292996</v>
      </c>
      <c r="I975">
        <v>31.861780270015998</v>
      </c>
      <c r="J975">
        <v>0.23356939584382999</v>
      </c>
      <c r="K975">
        <v>2183.6482966871299</v>
      </c>
      <c r="L975">
        <v>1988.1341454736501</v>
      </c>
      <c r="M975">
        <v>75.6079634814716</v>
      </c>
      <c r="N975">
        <v>0.91441769868517597</v>
      </c>
      <c r="O975">
        <v>9.2692618116346708</v>
      </c>
      <c r="P975">
        <v>93.129496402877706</v>
      </c>
      <c r="Q975">
        <v>0.17141974655835501</v>
      </c>
    </row>
    <row r="976" spans="1:17" hidden="1" x14ac:dyDescent="0.3">
      <c r="A976" t="s">
        <v>2105</v>
      </c>
      <c r="B976" t="s">
        <v>2106</v>
      </c>
      <c r="C976" t="s">
        <v>3151</v>
      </c>
      <c r="D976" t="s">
        <v>222</v>
      </c>
      <c r="E976">
        <v>3007.69236009</v>
      </c>
      <c r="F976">
        <v>2758.9</v>
      </c>
      <c r="G976">
        <v>155.349485043133</v>
      </c>
      <c r="H976">
        <v>0.29533111613670499</v>
      </c>
      <c r="I976">
        <v>115.776438646912</v>
      </c>
      <c r="J976">
        <v>-0.57506746985246704</v>
      </c>
      <c r="K976">
        <v>2435.6569055836299</v>
      </c>
      <c r="L976">
        <v>1807.0772894229999</v>
      </c>
      <c r="M976">
        <v>61.517342823482302</v>
      </c>
      <c r="N976">
        <v>0.42055535258230797</v>
      </c>
      <c r="O976">
        <v>8.6664975171263805</v>
      </c>
      <c r="P976">
        <v>187.35548380377</v>
      </c>
      <c r="Q976">
        <v>0.15078178574376699</v>
      </c>
    </row>
    <row r="977" spans="1:17" hidden="1" x14ac:dyDescent="0.3">
      <c r="A977" t="s">
        <v>2107</v>
      </c>
      <c r="B977" t="s">
        <v>2108</v>
      </c>
      <c r="C977" t="s">
        <v>3151</v>
      </c>
      <c r="D977" t="s">
        <v>141</v>
      </c>
      <c r="E977">
        <v>3006.528291135</v>
      </c>
      <c r="F977">
        <v>46.81</v>
      </c>
      <c r="G977">
        <v>38.769544992858897</v>
      </c>
      <c r="H977">
        <v>-12.917161740782101</v>
      </c>
      <c r="I977">
        <v>8.1351021308663292</v>
      </c>
      <c r="J977">
        <v>-1.10986066508199</v>
      </c>
      <c r="K977">
        <v>51.3009263549949</v>
      </c>
      <c r="L977">
        <v>45.854800670224797</v>
      </c>
      <c r="M977">
        <v>35.604447440057903</v>
      </c>
      <c r="N977">
        <v>0.35149102386235198</v>
      </c>
      <c r="O977">
        <v>45.161290322580598</v>
      </c>
      <c r="P977">
        <v>89.514170040485794</v>
      </c>
      <c r="Q977">
        <v>8.2826380818914996E-2</v>
      </c>
    </row>
    <row r="978" spans="1:17" hidden="1" x14ac:dyDescent="0.3">
      <c r="A978" t="s">
        <v>2109</v>
      </c>
      <c r="B978" t="s">
        <v>2110</v>
      </c>
      <c r="C978" t="s">
        <v>3151</v>
      </c>
      <c r="D978" t="s">
        <v>146</v>
      </c>
      <c r="E978">
        <v>3005.2510430799998</v>
      </c>
      <c r="F978">
        <v>314.60000000000002</v>
      </c>
      <c r="G978">
        <v>-30.019593304465602</v>
      </c>
      <c r="H978">
        <v>2.9718383388832001</v>
      </c>
      <c r="I978">
        <v>-18.105630046587901</v>
      </c>
      <c r="J978">
        <v>4.1486567602954603</v>
      </c>
      <c r="K978">
        <v>322.284437365028</v>
      </c>
      <c r="L978">
        <v>336.29371406745599</v>
      </c>
      <c r="M978">
        <v>57.418921629608001</v>
      </c>
      <c r="N978">
        <v>1.0648463993505399</v>
      </c>
      <c r="O978">
        <v>53.591862682771698</v>
      </c>
      <c r="P978">
        <v>15.2380952380952</v>
      </c>
      <c r="Q978">
        <v>9.9789789683950997E-2</v>
      </c>
    </row>
    <row r="979" spans="1:17" hidden="1" x14ac:dyDescent="0.3">
      <c r="A979" t="s">
        <v>2111</v>
      </c>
      <c r="B979" t="s">
        <v>2112</v>
      </c>
      <c r="C979" t="s">
        <v>3151</v>
      </c>
      <c r="D979" t="s">
        <v>1350</v>
      </c>
      <c r="E979">
        <v>3002.4980731199998</v>
      </c>
      <c r="F979">
        <v>3307.2</v>
      </c>
      <c r="G979">
        <v>15.775231937954301</v>
      </c>
      <c r="H979">
        <v>3.4041243222575299</v>
      </c>
      <c r="I979">
        <v>40.2238268809743</v>
      </c>
      <c r="J979">
        <v>-6.5529684341607303E-2</v>
      </c>
      <c r="K979">
        <v>3219.1477148947902</v>
      </c>
      <c r="L979">
        <v>2634.4576678857002</v>
      </c>
      <c r="M979">
        <v>43.236061075047999</v>
      </c>
      <c r="N979">
        <v>0.32885591203325398</v>
      </c>
      <c r="O979">
        <v>11.013848572810801</v>
      </c>
      <c r="P979">
        <v>71.708937981879998</v>
      </c>
      <c r="Q979">
        <v>0.19416183347584601</v>
      </c>
    </row>
    <row r="980" spans="1:17" hidden="1" x14ac:dyDescent="0.3">
      <c r="A980" t="s">
        <v>2113</v>
      </c>
      <c r="B980" t="s">
        <v>2114</v>
      </c>
      <c r="C980" t="s">
        <v>3151</v>
      </c>
      <c r="D980" t="s">
        <v>458</v>
      </c>
      <c r="E980">
        <v>2991.7047862549998</v>
      </c>
      <c r="F980">
        <v>4684.45</v>
      </c>
      <c r="G980">
        <v>6.1455587265731104</v>
      </c>
      <c r="H980">
        <v>1.1100261524860999</v>
      </c>
      <c r="I980">
        <v>29.505824259428799</v>
      </c>
      <c r="J980">
        <v>1.9390147567514699</v>
      </c>
      <c r="K980">
        <v>4640.1426022349997</v>
      </c>
      <c r="L980">
        <v>4082.4239392787099</v>
      </c>
      <c r="M980">
        <v>54.539544927161899</v>
      </c>
      <c r="N980">
        <v>0.21784490375643001</v>
      </c>
      <c r="O980">
        <v>15.8300334084044</v>
      </c>
      <c r="P980">
        <v>64.248522992233603</v>
      </c>
      <c r="Q980">
        <v>0.137168644282149</v>
      </c>
    </row>
    <row r="981" spans="1:17" hidden="1" x14ac:dyDescent="0.3">
      <c r="A981" t="s">
        <v>2115</v>
      </c>
      <c r="B981" t="s">
        <v>2116</v>
      </c>
      <c r="C981" t="s">
        <v>3151</v>
      </c>
      <c r="D981" t="s">
        <v>72</v>
      </c>
      <c r="E981">
        <v>2988.6447499999999</v>
      </c>
      <c r="F981">
        <v>1114.75</v>
      </c>
      <c r="G981">
        <v>342.046264638293</v>
      </c>
      <c r="H981">
        <v>19.552575084489899</v>
      </c>
      <c r="I981">
        <v>-26.126095447872299</v>
      </c>
      <c r="J981">
        <v>-5.7958566003356999</v>
      </c>
      <c r="K981">
        <v>1064.7545981671401</v>
      </c>
      <c r="L981">
        <v>955.86593976343204</v>
      </c>
      <c r="M981">
        <v>54.139649275171699</v>
      </c>
      <c r="N981">
        <v>2.04849637058147</v>
      </c>
      <c r="O981">
        <v>42.453464902444502</v>
      </c>
      <c r="P981">
        <v>396.99063753900998</v>
      </c>
      <c r="Q981">
        <v>0.20697007215604701</v>
      </c>
    </row>
    <row r="982" spans="1:17" hidden="1" x14ac:dyDescent="0.3">
      <c r="A982" t="s">
        <v>2117</v>
      </c>
      <c r="B982" t="s">
        <v>2118</v>
      </c>
      <c r="C982" t="s">
        <v>3151</v>
      </c>
      <c r="D982" t="s">
        <v>262</v>
      </c>
      <c r="E982">
        <v>2978.409276547</v>
      </c>
      <c r="F982">
        <v>100.91</v>
      </c>
      <c r="G982">
        <v>47.815665812429103</v>
      </c>
      <c r="H982">
        <v>4.5714498874909699</v>
      </c>
      <c r="I982">
        <v>73.2332818709897</v>
      </c>
      <c r="J982">
        <v>-2.7515104284356098</v>
      </c>
      <c r="K982">
        <v>88.8978353920361</v>
      </c>
      <c r="L982">
        <v>68.970202513502102</v>
      </c>
      <c r="M982">
        <v>54.946296599495803</v>
      </c>
      <c r="N982">
        <v>1.04306269397512</v>
      </c>
      <c r="O982">
        <v>10.177385789317199</v>
      </c>
      <c r="P982">
        <v>119.60826985854099</v>
      </c>
      <c r="Q982">
        <v>7.7257087835510996E-2</v>
      </c>
    </row>
    <row r="983" spans="1:17" hidden="1" x14ac:dyDescent="0.3">
      <c r="A983" t="s">
        <v>2119</v>
      </c>
      <c r="B983" t="s">
        <v>2120</v>
      </c>
      <c r="C983" t="s">
        <v>3151</v>
      </c>
      <c r="D983" t="s">
        <v>307</v>
      </c>
      <c r="E983">
        <v>2975.484603975</v>
      </c>
      <c r="F983">
        <v>900.25</v>
      </c>
      <c r="G983">
        <v>32.437894618060902</v>
      </c>
      <c r="H983">
        <v>-0.210011284865769</v>
      </c>
      <c r="I983">
        <v>97.996224860565306</v>
      </c>
      <c r="J983">
        <v>4.2178309774836198E-3</v>
      </c>
      <c r="K983">
        <v>818.44714621995695</v>
      </c>
      <c r="L983">
        <v>636.52244807748502</v>
      </c>
      <c r="M983">
        <v>54.725472192424597</v>
      </c>
      <c r="N983">
        <v>0.57156744184591401</v>
      </c>
      <c r="O983">
        <v>7.4701471813385103</v>
      </c>
      <c r="P983">
        <v>119.841269841269</v>
      </c>
      <c r="Q983">
        <v>-2.2467748246961999E-2</v>
      </c>
    </row>
    <row r="984" spans="1:17" hidden="1" x14ac:dyDescent="0.3">
      <c r="A984" t="s">
        <v>2121</v>
      </c>
      <c r="B984" t="s">
        <v>2122</v>
      </c>
      <c r="C984" t="s">
        <v>3151</v>
      </c>
      <c r="D984" t="s">
        <v>215</v>
      </c>
      <c r="E984">
        <v>2974.3797798000001</v>
      </c>
      <c r="F984">
        <v>478.53</v>
      </c>
      <c r="G984">
        <v>-27.277666365442499</v>
      </c>
      <c r="H984">
        <v>2.4909301280407998</v>
      </c>
      <c r="I984">
        <v>-11.6378715027429</v>
      </c>
      <c r="J984">
        <v>7.5791731963656499</v>
      </c>
      <c r="O984">
        <v>7.3077967943493602</v>
      </c>
      <c r="P984">
        <v>19.0077095249937</v>
      </c>
    </row>
    <row r="985" spans="1:17" hidden="1" x14ac:dyDescent="0.3">
      <c r="A985" t="s">
        <v>2123</v>
      </c>
      <c r="B985" t="s">
        <v>2124</v>
      </c>
      <c r="C985" t="s">
        <v>3151</v>
      </c>
      <c r="D985" t="s">
        <v>51</v>
      </c>
      <c r="E985">
        <v>2971.70951315</v>
      </c>
      <c r="F985">
        <v>351.05</v>
      </c>
      <c r="G985">
        <v>164.467538728623</v>
      </c>
      <c r="H985">
        <v>-5.7077710903748002</v>
      </c>
      <c r="I985">
        <v>61.688890099549603</v>
      </c>
      <c r="J985">
        <v>-6.5812949219511099</v>
      </c>
      <c r="K985">
        <v>332.41261996018699</v>
      </c>
      <c r="L985">
        <v>245.47571663361799</v>
      </c>
      <c r="M985">
        <v>48.623127101345901</v>
      </c>
      <c r="N985">
        <v>0.676201463086191</v>
      </c>
      <c r="O985">
        <v>13.374163224611801</v>
      </c>
      <c r="P985">
        <v>213.85784532856499</v>
      </c>
      <c r="Q985">
        <v>9.6271394855829001E-2</v>
      </c>
    </row>
    <row r="986" spans="1:17" hidden="1" x14ac:dyDescent="0.3">
      <c r="A986" t="s">
        <v>2125</v>
      </c>
      <c r="B986" t="s">
        <v>2126</v>
      </c>
      <c r="C986" t="s">
        <v>3151</v>
      </c>
      <c r="D986" t="s">
        <v>265</v>
      </c>
      <c r="E986">
        <v>2971.2288597040001</v>
      </c>
      <c r="F986">
        <v>2.3199999999999998</v>
      </c>
      <c r="G986">
        <v>104.77663719144</v>
      </c>
      <c r="H986">
        <v>-7.6257849882382702</v>
      </c>
      <c r="I986">
        <v>24.887020289433998</v>
      </c>
      <c r="J986">
        <v>0.38439220848122102</v>
      </c>
      <c r="K986">
        <v>2.4930311058605801</v>
      </c>
      <c r="L986">
        <v>2.1830574809293699</v>
      </c>
      <c r="M986">
        <v>47.197571785626103</v>
      </c>
      <c r="N986">
        <v>0.51803785186240503</v>
      </c>
      <c r="O986">
        <v>86.637931034482705</v>
      </c>
      <c r="P986">
        <v>172.941176470588</v>
      </c>
      <c r="Q986">
        <v>5.3242173164667998E-2</v>
      </c>
    </row>
    <row r="987" spans="1:17" hidden="1" x14ac:dyDescent="0.3">
      <c r="A987" t="s">
        <v>2127</v>
      </c>
      <c r="B987" t="s">
        <v>2128</v>
      </c>
      <c r="C987" t="s">
        <v>3151</v>
      </c>
      <c r="D987" t="s">
        <v>1350</v>
      </c>
      <c r="E987">
        <v>2967.2567868599999</v>
      </c>
      <c r="F987">
        <v>392.9</v>
      </c>
      <c r="G987">
        <v>12.648477704078299</v>
      </c>
      <c r="H987">
        <v>3.39846550388918</v>
      </c>
      <c r="I987">
        <v>11.1785004809482</v>
      </c>
      <c r="J987">
        <v>4.9974404073789698</v>
      </c>
      <c r="K987">
        <v>392.15031337454599</v>
      </c>
      <c r="L987">
        <v>353.85154961919</v>
      </c>
      <c r="M987">
        <v>51.880316506541597</v>
      </c>
      <c r="N987">
        <v>0.33241315740140298</v>
      </c>
      <c r="O987">
        <v>15.0038177653347</v>
      </c>
      <c r="P987">
        <v>50.162430728071797</v>
      </c>
      <c r="Q987">
        <v>3.6180553085037002E-2</v>
      </c>
    </row>
    <row r="988" spans="1:17" x14ac:dyDescent="0.3">
      <c r="A988" t="s">
        <v>2129</v>
      </c>
      <c r="B988" t="s">
        <v>2130</v>
      </c>
      <c r="C988" t="s">
        <v>3149</v>
      </c>
      <c r="D988" t="s">
        <v>135</v>
      </c>
      <c r="E988">
        <v>2947.0709589749999</v>
      </c>
      <c r="F988">
        <v>387.75</v>
      </c>
      <c r="G988">
        <v>-49.330634805345397</v>
      </c>
      <c r="H988">
        <v>-2.7873289706927502</v>
      </c>
      <c r="I988">
        <v>-39.604730002663402</v>
      </c>
      <c r="J988">
        <v>-0.45102856644816502</v>
      </c>
      <c r="K988">
        <v>405.50987008636901</v>
      </c>
      <c r="L988">
        <v>435.00676990028899</v>
      </c>
      <c r="M988">
        <v>41.154519016541698</v>
      </c>
      <c r="N988">
        <v>0.47868421964018798</v>
      </c>
      <c r="O988">
        <v>50.870406189555098</v>
      </c>
      <c r="P988">
        <v>12.391304347826001</v>
      </c>
      <c r="Q988">
        <v>2.0006928553843999E-2</v>
      </c>
    </row>
    <row r="989" spans="1:17" hidden="1" x14ac:dyDescent="0.3">
      <c r="A989" t="s">
        <v>2131</v>
      </c>
      <c r="B989" t="s">
        <v>2132</v>
      </c>
      <c r="C989" t="s">
        <v>3151</v>
      </c>
      <c r="D989" t="s">
        <v>80</v>
      </c>
      <c r="E989">
        <v>2946.6709621119999</v>
      </c>
      <c r="F989">
        <v>225.44</v>
      </c>
      <c r="G989">
        <v>-35.599709079642601</v>
      </c>
      <c r="H989">
        <v>-1.98105136055771</v>
      </c>
      <c r="I989">
        <v>-5.8920536467507798</v>
      </c>
      <c r="J989">
        <v>-3.2926686402977001</v>
      </c>
      <c r="K989">
        <v>231.852585452478</v>
      </c>
      <c r="L989">
        <v>234.47691803754901</v>
      </c>
      <c r="M989">
        <v>36.854143740009597</v>
      </c>
      <c r="N989">
        <v>0.486906374772274</v>
      </c>
      <c r="O989">
        <v>35.290986515259</v>
      </c>
      <c r="P989">
        <v>16.206185567010301</v>
      </c>
      <c r="Q989">
        <v>-6.4149744792233995E-2</v>
      </c>
    </row>
    <row r="990" spans="1:17" hidden="1" x14ac:dyDescent="0.3">
      <c r="A990" t="s">
        <v>2133</v>
      </c>
      <c r="B990" t="s">
        <v>2134</v>
      </c>
      <c r="C990" t="s">
        <v>3151</v>
      </c>
      <c r="D990" t="s">
        <v>1504</v>
      </c>
      <c r="E990">
        <v>2939.0549999999998</v>
      </c>
      <c r="F990">
        <v>182.55</v>
      </c>
      <c r="G990">
        <v>143.02090069995199</v>
      </c>
      <c r="H990">
        <v>46.190100594099498</v>
      </c>
      <c r="I990">
        <v>202.02234169165899</v>
      </c>
      <c r="J990">
        <v>3.9465978897815299</v>
      </c>
      <c r="K990">
        <v>150.898686838342</v>
      </c>
      <c r="L990">
        <v>105.32316901558001</v>
      </c>
      <c r="M990">
        <v>48.891545049762897</v>
      </c>
      <c r="N990">
        <v>0.145190593226631</v>
      </c>
      <c r="O990">
        <v>13.8044371405094</v>
      </c>
      <c r="P990">
        <v>250.990194193424</v>
      </c>
      <c r="Q990">
        <v>0.205669558680252</v>
      </c>
    </row>
    <row r="991" spans="1:17" hidden="1" x14ac:dyDescent="0.3">
      <c r="A991" t="s">
        <v>2135</v>
      </c>
      <c r="B991" t="s">
        <v>2136</v>
      </c>
      <c r="C991" t="s">
        <v>3151</v>
      </c>
      <c r="D991" t="s">
        <v>125</v>
      </c>
      <c r="E991">
        <v>2923.2545218499999</v>
      </c>
      <c r="F991">
        <v>4066.95</v>
      </c>
      <c r="G991">
        <v>35.0877215770888</v>
      </c>
      <c r="H991">
        <v>-9.6519443431348204</v>
      </c>
      <c r="I991">
        <v>-13.3800835748215</v>
      </c>
      <c r="J991">
        <v>0.87941887179910405</v>
      </c>
      <c r="K991">
        <v>4116.4883952113996</v>
      </c>
      <c r="L991">
        <v>3887.1433546335902</v>
      </c>
      <c r="M991">
        <v>57.227183011715198</v>
      </c>
      <c r="N991">
        <v>0.67641109659665</v>
      </c>
      <c r="O991">
        <v>26.458402488351201</v>
      </c>
      <c r="P991">
        <v>90.650196887305398</v>
      </c>
      <c r="Q991">
        <v>0.13455677822454701</v>
      </c>
    </row>
    <row r="992" spans="1:17" x14ac:dyDescent="0.3">
      <c r="A992" t="s">
        <v>2137</v>
      </c>
      <c r="B992" t="s">
        <v>2138</v>
      </c>
      <c r="C992" t="s">
        <v>3134</v>
      </c>
      <c r="D992" t="s">
        <v>67</v>
      </c>
      <c r="E992">
        <v>2906.9719787979998</v>
      </c>
      <c r="F992">
        <v>219.82</v>
      </c>
      <c r="G992">
        <v>0.17159517463371099</v>
      </c>
      <c r="H992">
        <v>-9.6429128068534204</v>
      </c>
      <c r="I992">
        <v>2.1066311749054401</v>
      </c>
      <c r="J992">
        <v>-10.2184068104193</v>
      </c>
      <c r="K992">
        <v>237.690172732543</v>
      </c>
      <c r="L992">
        <v>215.28404087915399</v>
      </c>
      <c r="M992">
        <v>34.129463088551503</v>
      </c>
      <c r="N992">
        <v>0.46918968191511601</v>
      </c>
      <c r="O992">
        <v>33.541079064689299</v>
      </c>
      <c r="P992">
        <v>41.454311454311402</v>
      </c>
      <c r="Q992">
        <v>2.6819639752373999E-2</v>
      </c>
    </row>
    <row r="993" spans="1:17" hidden="1" x14ac:dyDescent="0.3">
      <c r="A993" t="s">
        <v>2139</v>
      </c>
      <c r="B993" t="s">
        <v>2140</v>
      </c>
      <c r="C993" t="s">
        <v>3151</v>
      </c>
      <c r="D993" t="s">
        <v>757</v>
      </c>
      <c r="E993">
        <v>2905.5165132000002</v>
      </c>
      <c r="F993">
        <v>708.6</v>
      </c>
      <c r="G993">
        <v>-25.2298399586135</v>
      </c>
      <c r="H993">
        <v>-0.38017732809955201</v>
      </c>
      <c r="I993">
        <v>5.7926122761045296</v>
      </c>
      <c r="J993">
        <v>-3.3332142216687801</v>
      </c>
      <c r="K993">
        <v>722.57864119981195</v>
      </c>
      <c r="L993">
        <v>706.50482722025697</v>
      </c>
      <c r="M993">
        <v>44.003199029501701</v>
      </c>
      <c r="N993">
        <v>0.68130791240323096</v>
      </c>
      <c r="O993">
        <v>23.144228055320301</v>
      </c>
      <c r="P993">
        <v>26.265146115466798</v>
      </c>
      <c r="Q993">
        <v>-3.9595433626080999E-2</v>
      </c>
    </row>
    <row r="994" spans="1:17" x14ac:dyDescent="0.3">
      <c r="A994" t="s">
        <v>2141</v>
      </c>
      <c r="B994" t="s">
        <v>2142</v>
      </c>
      <c r="C994" t="s">
        <v>3147</v>
      </c>
      <c r="D994" t="s">
        <v>95</v>
      </c>
      <c r="E994">
        <v>2904.44643</v>
      </c>
      <c r="F994">
        <v>675</v>
      </c>
      <c r="G994">
        <v>-42.827263783803303</v>
      </c>
      <c r="H994">
        <v>-1.5915306981700199</v>
      </c>
      <c r="I994">
        <v>-13.6936397318073</v>
      </c>
      <c r="J994">
        <v>-1.6601185199902799</v>
      </c>
      <c r="K994">
        <v>706.83240285553597</v>
      </c>
      <c r="L994">
        <v>763.09282559196504</v>
      </c>
      <c r="M994">
        <v>39.360308549503998</v>
      </c>
      <c r="N994">
        <v>0.60766290474529105</v>
      </c>
      <c r="O994">
        <v>31.674074074073999</v>
      </c>
      <c r="P994">
        <v>9.0820943762120301</v>
      </c>
    </row>
    <row r="995" spans="1:17" hidden="1" x14ac:dyDescent="0.3">
      <c r="A995" t="s">
        <v>2143</v>
      </c>
      <c r="B995" t="s">
        <v>2144</v>
      </c>
      <c r="C995" t="s">
        <v>3151</v>
      </c>
      <c r="D995" t="s">
        <v>2145</v>
      </c>
      <c r="E995">
        <v>2892</v>
      </c>
      <c r="F995">
        <v>578.4</v>
      </c>
      <c r="G995">
        <v>148.20520862001101</v>
      </c>
      <c r="H995">
        <v>23.530877820716</v>
      </c>
      <c r="I995">
        <v>15.5512820376546</v>
      </c>
      <c r="J995">
        <v>5.8760107680465499</v>
      </c>
      <c r="K995">
        <v>530.23296624541797</v>
      </c>
      <c r="M995">
        <v>59.163571907105997</v>
      </c>
      <c r="N995">
        <v>1.10920144255538</v>
      </c>
      <c r="O995">
        <v>23.919432918395501</v>
      </c>
      <c r="P995">
        <v>189.2</v>
      </c>
    </row>
    <row r="996" spans="1:17" hidden="1" x14ac:dyDescent="0.3">
      <c r="A996" t="s">
        <v>2146</v>
      </c>
      <c r="B996" t="s">
        <v>2147</v>
      </c>
      <c r="C996" t="s">
        <v>3151</v>
      </c>
      <c r="D996" t="s">
        <v>2148</v>
      </c>
      <c r="E996">
        <v>2891.8512500000002</v>
      </c>
      <c r="F996">
        <v>293.75</v>
      </c>
      <c r="G996">
        <v>156.456019132531</v>
      </c>
      <c r="H996">
        <v>8.3896692780647104</v>
      </c>
      <c r="I996">
        <v>71.666588011719497</v>
      </c>
      <c r="J996">
        <v>-4.4719963025996599</v>
      </c>
      <c r="K996">
        <v>246.25254285675501</v>
      </c>
      <c r="L996">
        <v>182.60015000000001</v>
      </c>
      <c r="M996">
        <v>51.496948997403699</v>
      </c>
      <c r="N996">
        <v>0.57290447260384902</v>
      </c>
      <c r="O996">
        <v>12.2893617021276</v>
      </c>
      <c r="P996">
        <v>230.613393359594</v>
      </c>
    </row>
    <row r="997" spans="1:17" hidden="1" x14ac:dyDescent="0.3">
      <c r="A997" t="s">
        <v>2149</v>
      </c>
      <c r="B997" t="s">
        <v>2150</v>
      </c>
      <c r="C997" t="s">
        <v>3151</v>
      </c>
      <c r="D997" t="s">
        <v>373</v>
      </c>
      <c r="E997">
        <v>2888.4039389999998</v>
      </c>
      <c r="F997">
        <v>1935.6</v>
      </c>
      <c r="G997">
        <v>-43.691514025545501</v>
      </c>
      <c r="H997">
        <v>1.84496434286584</v>
      </c>
      <c r="I997">
        <v>-10.014590667169699</v>
      </c>
      <c r="J997">
        <v>1.88012793472211</v>
      </c>
      <c r="K997">
        <v>1897.42878250785</v>
      </c>
      <c r="L997">
        <v>1958.08135644757</v>
      </c>
      <c r="M997">
        <v>62.675768942738102</v>
      </c>
      <c r="N997">
        <v>0.43468498267922201</v>
      </c>
      <c r="O997">
        <v>27.0923744575325</v>
      </c>
      <c r="P997">
        <v>14.5325443786982</v>
      </c>
      <c r="Q997">
        <v>-7.4032703128850005E-2</v>
      </c>
    </row>
    <row r="998" spans="1:17" hidden="1" x14ac:dyDescent="0.3">
      <c r="A998" t="s">
        <v>2151</v>
      </c>
      <c r="B998" t="s">
        <v>2152</v>
      </c>
      <c r="C998" t="s">
        <v>3151</v>
      </c>
      <c r="D998" t="s">
        <v>117</v>
      </c>
      <c r="E998">
        <v>2887.600625</v>
      </c>
      <c r="F998">
        <v>568.75</v>
      </c>
      <c r="G998">
        <v>-55.447744434001201</v>
      </c>
      <c r="H998">
        <v>-3.4483012106562598</v>
      </c>
      <c r="I998">
        <v>-22.016638812001698</v>
      </c>
      <c r="J998">
        <v>2.7554749998108199</v>
      </c>
      <c r="K998">
        <v>577.10957330961298</v>
      </c>
      <c r="L998">
        <v>621.07442564798498</v>
      </c>
      <c r="M998">
        <v>54.563933170180398</v>
      </c>
      <c r="N998">
        <v>0.750716795588807</v>
      </c>
      <c r="O998">
        <v>51.032967032967001</v>
      </c>
      <c r="P998">
        <v>13.522954091816301</v>
      </c>
      <c r="Q998">
        <v>1.4170462944665001E-2</v>
      </c>
    </row>
    <row r="999" spans="1:17" hidden="1" x14ac:dyDescent="0.3">
      <c r="A999" t="s">
        <v>2153</v>
      </c>
      <c r="B999" t="s">
        <v>2154</v>
      </c>
      <c r="C999" t="s">
        <v>3151</v>
      </c>
      <c r="D999" t="s">
        <v>2155</v>
      </c>
      <c r="E999">
        <v>2883.3371450899999</v>
      </c>
      <c r="F999">
        <v>5839.3</v>
      </c>
      <c r="G999">
        <v>89.5568424890849</v>
      </c>
      <c r="H999">
        <v>7.1079972348370299</v>
      </c>
      <c r="I999">
        <v>59.178666851116098</v>
      </c>
      <c r="J999">
        <v>-0.84710502991257297</v>
      </c>
      <c r="K999">
        <v>5412.32307084278</v>
      </c>
      <c r="L999">
        <v>4466.4788956791899</v>
      </c>
      <c r="M999">
        <v>60.3553103467491</v>
      </c>
      <c r="N999">
        <v>0.51471051582656802</v>
      </c>
      <c r="O999">
        <v>10.338567979038499</v>
      </c>
      <c r="P999">
        <v>119.522556390977</v>
      </c>
      <c r="Q999">
        <v>0.166283909699246</v>
      </c>
    </row>
    <row r="1000" spans="1:17" hidden="1" x14ac:dyDescent="0.3">
      <c r="A1000" t="s">
        <v>2156</v>
      </c>
      <c r="B1000" t="s">
        <v>2157</v>
      </c>
      <c r="C1000" t="s">
        <v>3151</v>
      </c>
      <c r="D1000" t="s">
        <v>135</v>
      </c>
      <c r="E1000">
        <v>2876.1150909470002</v>
      </c>
      <c r="F1000">
        <v>154.91</v>
      </c>
      <c r="G1000">
        <v>-33.825316263280399</v>
      </c>
      <c r="H1000">
        <v>-5.65865320529252</v>
      </c>
      <c r="I1000">
        <v>-18.1855214005808</v>
      </c>
      <c r="J1000">
        <v>5.6829651878466398</v>
      </c>
      <c r="O1000">
        <v>22.6518623716996</v>
      </c>
      <c r="P1000">
        <v>11.070481107048099</v>
      </c>
    </row>
    <row r="1001" spans="1:17" hidden="1" x14ac:dyDescent="0.3">
      <c r="A1001" t="s">
        <v>2158</v>
      </c>
      <c r="B1001" t="s">
        <v>2159</v>
      </c>
      <c r="C1001" t="s">
        <v>3151</v>
      </c>
      <c r="D1001" t="s">
        <v>182</v>
      </c>
      <c r="E1001">
        <v>2871.2673899000001</v>
      </c>
      <c r="F1001">
        <v>2011</v>
      </c>
      <c r="G1001">
        <v>45.357628395044799</v>
      </c>
      <c r="H1001">
        <v>-14.4665817463388</v>
      </c>
      <c r="I1001">
        <v>58.192708964228601</v>
      </c>
      <c r="J1001">
        <v>-0.59544192508490601</v>
      </c>
      <c r="K1001">
        <v>1956.9064193300401</v>
      </c>
      <c r="L1001">
        <v>1567.8481260349299</v>
      </c>
      <c r="M1001">
        <v>49.204969673905701</v>
      </c>
      <c r="N1001">
        <v>0.35648095716781097</v>
      </c>
      <c r="O1001">
        <v>22.262555942317199</v>
      </c>
      <c r="P1001">
        <v>97.137535535731701</v>
      </c>
      <c r="Q1001">
        <v>0.13935742064336801</v>
      </c>
    </row>
    <row r="1002" spans="1:17" hidden="1" x14ac:dyDescent="0.3">
      <c r="A1002" t="s">
        <v>2160</v>
      </c>
      <c r="B1002" t="s">
        <v>2161</v>
      </c>
      <c r="C1002" t="s">
        <v>3151</v>
      </c>
      <c r="D1002" t="s">
        <v>135</v>
      </c>
      <c r="E1002">
        <v>2859.6170443709998</v>
      </c>
      <c r="F1002">
        <v>10.93</v>
      </c>
      <c r="G1002">
        <v>277.591452006255</v>
      </c>
      <c r="H1002">
        <v>10.5091899319623</v>
      </c>
      <c r="I1002">
        <v>-10.846240756919901</v>
      </c>
      <c r="J1002">
        <v>-9.3232848172034704</v>
      </c>
      <c r="K1002">
        <v>10.835875208930799</v>
      </c>
      <c r="L1002">
        <v>9.8681741525053894</v>
      </c>
      <c r="M1002">
        <v>41.294119195451302</v>
      </c>
      <c r="N1002">
        <v>1.2685278750195701</v>
      </c>
      <c r="O1002">
        <v>81.152790484903903</v>
      </c>
      <c r="P1002">
        <v>375.21739130434702</v>
      </c>
      <c r="Q1002">
        <v>0.14827490172793401</v>
      </c>
    </row>
    <row r="1003" spans="1:17" x14ac:dyDescent="0.3">
      <c r="A1003" t="s">
        <v>2162</v>
      </c>
      <c r="B1003" t="s">
        <v>2163</v>
      </c>
      <c r="C1003" t="s">
        <v>3140</v>
      </c>
      <c r="D1003" t="s">
        <v>169</v>
      </c>
      <c r="E1003">
        <v>2840.4393321150001</v>
      </c>
      <c r="F1003">
        <v>181.17</v>
      </c>
      <c r="G1003">
        <v>-15.113214293707999</v>
      </c>
      <c r="H1003">
        <v>-7.8960583949132799</v>
      </c>
      <c r="I1003">
        <v>-31.720222122628801</v>
      </c>
      <c r="J1003">
        <v>2.9215206779030898</v>
      </c>
      <c r="K1003">
        <v>185.78677615772801</v>
      </c>
      <c r="L1003">
        <v>185.72014432910601</v>
      </c>
      <c r="M1003">
        <v>49.949442437578</v>
      </c>
      <c r="N1003">
        <v>0.35491292667722102</v>
      </c>
      <c r="O1003">
        <v>56.206877518352897</v>
      </c>
      <c r="P1003">
        <v>36.218045112781901</v>
      </c>
      <c r="Q1003">
        <v>-1.5963969087837E-2</v>
      </c>
    </row>
    <row r="1004" spans="1:17" hidden="1" x14ac:dyDescent="0.3">
      <c r="A1004" t="s">
        <v>2164</v>
      </c>
      <c r="B1004" t="s">
        <v>2165</v>
      </c>
      <c r="C1004" t="s">
        <v>3151</v>
      </c>
      <c r="D1004" t="s">
        <v>182</v>
      </c>
      <c r="E1004">
        <v>2839.5401025000001</v>
      </c>
      <c r="F1004">
        <v>1879</v>
      </c>
      <c r="G1004">
        <v>-45.995652876645501</v>
      </c>
      <c r="H1004">
        <v>-4.7840036514972697</v>
      </c>
      <c r="I1004">
        <v>-6.9534485038130596</v>
      </c>
      <c r="J1004">
        <v>-3.36057905588659</v>
      </c>
      <c r="K1004">
        <v>1940.6106535173601</v>
      </c>
      <c r="L1004">
        <v>2001.48670342831</v>
      </c>
      <c r="M1004">
        <v>41.622300606408899</v>
      </c>
      <c r="N1004">
        <v>0.31342163699480802</v>
      </c>
      <c r="O1004">
        <v>30.920702501330499</v>
      </c>
      <c r="P1004">
        <v>7.8552363458944399</v>
      </c>
      <c r="Q1004">
        <v>3.3768454647333003E-2</v>
      </c>
    </row>
    <row r="1005" spans="1:17" x14ac:dyDescent="0.3">
      <c r="A1005" t="s">
        <v>2166</v>
      </c>
      <c r="B1005" t="s">
        <v>2167</v>
      </c>
      <c r="C1005" t="s">
        <v>3134</v>
      </c>
      <c r="D1005" t="s">
        <v>441</v>
      </c>
      <c r="E1005">
        <v>2832.6871326179999</v>
      </c>
      <c r="F1005">
        <v>85.26</v>
      </c>
      <c r="G1005">
        <v>-27.9684151950554</v>
      </c>
      <c r="H1005">
        <v>-11.5448666304216</v>
      </c>
      <c r="I1005">
        <v>-15.407595018618</v>
      </c>
      <c r="J1005">
        <v>-4.43535234238895</v>
      </c>
      <c r="K1005">
        <v>85.985211204545394</v>
      </c>
      <c r="L1005">
        <v>86.172725477021103</v>
      </c>
      <c r="M1005">
        <v>54.810794867031198</v>
      </c>
      <c r="N1005">
        <v>0.400130008079295</v>
      </c>
      <c r="O1005">
        <v>40.745953553835299</v>
      </c>
      <c r="P1005">
        <v>36.306954436450802</v>
      </c>
      <c r="Q1005">
        <v>-1.6390287826726999E-2</v>
      </c>
    </row>
    <row r="1006" spans="1:17" hidden="1" x14ac:dyDescent="0.3">
      <c r="A1006" t="s">
        <v>2168</v>
      </c>
      <c r="B1006" t="s">
        <v>2169</v>
      </c>
      <c r="C1006" t="s">
        <v>3151</v>
      </c>
      <c r="D1006" t="s">
        <v>262</v>
      </c>
      <c r="E1006">
        <v>2825.4196032250002</v>
      </c>
      <c r="F1006">
        <v>525.54999999999995</v>
      </c>
      <c r="G1006">
        <v>95.996990572344203</v>
      </c>
      <c r="H1006">
        <v>-7.1425128544153402</v>
      </c>
      <c r="I1006">
        <v>25.3604349725546</v>
      </c>
      <c r="J1006">
        <v>3.2392646525464901</v>
      </c>
      <c r="K1006">
        <v>558.63461621734405</v>
      </c>
      <c r="L1006">
        <v>489.79725716874799</v>
      </c>
      <c r="M1006">
        <v>52.254510399080701</v>
      </c>
      <c r="N1006">
        <v>0.82943960234741598</v>
      </c>
      <c r="O1006">
        <v>72.923603843592403</v>
      </c>
      <c r="P1006">
        <v>136.52115211521101</v>
      </c>
      <c r="Q1006">
        <v>0.18407961728972799</v>
      </c>
    </row>
    <row r="1007" spans="1:17" hidden="1" x14ac:dyDescent="0.3">
      <c r="A1007" t="s">
        <v>2170</v>
      </c>
      <c r="B1007" t="s">
        <v>2171</v>
      </c>
      <c r="C1007" t="s">
        <v>3151</v>
      </c>
      <c r="D1007" t="s">
        <v>412</v>
      </c>
      <c r="E1007">
        <v>2820.8860599999998</v>
      </c>
      <c r="F1007">
        <v>1646.8</v>
      </c>
      <c r="G1007">
        <v>251.48193786983501</v>
      </c>
      <c r="H1007">
        <v>1.38659696484091</v>
      </c>
      <c r="I1007">
        <v>97.746545184939507</v>
      </c>
      <c r="J1007">
        <v>15.7671508291708</v>
      </c>
      <c r="K1007">
        <v>1621.58600869721</v>
      </c>
      <c r="L1007">
        <v>1277.1199350259401</v>
      </c>
      <c r="M1007">
        <v>73.290912522419106</v>
      </c>
      <c r="N1007">
        <v>1.0262834076630001</v>
      </c>
      <c r="O1007">
        <v>32.329366043235297</v>
      </c>
      <c r="P1007">
        <v>297.77777777777698</v>
      </c>
      <c r="Q1007">
        <v>0.26317027040286201</v>
      </c>
    </row>
    <row r="1008" spans="1:17" hidden="1" x14ac:dyDescent="0.3">
      <c r="A1008" t="s">
        <v>2172</v>
      </c>
      <c r="B1008" t="s">
        <v>2173</v>
      </c>
      <c r="C1008" t="s">
        <v>3151</v>
      </c>
      <c r="D1008" t="s">
        <v>125</v>
      </c>
      <c r="E1008">
        <v>2793.9247216139902</v>
      </c>
      <c r="F1008">
        <v>234.39</v>
      </c>
      <c r="G1008">
        <v>-16.2169692494783</v>
      </c>
      <c r="H1008">
        <v>22.2456423475343</v>
      </c>
      <c r="I1008">
        <v>0.21705213522750599</v>
      </c>
      <c r="J1008">
        <v>9.2582787044819099</v>
      </c>
      <c r="K1008">
        <v>195.785024848375</v>
      </c>
      <c r="L1008">
        <v>194.98008585828401</v>
      </c>
      <c r="M1008">
        <v>80.305093744107893</v>
      </c>
      <c r="N1008">
        <v>2.9159141290772399</v>
      </c>
      <c r="O1008">
        <v>23.618755066342398</v>
      </c>
      <c r="P1008">
        <v>56.468624833110702</v>
      </c>
      <c r="Q1008">
        <v>6.1506918695967E-2</v>
      </c>
    </row>
    <row r="1009" spans="1:17" hidden="1" x14ac:dyDescent="0.3">
      <c r="A1009" t="s">
        <v>2174</v>
      </c>
      <c r="B1009" t="s">
        <v>2175</v>
      </c>
      <c r="C1009" t="s">
        <v>3151</v>
      </c>
      <c r="D1009" t="s">
        <v>855</v>
      </c>
      <c r="E1009">
        <v>2788.5</v>
      </c>
      <c r="F1009">
        <v>464.75</v>
      </c>
      <c r="G1009">
        <v>-22.349166712429501</v>
      </c>
      <c r="H1009">
        <v>-4.5918368460302998</v>
      </c>
      <c r="I1009">
        <v>-6.7093718497300197</v>
      </c>
      <c r="J1009">
        <v>-1.6780121073312799</v>
      </c>
      <c r="M1009">
        <v>41.8439853188152</v>
      </c>
      <c r="O1009">
        <v>27.746100053792301</v>
      </c>
      <c r="P1009">
        <v>22.302631578947299</v>
      </c>
    </row>
    <row r="1010" spans="1:17" hidden="1" x14ac:dyDescent="0.3">
      <c r="A1010" t="s">
        <v>2176</v>
      </c>
      <c r="B1010" t="s">
        <v>2177</v>
      </c>
      <c r="C1010" t="s">
        <v>3151</v>
      </c>
      <c r="D1010" t="s">
        <v>268</v>
      </c>
      <c r="E1010">
        <v>2780.2506096000002</v>
      </c>
      <c r="F1010">
        <v>259.2</v>
      </c>
      <c r="G1010">
        <v>-30.8127249063836</v>
      </c>
      <c r="H1010">
        <v>-6.3822563017035003</v>
      </c>
      <c r="I1010">
        <v>-15.4589619751572</v>
      </c>
      <c r="J1010">
        <v>-4.5003484421416502</v>
      </c>
      <c r="K1010">
        <v>273.77327737015702</v>
      </c>
      <c r="L1010">
        <v>268.745018058835</v>
      </c>
      <c r="M1010">
        <v>31.851283303709899</v>
      </c>
      <c r="N1010">
        <v>0.38420490331225998</v>
      </c>
      <c r="O1010">
        <v>30.979938271604901</v>
      </c>
      <c r="P1010">
        <v>23.2231994295222</v>
      </c>
      <c r="Q1010">
        <v>4.1641400608540997E-2</v>
      </c>
    </row>
    <row r="1011" spans="1:17" hidden="1" x14ac:dyDescent="0.3">
      <c r="A1011" t="s">
        <v>2178</v>
      </c>
      <c r="B1011" t="s">
        <v>2179</v>
      </c>
      <c r="C1011" t="s">
        <v>3151</v>
      </c>
      <c r="D1011" t="s">
        <v>1577</v>
      </c>
      <c r="E1011">
        <v>2779.4963992500002</v>
      </c>
      <c r="F1011">
        <v>372.5</v>
      </c>
      <c r="G1011">
        <v>-34.0983628085595</v>
      </c>
      <c r="H1011">
        <v>6.4236725701977999</v>
      </c>
      <c r="I1011">
        <v>-18.45856794586</v>
      </c>
      <c r="J1011">
        <v>-3.2533738580588101</v>
      </c>
      <c r="M1011">
        <v>49.345747146314999</v>
      </c>
      <c r="O1011">
        <v>15.744966442953</v>
      </c>
      <c r="P1011">
        <v>9.3658250146799702</v>
      </c>
    </row>
    <row r="1012" spans="1:17" hidden="1" x14ac:dyDescent="0.3">
      <c r="A1012" t="s">
        <v>2180</v>
      </c>
      <c r="B1012" t="s">
        <v>2181</v>
      </c>
      <c r="C1012" t="s">
        <v>3151</v>
      </c>
      <c r="D1012" t="s">
        <v>138</v>
      </c>
      <c r="E1012">
        <v>2757.4935519999999</v>
      </c>
      <c r="F1012">
        <v>3748</v>
      </c>
      <c r="G1012">
        <v>485.89621841179002</v>
      </c>
      <c r="H1012">
        <v>24.798388083122202</v>
      </c>
      <c r="I1012">
        <v>139.993824992789</v>
      </c>
      <c r="J1012">
        <v>-1.63784072914206</v>
      </c>
      <c r="K1012">
        <v>3201.4925438996802</v>
      </c>
      <c r="L1012">
        <v>2025.52267559452</v>
      </c>
      <c r="M1012">
        <v>41.288224176987598</v>
      </c>
      <c r="N1012">
        <v>1.2516804242622199</v>
      </c>
      <c r="O1012">
        <v>30.165421558164301</v>
      </c>
      <c r="P1012">
        <v>561.31451257167998</v>
      </c>
      <c r="Q1012">
        <v>0.24926298772993799</v>
      </c>
    </row>
    <row r="1013" spans="1:17" hidden="1" x14ac:dyDescent="0.3">
      <c r="A1013" t="s">
        <v>2182</v>
      </c>
      <c r="B1013" t="s">
        <v>2183</v>
      </c>
      <c r="C1013" t="s">
        <v>3151</v>
      </c>
      <c r="D1013" t="s">
        <v>141</v>
      </c>
      <c r="E1013">
        <v>2748.3571499999998</v>
      </c>
      <c r="F1013">
        <v>491.7</v>
      </c>
      <c r="G1013">
        <v>-38.604817255707403</v>
      </c>
      <c r="H1013">
        <v>5.4771930128436903</v>
      </c>
      <c r="I1013">
        <v>-2.1710178791043302</v>
      </c>
      <c r="J1013">
        <v>2.4984285513056501</v>
      </c>
      <c r="K1013">
        <v>465.84371185112201</v>
      </c>
      <c r="L1013">
        <v>449.36540782757498</v>
      </c>
      <c r="M1013">
        <v>48.214647044332899</v>
      </c>
      <c r="N1013">
        <v>0.50213851245993602</v>
      </c>
      <c r="O1013">
        <v>22.025625381329998</v>
      </c>
      <c r="P1013">
        <v>51.292307692307602</v>
      </c>
      <c r="Q1013">
        <v>0.24396274159241199</v>
      </c>
    </row>
    <row r="1014" spans="1:17" hidden="1" x14ac:dyDescent="0.3">
      <c r="A1014" t="s">
        <v>2184</v>
      </c>
      <c r="B1014" t="s">
        <v>2185</v>
      </c>
      <c r="C1014" t="s">
        <v>3151</v>
      </c>
      <c r="D1014" t="s">
        <v>117</v>
      </c>
      <c r="E1014">
        <v>2746.0160000000001</v>
      </c>
      <c r="F1014">
        <v>568.75</v>
      </c>
      <c r="G1014">
        <v>0.564088744549476</v>
      </c>
      <c r="H1014">
        <v>-0.55630371417644398</v>
      </c>
      <c r="I1014">
        <v>20.453576569520099</v>
      </c>
      <c r="J1014">
        <v>-3.6484246451697602</v>
      </c>
      <c r="K1014">
        <v>585.16754004089898</v>
      </c>
      <c r="L1014">
        <v>551.70111691029399</v>
      </c>
      <c r="M1014">
        <v>41.753493002332696</v>
      </c>
      <c r="N1014">
        <v>0.49035277191064802</v>
      </c>
      <c r="O1014">
        <v>28.316483516483501</v>
      </c>
      <c r="P1014">
        <v>37.878787878787797</v>
      </c>
      <c r="Q1014">
        <v>1.174724756138E-2</v>
      </c>
    </row>
    <row r="1015" spans="1:17" x14ac:dyDescent="0.3">
      <c r="A1015" t="s">
        <v>2186</v>
      </c>
      <c r="B1015" t="s">
        <v>2187</v>
      </c>
      <c r="C1015" t="s">
        <v>3142</v>
      </c>
      <c r="D1015" t="s">
        <v>274</v>
      </c>
      <c r="E1015">
        <v>2741.4557410000002</v>
      </c>
      <c r="F1015">
        <v>282.85000000000002</v>
      </c>
      <c r="G1015">
        <v>-22.677068223455102</v>
      </c>
      <c r="H1015">
        <v>-10.299774875334499</v>
      </c>
      <c r="I1015">
        <v>-19.299718027426</v>
      </c>
      <c r="J1015">
        <v>-3.78711864742061</v>
      </c>
      <c r="K1015">
        <v>307.94968042663697</v>
      </c>
      <c r="L1015">
        <v>305.95750812375798</v>
      </c>
      <c r="M1015">
        <v>24.734566784141901</v>
      </c>
      <c r="N1015">
        <v>1.2506335080928901</v>
      </c>
      <c r="O1015">
        <v>41.965706204702101</v>
      </c>
      <c r="P1015">
        <v>15.3783397919641</v>
      </c>
      <c r="Q1015">
        <v>7.6260877786053005E-2</v>
      </c>
    </row>
    <row r="1016" spans="1:17" hidden="1" x14ac:dyDescent="0.3">
      <c r="A1016" t="s">
        <v>2188</v>
      </c>
      <c r="B1016" t="s">
        <v>2189</v>
      </c>
      <c r="C1016" t="s">
        <v>3151</v>
      </c>
      <c r="D1016" t="s">
        <v>86</v>
      </c>
      <c r="E1016">
        <v>2740.2267522799998</v>
      </c>
      <c r="F1016">
        <v>31.34</v>
      </c>
      <c r="G1016">
        <v>89.349856923901697</v>
      </c>
      <c r="H1016">
        <v>15.848343261138499</v>
      </c>
      <c r="I1016">
        <v>32.840395187780501</v>
      </c>
      <c r="J1016">
        <v>24.990351364825301</v>
      </c>
      <c r="K1016">
        <v>27.945266567871801</v>
      </c>
      <c r="L1016">
        <v>24.701113560733901</v>
      </c>
      <c r="M1016">
        <v>62.721327023863097</v>
      </c>
      <c r="N1016">
        <v>2.8697411358724998</v>
      </c>
      <c r="O1016">
        <v>11.3592852584556</v>
      </c>
      <c r="P1016">
        <v>191.651935906381</v>
      </c>
      <c r="Q1016">
        <v>6.4723590664759995E-2</v>
      </c>
    </row>
    <row r="1017" spans="1:17" hidden="1" x14ac:dyDescent="0.3">
      <c r="A1017" t="s">
        <v>2190</v>
      </c>
      <c r="B1017" t="s">
        <v>2191</v>
      </c>
      <c r="C1017" t="s">
        <v>3151</v>
      </c>
      <c r="D1017" t="s">
        <v>222</v>
      </c>
      <c r="E1017">
        <v>2737.3087803599901</v>
      </c>
      <c r="F1017">
        <v>6270.6</v>
      </c>
      <c r="G1017">
        <v>96.160200299274095</v>
      </c>
      <c r="H1017">
        <v>-0.82345320529253396</v>
      </c>
      <c r="I1017">
        <v>53.599578136354801</v>
      </c>
      <c r="J1017">
        <v>-3.7972846898310699</v>
      </c>
      <c r="K1017">
        <v>6071.8461230652001</v>
      </c>
      <c r="L1017">
        <v>4968.0991661185799</v>
      </c>
      <c r="M1017">
        <v>54.554408436198301</v>
      </c>
      <c r="N1017">
        <v>0.93353134491381695</v>
      </c>
      <c r="O1017">
        <v>8.4425732784741498</v>
      </c>
      <c r="P1017">
        <v>154.48347233213599</v>
      </c>
      <c r="Q1017">
        <v>0.12832319280680099</v>
      </c>
    </row>
    <row r="1018" spans="1:17" hidden="1" x14ac:dyDescent="0.3">
      <c r="A1018" t="s">
        <v>2192</v>
      </c>
      <c r="B1018" t="s">
        <v>2193</v>
      </c>
      <c r="C1018" t="s">
        <v>3151</v>
      </c>
      <c r="D1018" t="s">
        <v>117</v>
      </c>
      <c r="E1018">
        <v>2732.0795100239998</v>
      </c>
      <c r="F1018">
        <v>51.54</v>
      </c>
      <c r="G1018">
        <v>-9.3637698517793009</v>
      </c>
      <c r="H1018">
        <v>-4.8711489608103404</v>
      </c>
      <c r="I1018">
        <v>23.798622755479599</v>
      </c>
      <c r="J1018">
        <v>-5.2635772286121103</v>
      </c>
      <c r="K1018">
        <v>50.435645223742597</v>
      </c>
      <c r="L1018">
        <v>43.457669125139802</v>
      </c>
      <c r="M1018">
        <v>48.5328185688697</v>
      </c>
      <c r="N1018">
        <v>0.71610182687961099</v>
      </c>
      <c r="O1018">
        <v>14.2801707411718</v>
      </c>
      <c r="P1018">
        <v>67.992177314211204</v>
      </c>
      <c r="Q1018">
        <v>0.12643274747265701</v>
      </c>
    </row>
    <row r="1019" spans="1:17" hidden="1" x14ac:dyDescent="0.3">
      <c r="A1019" t="s">
        <v>2194</v>
      </c>
      <c r="B1019" t="s">
        <v>2195</v>
      </c>
      <c r="C1019" t="s">
        <v>3151</v>
      </c>
      <c r="D1019" t="s">
        <v>114</v>
      </c>
      <c r="E1019">
        <v>2710.5987338800001</v>
      </c>
      <c r="F1019">
        <v>475.4</v>
      </c>
      <c r="G1019">
        <v>-27.086448643209302</v>
      </c>
      <c r="H1019">
        <v>-7.5518378251927301</v>
      </c>
      <c r="I1019">
        <v>-11.4466537805098</v>
      </c>
      <c r="J1019">
        <v>-3.2579847162639499</v>
      </c>
      <c r="K1019">
        <v>504.72165944369999</v>
      </c>
      <c r="M1019">
        <v>48.743113303051203</v>
      </c>
      <c r="N1019">
        <v>0.39489070720417802</v>
      </c>
      <c r="O1019">
        <v>31.9941102229701</v>
      </c>
      <c r="P1019">
        <v>8.2422586520947103</v>
      </c>
    </row>
    <row r="1020" spans="1:17" x14ac:dyDescent="0.3">
      <c r="A1020" t="s">
        <v>2196</v>
      </c>
      <c r="B1020" t="s">
        <v>2197</v>
      </c>
      <c r="C1020" t="s">
        <v>3138</v>
      </c>
      <c r="D1020" t="s">
        <v>389</v>
      </c>
      <c r="E1020">
        <v>2709.9808263199998</v>
      </c>
      <c r="F1020">
        <v>1923.7</v>
      </c>
      <c r="G1020">
        <v>-37.0104571623393</v>
      </c>
      <c r="H1020">
        <v>-16.808853896123701</v>
      </c>
      <c r="I1020">
        <v>-2.9337133808943099</v>
      </c>
      <c r="J1020">
        <v>-4.3068523424748903</v>
      </c>
      <c r="K1020">
        <v>2090.3127347888098</v>
      </c>
      <c r="L1020">
        <v>1984.5624543136701</v>
      </c>
      <c r="M1020">
        <v>35.694533801058803</v>
      </c>
      <c r="N1020">
        <v>0.447402906125134</v>
      </c>
      <c r="O1020">
        <v>33.074283932005997</v>
      </c>
      <c r="P1020">
        <v>25.6499020248203</v>
      </c>
      <c r="Q1020">
        <v>-7.0329737805226E-2</v>
      </c>
    </row>
    <row r="1021" spans="1:17" hidden="1" x14ac:dyDescent="0.3">
      <c r="A1021" t="s">
        <v>2198</v>
      </c>
      <c r="B1021" t="s">
        <v>2199</v>
      </c>
      <c r="C1021" t="s">
        <v>3151</v>
      </c>
      <c r="D1021" t="s">
        <v>262</v>
      </c>
      <c r="E1021">
        <v>2705.394576618</v>
      </c>
      <c r="F1021">
        <v>106.38</v>
      </c>
      <c r="G1021">
        <v>7.4348650395417</v>
      </c>
      <c r="H1021">
        <v>-0.52318150717932799</v>
      </c>
      <c r="I1021">
        <v>11.186195470181501</v>
      </c>
      <c r="J1021">
        <v>3.1398063222422401</v>
      </c>
      <c r="K1021">
        <v>98.739206792819203</v>
      </c>
      <c r="L1021">
        <v>90.413584581316996</v>
      </c>
      <c r="M1021">
        <v>65.923587321867501</v>
      </c>
      <c r="N1021">
        <v>0.71457689489267595</v>
      </c>
      <c r="O1021">
        <v>6.2699755593156503</v>
      </c>
      <c r="P1021">
        <v>48.991596638655402</v>
      </c>
      <c r="Q1021">
        <v>-1.5769703326777001E-2</v>
      </c>
    </row>
    <row r="1022" spans="1:17" hidden="1" x14ac:dyDescent="0.3">
      <c r="A1022" t="s">
        <v>2200</v>
      </c>
      <c r="B1022" t="s">
        <v>2201</v>
      </c>
      <c r="C1022" t="s">
        <v>3151</v>
      </c>
      <c r="D1022" t="s">
        <v>268</v>
      </c>
      <c r="E1022">
        <v>2689.7372578999998</v>
      </c>
      <c r="F1022">
        <v>833</v>
      </c>
      <c r="G1022">
        <v>-4.99298863394473</v>
      </c>
      <c r="H1022">
        <v>4.5639234818240304</v>
      </c>
      <c r="I1022">
        <v>28.7229841848457</v>
      </c>
      <c r="J1022">
        <v>-3.0213470259397299</v>
      </c>
      <c r="K1022">
        <v>778.03415162694296</v>
      </c>
      <c r="L1022">
        <v>685.52619949226505</v>
      </c>
      <c r="M1022">
        <v>49.395224131385703</v>
      </c>
      <c r="N1022">
        <v>0.99772118362528395</v>
      </c>
      <c r="O1022">
        <v>8.3313325330131907</v>
      </c>
      <c r="P1022">
        <v>57.750213048006799</v>
      </c>
      <c r="Q1022">
        <v>9.1021422348550006E-3</v>
      </c>
    </row>
    <row r="1023" spans="1:17" hidden="1" x14ac:dyDescent="0.3">
      <c r="A1023" t="s">
        <v>2202</v>
      </c>
      <c r="B1023" t="s">
        <v>2203</v>
      </c>
      <c r="C1023" t="s">
        <v>3151</v>
      </c>
      <c r="D1023" t="s">
        <v>538</v>
      </c>
      <c r="E1023">
        <v>2685.09257424</v>
      </c>
      <c r="F1023">
        <v>687.2</v>
      </c>
      <c r="G1023">
        <v>-34.938396717107103</v>
      </c>
      <c r="H1023">
        <v>8.1780832886435295</v>
      </c>
      <c r="I1023">
        <v>11.924699487641</v>
      </c>
      <c r="J1023">
        <v>5.3070874411514302</v>
      </c>
      <c r="K1023">
        <v>627.62572937867196</v>
      </c>
      <c r="L1023">
        <v>608.21264063230399</v>
      </c>
      <c r="M1023">
        <v>76.334721309779397</v>
      </c>
      <c r="N1023">
        <v>0.97606039628821395</v>
      </c>
      <c r="O1023">
        <v>10.7392316647264</v>
      </c>
      <c r="P1023">
        <v>49.051079058670403</v>
      </c>
      <c r="Q1023">
        <v>-8.8549988198167007E-2</v>
      </c>
    </row>
    <row r="1024" spans="1:17" hidden="1" x14ac:dyDescent="0.3">
      <c r="A1024" t="s">
        <v>2204</v>
      </c>
      <c r="B1024" t="s">
        <v>2205</v>
      </c>
      <c r="C1024" t="s">
        <v>3151</v>
      </c>
      <c r="D1024" t="s">
        <v>51</v>
      </c>
      <c r="E1024">
        <v>2683.0254560049998</v>
      </c>
      <c r="F1024">
        <v>1086.6500000000001</v>
      </c>
      <c r="G1024">
        <v>25.3745869176025</v>
      </c>
      <c r="H1024">
        <v>-2.5928760901229402</v>
      </c>
      <c r="I1024">
        <v>-5.5327213153032302</v>
      </c>
      <c r="J1024">
        <v>-4.0086678163414202</v>
      </c>
      <c r="K1024">
        <v>1089.2277570911499</v>
      </c>
      <c r="L1024">
        <v>1021.401222124</v>
      </c>
      <c r="M1024">
        <v>56.874496414437701</v>
      </c>
      <c r="N1024">
        <v>0.82767992199615403</v>
      </c>
      <c r="O1024">
        <v>14.848387245203099</v>
      </c>
      <c r="P1024">
        <v>81.123426952246007</v>
      </c>
      <c r="Q1024">
        <v>2.5856745230727E-2</v>
      </c>
    </row>
    <row r="1025" spans="1:17" hidden="1" x14ac:dyDescent="0.3">
      <c r="A1025" t="s">
        <v>2206</v>
      </c>
      <c r="B1025" t="s">
        <v>2207</v>
      </c>
      <c r="C1025" t="s">
        <v>3151</v>
      </c>
      <c r="D1025" t="s">
        <v>174</v>
      </c>
      <c r="E1025">
        <v>2680.0622754999999</v>
      </c>
      <c r="F1025">
        <v>409</v>
      </c>
      <c r="G1025">
        <v>-3.30274472039109</v>
      </c>
      <c r="H1025">
        <v>5.4582450827235798</v>
      </c>
      <c r="I1025">
        <v>21.597806199369501</v>
      </c>
      <c r="J1025">
        <v>-2.6936649624582398</v>
      </c>
      <c r="K1025">
        <v>409.66722607958798</v>
      </c>
      <c r="L1025">
        <v>374.83560115880698</v>
      </c>
      <c r="M1025">
        <v>47.617988414911601</v>
      </c>
      <c r="N1025">
        <v>0.750383244163631</v>
      </c>
      <c r="O1025">
        <v>18.337408312958399</v>
      </c>
      <c r="P1025">
        <v>65.587044534412897</v>
      </c>
      <c r="Q1025">
        <v>0.109983175655502</v>
      </c>
    </row>
    <row r="1026" spans="1:17" x14ac:dyDescent="0.3">
      <c r="A1026" t="s">
        <v>2208</v>
      </c>
      <c r="B1026" t="s">
        <v>2209</v>
      </c>
      <c r="C1026" t="s">
        <v>3142</v>
      </c>
      <c r="D1026" t="s">
        <v>1577</v>
      </c>
      <c r="E1026">
        <v>2675.96976795</v>
      </c>
      <c r="F1026">
        <v>647.45000000000005</v>
      </c>
      <c r="G1026">
        <v>-43.697593602599397</v>
      </c>
      <c r="H1026">
        <v>9.9937809500505193</v>
      </c>
      <c r="I1026">
        <v>-27.890444884846499</v>
      </c>
      <c r="J1026">
        <v>0.23788626744984601</v>
      </c>
      <c r="K1026">
        <v>627.354460389888</v>
      </c>
      <c r="L1026">
        <v>675.18331521756897</v>
      </c>
      <c r="M1026">
        <v>59.310115685602703</v>
      </c>
      <c r="N1026">
        <v>0.83583436057566995</v>
      </c>
      <c r="O1026">
        <v>39.7791335238242</v>
      </c>
      <c r="P1026">
        <v>19.632298595713198</v>
      </c>
    </row>
    <row r="1027" spans="1:17" hidden="1" x14ac:dyDescent="0.3">
      <c r="A1027" t="s">
        <v>2210</v>
      </c>
      <c r="B1027" t="s">
        <v>2211</v>
      </c>
      <c r="C1027" t="s">
        <v>3151</v>
      </c>
      <c r="D1027" t="s">
        <v>48</v>
      </c>
      <c r="E1027">
        <v>2675.2569314550001</v>
      </c>
      <c r="F1027">
        <v>2467.0500000000002</v>
      </c>
      <c r="G1027">
        <v>3.7275647638282501</v>
      </c>
      <c r="H1027">
        <v>-12.284307213731299</v>
      </c>
      <c r="I1027">
        <v>-23.6379669191952</v>
      </c>
      <c r="J1027">
        <v>-5.2697068120474198</v>
      </c>
      <c r="K1027">
        <v>2690.9539315513098</v>
      </c>
      <c r="L1027">
        <v>2579.62098021679</v>
      </c>
      <c r="M1027">
        <v>32.636096398442199</v>
      </c>
      <c r="N1027">
        <v>0.41682470718943598</v>
      </c>
      <c r="O1027">
        <v>50.296913317524897</v>
      </c>
      <c r="P1027">
        <v>44.673801495381902</v>
      </c>
      <c r="Q1027">
        <v>8.9301434578397995E-2</v>
      </c>
    </row>
    <row r="1028" spans="1:17" hidden="1" x14ac:dyDescent="0.3">
      <c r="A1028" t="s">
        <v>2212</v>
      </c>
      <c r="B1028" t="s">
        <v>2213</v>
      </c>
      <c r="C1028" t="s">
        <v>3151</v>
      </c>
      <c r="D1028" t="s">
        <v>2214</v>
      </c>
      <c r="E1028">
        <v>2675.1606000000002</v>
      </c>
      <c r="F1028">
        <v>1082.5</v>
      </c>
      <c r="G1028">
        <v>1240.55642058494</v>
      </c>
      <c r="H1028">
        <v>63.589991483352101</v>
      </c>
      <c r="I1028">
        <v>213.68686474644699</v>
      </c>
      <c r="J1028">
        <v>19.088670763346901</v>
      </c>
      <c r="K1028">
        <v>847.82411370637203</v>
      </c>
      <c r="L1028">
        <v>605.09422553477202</v>
      </c>
      <c r="M1028">
        <v>65.103639404786904</v>
      </c>
      <c r="N1028">
        <v>1.4721921921921901</v>
      </c>
      <c r="O1028">
        <v>5.6120092378752799</v>
      </c>
      <c r="P1028">
        <v>1460.7621009268701</v>
      </c>
    </row>
    <row r="1029" spans="1:17" hidden="1" x14ac:dyDescent="0.3">
      <c r="A1029" t="s">
        <v>2215</v>
      </c>
      <c r="B1029" t="s">
        <v>2216</v>
      </c>
      <c r="C1029" t="s">
        <v>3151</v>
      </c>
      <c r="D1029" t="s">
        <v>117</v>
      </c>
      <c r="E1029">
        <v>2666.5860293999999</v>
      </c>
      <c r="F1029">
        <v>206.2</v>
      </c>
      <c r="G1029">
        <v>8.1673134882230904</v>
      </c>
      <c r="H1029">
        <v>-3.29915445842536</v>
      </c>
      <c r="I1029">
        <v>37.620484152548002</v>
      </c>
      <c r="J1029">
        <v>-0.218052600860138</v>
      </c>
      <c r="K1029">
        <v>179.43684930435799</v>
      </c>
      <c r="L1029">
        <v>162.22831119540299</v>
      </c>
      <c r="M1029">
        <v>71.776827178850496</v>
      </c>
      <c r="N1029">
        <v>1.43598812983929</v>
      </c>
      <c r="O1029">
        <v>1.96411251212416</v>
      </c>
      <c r="P1029">
        <v>79.304347826086897</v>
      </c>
    </row>
    <row r="1030" spans="1:17" hidden="1" x14ac:dyDescent="0.3">
      <c r="A1030" t="s">
        <v>2217</v>
      </c>
      <c r="B1030" t="s">
        <v>2218</v>
      </c>
      <c r="C1030" t="s">
        <v>3151</v>
      </c>
      <c r="D1030" t="s">
        <v>1686</v>
      </c>
      <c r="E1030">
        <v>2644.090741</v>
      </c>
      <c r="F1030">
        <v>65.89</v>
      </c>
      <c r="G1030">
        <v>0.51994855243308502</v>
      </c>
      <c r="H1030">
        <v>3.2149312874384401</v>
      </c>
      <c r="I1030">
        <v>-7.6725129072225604</v>
      </c>
      <c r="J1030">
        <v>-1.5379768905922899</v>
      </c>
      <c r="K1030">
        <v>63.825352860448497</v>
      </c>
      <c r="L1030">
        <v>60.593576618927301</v>
      </c>
      <c r="M1030">
        <v>53.860821394049402</v>
      </c>
      <c r="N1030">
        <v>1.35701868107145</v>
      </c>
      <c r="O1030">
        <v>2.4434663833662098</v>
      </c>
      <c r="P1030">
        <v>28.2904984423675</v>
      </c>
      <c r="Q1030">
        <v>-2.7484158448541001E-2</v>
      </c>
    </row>
    <row r="1031" spans="1:17" hidden="1" x14ac:dyDescent="0.3">
      <c r="A1031" t="s">
        <v>2219</v>
      </c>
      <c r="B1031" t="s">
        <v>2220</v>
      </c>
      <c r="C1031" t="s">
        <v>3151</v>
      </c>
      <c r="D1031" t="s">
        <v>389</v>
      </c>
      <c r="E1031">
        <v>2641.5944762499998</v>
      </c>
      <c r="F1031">
        <v>1106.5</v>
      </c>
      <c r="G1031">
        <v>-0.29477089574051202</v>
      </c>
      <c r="H1031">
        <v>38.317474646360502</v>
      </c>
      <c r="I1031">
        <v>11.634694860375999</v>
      </c>
      <c r="J1031">
        <v>4.5497959930754099</v>
      </c>
      <c r="K1031">
        <v>946.37954580928795</v>
      </c>
      <c r="L1031">
        <v>928.91602957998998</v>
      </c>
      <c r="M1031">
        <v>69.752542779669696</v>
      </c>
      <c r="N1031">
        <v>1.06841604220942</v>
      </c>
      <c r="O1031">
        <v>31.043831902394899</v>
      </c>
      <c r="P1031">
        <v>48.185348868353998</v>
      </c>
      <c r="Q1031">
        <v>3.0925469356934999E-2</v>
      </c>
    </row>
    <row r="1032" spans="1:17" hidden="1" x14ac:dyDescent="0.3">
      <c r="A1032" t="s">
        <v>2221</v>
      </c>
      <c r="B1032" t="s">
        <v>2222</v>
      </c>
      <c r="C1032" t="s">
        <v>3151</v>
      </c>
      <c r="D1032" t="s">
        <v>274</v>
      </c>
      <c r="E1032">
        <v>2631.6342540000001</v>
      </c>
      <c r="F1032">
        <v>385.5</v>
      </c>
      <c r="G1032">
        <v>-52.995963174401403</v>
      </c>
      <c r="H1032">
        <v>-3.30982570375784</v>
      </c>
      <c r="I1032">
        <v>-24.346636513409202</v>
      </c>
      <c r="J1032">
        <v>-3.81474572255325</v>
      </c>
      <c r="K1032">
        <v>408.80741434823301</v>
      </c>
      <c r="L1032">
        <v>456.82923481899002</v>
      </c>
      <c r="M1032">
        <v>34.975894665121103</v>
      </c>
      <c r="N1032">
        <v>0.66168552447442097</v>
      </c>
      <c r="O1032">
        <v>49.883268482490202</v>
      </c>
      <c r="P1032">
        <v>1.7284602190262599</v>
      </c>
      <c r="Q1032">
        <v>-0.19824617975157599</v>
      </c>
    </row>
    <row r="1033" spans="1:17" hidden="1" x14ac:dyDescent="0.3">
      <c r="A1033" t="s">
        <v>2223</v>
      </c>
      <c r="B1033" t="s">
        <v>2224</v>
      </c>
      <c r="C1033" t="s">
        <v>3151</v>
      </c>
      <c r="D1033" t="s">
        <v>48</v>
      </c>
      <c r="E1033">
        <v>2625.90501726</v>
      </c>
      <c r="F1033">
        <v>390.6</v>
      </c>
      <c r="G1033">
        <v>88.399049556883398</v>
      </c>
      <c r="H1033">
        <v>-1.7137411782980601</v>
      </c>
      <c r="I1033">
        <v>14.6199861736876</v>
      </c>
      <c r="J1033">
        <v>4.4325055863472604</v>
      </c>
      <c r="K1033">
        <v>411.12816621648199</v>
      </c>
      <c r="L1033">
        <v>359.41696471997602</v>
      </c>
      <c r="M1033">
        <v>48.124033264867101</v>
      </c>
      <c r="N1033">
        <v>0.77943606505824803</v>
      </c>
      <c r="O1033">
        <v>65.386584741423405</v>
      </c>
      <c r="P1033">
        <v>144.277673545966</v>
      </c>
      <c r="Q1033">
        <v>3.1955045437253998E-2</v>
      </c>
    </row>
    <row r="1034" spans="1:17" hidden="1" x14ac:dyDescent="0.3">
      <c r="A1034" t="s">
        <v>2225</v>
      </c>
      <c r="B1034" t="s">
        <v>2226</v>
      </c>
      <c r="C1034" t="s">
        <v>3151</v>
      </c>
      <c r="D1034" t="s">
        <v>611</v>
      </c>
      <c r="E1034">
        <v>2625.4060920000002</v>
      </c>
      <c r="F1034">
        <v>604.20000000000005</v>
      </c>
      <c r="G1034">
        <v>-16.350805693227802</v>
      </c>
      <c r="H1034">
        <v>0.57382693881620495</v>
      </c>
      <c r="I1034">
        <v>10.910096524489701</v>
      </c>
      <c r="J1034">
        <v>2.1721590393514898</v>
      </c>
      <c r="K1034">
        <v>613.39796813218902</v>
      </c>
      <c r="L1034">
        <v>580.03784128223401</v>
      </c>
      <c r="M1034">
        <v>49.953753931934301</v>
      </c>
      <c r="N1034">
        <v>0.42725490713509001</v>
      </c>
      <c r="O1034">
        <v>15.8556769281694</v>
      </c>
      <c r="P1034">
        <v>32.791208791208803</v>
      </c>
      <c r="Q1034">
        <v>2.4153433389960999E-2</v>
      </c>
    </row>
    <row r="1035" spans="1:17" hidden="1" x14ac:dyDescent="0.3">
      <c r="A1035" t="s">
        <v>2227</v>
      </c>
      <c r="B1035" t="s">
        <v>2228</v>
      </c>
      <c r="C1035" t="s">
        <v>3151</v>
      </c>
      <c r="D1035" t="s">
        <v>274</v>
      </c>
      <c r="E1035">
        <v>2617.5617289749998</v>
      </c>
      <c r="F1035">
        <v>17999.95</v>
      </c>
      <c r="G1035">
        <v>3.6125721076507098</v>
      </c>
      <c r="H1035">
        <v>0.94775721287366499</v>
      </c>
      <c r="I1035">
        <v>20.235912098079901</v>
      </c>
      <c r="J1035">
        <v>-0.230634949096647</v>
      </c>
      <c r="K1035">
        <v>17938.233466434802</v>
      </c>
      <c r="L1035">
        <v>16147.792370503001</v>
      </c>
      <c r="M1035">
        <v>52.969390110598503</v>
      </c>
      <c r="N1035">
        <v>0.96183022275737495</v>
      </c>
      <c r="O1035">
        <v>16.111433642871201</v>
      </c>
      <c r="P1035">
        <v>42.856746031745999</v>
      </c>
      <c r="Q1035">
        <v>0.15178920909697299</v>
      </c>
    </row>
    <row r="1036" spans="1:17" hidden="1" x14ac:dyDescent="0.3">
      <c r="A1036" t="s">
        <v>2229</v>
      </c>
      <c r="B1036" t="s">
        <v>2230</v>
      </c>
      <c r="C1036" t="s">
        <v>3151</v>
      </c>
      <c r="D1036" t="s">
        <v>271</v>
      </c>
      <c r="E1036">
        <v>2611.2000993400002</v>
      </c>
      <c r="F1036">
        <v>1749.4</v>
      </c>
      <c r="G1036">
        <v>-24.9073024506229</v>
      </c>
      <c r="H1036">
        <v>-2.8105268436367599</v>
      </c>
      <c r="I1036">
        <v>-13.911746160365</v>
      </c>
      <c r="J1036">
        <v>-1.1214917542992999</v>
      </c>
      <c r="K1036">
        <v>1781.3676386278601</v>
      </c>
      <c r="L1036">
        <v>1715.4661514884799</v>
      </c>
      <c r="M1036">
        <v>46.053840173986501</v>
      </c>
      <c r="N1036">
        <v>1.3523285915457299</v>
      </c>
      <c r="O1036">
        <v>21.607408254258502</v>
      </c>
      <c r="P1036">
        <v>33.541984732824403</v>
      </c>
      <c r="Q1036">
        <v>2.2541093718130002E-2</v>
      </c>
    </row>
    <row r="1037" spans="1:17" hidden="1" x14ac:dyDescent="0.3">
      <c r="A1037" t="s">
        <v>2231</v>
      </c>
      <c r="B1037" t="s">
        <v>2232</v>
      </c>
      <c r="C1037" t="s">
        <v>3151</v>
      </c>
      <c r="D1037" t="s">
        <v>262</v>
      </c>
      <c r="E1037">
        <v>2608.970577865</v>
      </c>
      <c r="F1037">
        <v>2154.85</v>
      </c>
      <c r="G1037">
        <v>352.32487353282198</v>
      </c>
      <c r="H1037">
        <v>-3.5684549572519502</v>
      </c>
      <c r="I1037">
        <v>218.63633857471299</v>
      </c>
      <c r="J1037">
        <v>7.14454747116402</v>
      </c>
      <c r="K1037">
        <v>1822.7130168194899</v>
      </c>
      <c r="L1037">
        <v>1181.2316043117601</v>
      </c>
      <c r="M1037">
        <v>61.691932925489503</v>
      </c>
      <c r="N1037">
        <v>0.33369845831447398</v>
      </c>
      <c r="O1037">
        <v>10.448523099055601</v>
      </c>
      <c r="P1037">
        <v>463.43312851353102</v>
      </c>
    </row>
    <row r="1038" spans="1:17" hidden="1" x14ac:dyDescent="0.3">
      <c r="A1038" t="s">
        <v>2233</v>
      </c>
      <c r="B1038" t="s">
        <v>2234</v>
      </c>
      <c r="C1038" t="s">
        <v>3151</v>
      </c>
      <c r="D1038" t="s">
        <v>200</v>
      </c>
      <c r="E1038">
        <v>2606.63287752</v>
      </c>
      <c r="F1038">
        <v>1801.2</v>
      </c>
      <c r="G1038">
        <v>19.843385507423299</v>
      </c>
      <c r="H1038">
        <v>-6.70267042193528</v>
      </c>
      <c r="I1038">
        <v>-25.901901120629201</v>
      </c>
      <c r="J1038">
        <v>-4.6888768441962201</v>
      </c>
      <c r="K1038">
        <v>1939.8728383132</v>
      </c>
      <c r="L1038">
        <v>1863.1381687645101</v>
      </c>
      <c r="M1038">
        <v>35.3438378057145</v>
      </c>
      <c r="N1038">
        <v>0.67591930002506495</v>
      </c>
      <c r="O1038">
        <v>37.685987119697899</v>
      </c>
      <c r="P1038">
        <v>50.734340348968502</v>
      </c>
      <c r="Q1038">
        <v>9.2839324779785001E-2</v>
      </c>
    </row>
    <row r="1039" spans="1:17" hidden="1" x14ac:dyDescent="0.3">
      <c r="A1039" t="s">
        <v>2235</v>
      </c>
      <c r="B1039" t="s">
        <v>2236</v>
      </c>
      <c r="C1039" t="s">
        <v>3151</v>
      </c>
      <c r="D1039" t="s">
        <v>629</v>
      </c>
      <c r="E1039">
        <v>2603.6561414399998</v>
      </c>
      <c r="F1039">
        <v>1026.1500000000001</v>
      </c>
      <c r="G1039">
        <v>62063.6857281005</v>
      </c>
      <c r="H1039">
        <v>43.654095996552002</v>
      </c>
      <c r="I1039">
        <v>1498.0634908776599</v>
      </c>
      <c r="J1039">
        <v>8.0135151470119492</v>
      </c>
      <c r="K1039">
        <v>693.19559620665598</v>
      </c>
      <c r="L1039">
        <v>340.780359062088</v>
      </c>
      <c r="M1039">
        <v>99.999998455419103</v>
      </c>
      <c r="N1039">
        <v>3.9549833939585599</v>
      </c>
      <c r="O1039">
        <v>0</v>
      </c>
      <c r="P1039">
        <v>68310</v>
      </c>
      <c r="Q1039">
        <v>0.32293883575202398</v>
      </c>
    </row>
    <row r="1040" spans="1:17" hidden="1" x14ac:dyDescent="0.3">
      <c r="A1040" t="s">
        <v>2237</v>
      </c>
      <c r="B1040" t="s">
        <v>2238</v>
      </c>
      <c r="C1040" t="s">
        <v>3151</v>
      </c>
      <c r="D1040" t="s">
        <v>483</v>
      </c>
      <c r="E1040">
        <v>2600.9440190999999</v>
      </c>
      <c r="F1040">
        <v>388.5</v>
      </c>
      <c r="G1040">
        <v>7.13596625939826</v>
      </c>
      <c r="H1040">
        <v>-3.092643439423</v>
      </c>
      <c r="I1040">
        <v>14.655262273473801</v>
      </c>
      <c r="J1040">
        <v>-1.4959957225532601</v>
      </c>
      <c r="K1040">
        <v>361.22597295609199</v>
      </c>
      <c r="L1040">
        <v>329.81246339133298</v>
      </c>
      <c r="M1040">
        <v>61.688734060376497</v>
      </c>
      <c r="N1040">
        <v>0.47691933029256101</v>
      </c>
      <c r="O1040">
        <v>4.1956241956242</v>
      </c>
      <c r="P1040">
        <v>65.108372290692699</v>
      </c>
    </row>
    <row r="1041" spans="1:17" hidden="1" x14ac:dyDescent="0.3">
      <c r="A1041" t="s">
        <v>2239</v>
      </c>
      <c r="B1041" t="s">
        <v>2240</v>
      </c>
      <c r="C1041" t="s">
        <v>3151</v>
      </c>
      <c r="D1041" t="s">
        <v>412</v>
      </c>
      <c r="E1041">
        <v>2599.5953389000001</v>
      </c>
      <c r="F1041">
        <v>1127</v>
      </c>
      <c r="G1041">
        <v>-43.0183418880574</v>
      </c>
      <c r="H1041">
        <v>-2.4352745545226901</v>
      </c>
      <c r="I1041">
        <v>-14.222762797054299</v>
      </c>
      <c r="J1041">
        <v>-2.6576091201014198</v>
      </c>
      <c r="K1041">
        <v>1159.1157788432199</v>
      </c>
      <c r="L1041">
        <v>1195.0486580577201</v>
      </c>
      <c r="M1041">
        <v>38.701156255017999</v>
      </c>
      <c r="N1041">
        <v>0.71985715095516101</v>
      </c>
      <c r="O1041">
        <v>27.7728482697426</v>
      </c>
      <c r="P1041">
        <v>3.2997250229147501</v>
      </c>
      <c r="Q1041">
        <v>-1.6735035333921001E-2</v>
      </c>
    </row>
    <row r="1042" spans="1:17" hidden="1" x14ac:dyDescent="0.3">
      <c r="A1042" t="s">
        <v>2241</v>
      </c>
      <c r="B1042" t="s">
        <v>2242</v>
      </c>
      <c r="C1042" t="s">
        <v>3151</v>
      </c>
      <c r="D1042" t="s">
        <v>271</v>
      </c>
      <c r="E1042">
        <v>2594.7406618650002</v>
      </c>
      <c r="F1042">
        <v>1717.65</v>
      </c>
      <c r="G1042">
        <v>3.5854103237228401</v>
      </c>
      <c r="H1042">
        <v>13.639548188412601</v>
      </c>
      <c r="I1042">
        <v>0.96065954726015801</v>
      </c>
      <c r="J1042">
        <v>14.477584806048201</v>
      </c>
      <c r="K1042">
        <v>1560.98109291015</v>
      </c>
      <c r="L1042">
        <v>1507.5363778257299</v>
      </c>
      <c r="M1042">
        <v>78.255940983210706</v>
      </c>
      <c r="N1042">
        <v>2.4458012814139298</v>
      </c>
      <c r="O1042">
        <v>13.8299420720169</v>
      </c>
      <c r="P1042">
        <v>58.279579800958302</v>
      </c>
      <c r="Q1042">
        <v>1.6193462739841999E-2</v>
      </c>
    </row>
    <row r="1043" spans="1:17" x14ac:dyDescent="0.3">
      <c r="A1043" t="s">
        <v>2243</v>
      </c>
      <c r="B1043" t="s">
        <v>2244</v>
      </c>
      <c r="C1043" t="s">
        <v>3153</v>
      </c>
      <c r="D1043" t="s">
        <v>1950</v>
      </c>
      <c r="E1043">
        <v>2592.4886648319998</v>
      </c>
      <c r="F1043">
        <v>14.08</v>
      </c>
      <c r="G1043">
        <v>-51.115254700451402</v>
      </c>
      <c r="H1043">
        <v>2.4694152195114598</v>
      </c>
      <c r="I1043">
        <v>-32.259624283888101</v>
      </c>
      <c r="J1043">
        <v>-5.3801497629573003</v>
      </c>
      <c r="K1043">
        <v>14.506885962534501</v>
      </c>
      <c r="L1043">
        <v>16.179409334422498</v>
      </c>
      <c r="M1043">
        <v>45.1961580536178</v>
      </c>
      <c r="N1043">
        <v>1.4796249697136901</v>
      </c>
      <c r="O1043">
        <v>85.014204545454504</v>
      </c>
      <c r="P1043">
        <v>9.5719844357976704</v>
      </c>
      <c r="Q1043">
        <v>-2.0115174327128001E-2</v>
      </c>
    </row>
    <row r="1044" spans="1:17" hidden="1" x14ac:dyDescent="0.3">
      <c r="A1044" t="s">
        <v>2245</v>
      </c>
      <c r="B1044" t="s">
        <v>2246</v>
      </c>
      <c r="C1044" t="s">
        <v>3151</v>
      </c>
      <c r="D1044" t="s">
        <v>51</v>
      </c>
      <c r="E1044">
        <v>2581.2651654000001</v>
      </c>
      <c r="F1044">
        <v>280.45</v>
      </c>
      <c r="G1044">
        <v>41.722420323970503</v>
      </c>
      <c r="H1044">
        <v>-1.07831175959692</v>
      </c>
      <c r="I1044">
        <v>22.538861513728602</v>
      </c>
      <c r="J1044">
        <v>-2.8543442626992399</v>
      </c>
      <c r="K1044">
        <v>261.05854056696</v>
      </c>
      <c r="L1044">
        <v>228.39489945052301</v>
      </c>
      <c r="M1044">
        <v>57.7900242401127</v>
      </c>
      <c r="N1044">
        <v>0.599740626803411</v>
      </c>
      <c r="O1044">
        <v>8.0406489570333299</v>
      </c>
      <c r="P1044">
        <v>97.499999999999901</v>
      </c>
      <c r="Q1044">
        <v>0.126267474398709</v>
      </c>
    </row>
    <row r="1045" spans="1:17" hidden="1" x14ac:dyDescent="0.3">
      <c r="A1045" t="s">
        <v>2247</v>
      </c>
      <c r="B1045" t="s">
        <v>2248</v>
      </c>
      <c r="C1045" t="s">
        <v>3151</v>
      </c>
      <c r="D1045" t="s">
        <v>1361</v>
      </c>
      <c r="E1045">
        <v>2580.8388</v>
      </c>
      <c r="F1045">
        <v>1000</v>
      </c>
      <c r="G1045">
        <v>-27.2233628085595</v>
      </c>
      <c r="H1045">
        <v>0.90034679470746903</v>
      </c>
      <c r="I1045">
        <v>-11.582567935859901</v>
      </c>
      <c r="J1045">
        <v>-1.3397457225532601</v>
      </c>
      <c r="K1045">
        <v>999.99552782026501</v>
      </c>
      <c r="L1045">
        <v>999.99631936048502</v>
      </c>
      <c r="M1045">
        <v>55.379180563809697</v>
      </c>
      <c r="N1045">
        <v>1.7081065444833801</v>
      </c>
      <c r="O1045">
        <v>3</v>
      </c>
      <c r="P1045">
        <v>3.0927835051546202</v>
      </c>
      <c r="Q1045">
        <v>-0.101916752053546</v>
      </c>
    </row>
    <row r="1046" spans="1:17" hidden="1" x14ac:dyDescent="0.3">
      <c r="A1046" t="s">
        <v>2249</v>
      </c>
      <c r="B1046" t="s">
        <v>2250</v>
      </c>
      <c r="C1046" t="s">
        <v>3151</v>
      </c>
      <c r="D1046" t="s">
        <v>543</v>
      </c>
      <c r="E1046">
        <v>2572.768</v>
      </c>
      <c r="F1046">
        <v>146.18</v>
      </c>
      <c r="G1046">
        <v>110.46769410200901</v>
      </c>
      <c r="H1046">
        <v>-18.880504612979099</v>
      </c>
      <c r="I1046">
        <v>54.247401991746301</v>
      </c>
      <c r="J1046">
        <v>-2.3474976605377602</v>
      </c>
      <c r="K1046">
        <v>149.36830718044001</v>
      </c>
      <c r="L1046">
        <v>122.21751979870901</v>
      </c>
      <c r="M1046">
        <v>55.080649210521997</v>
      </c>
      <c r="N1046">
        <v>0.576005876319021</v>
      </c>
      <c r="O1046">
        <v>27.582432617321</v>
      </c>
      <c r="P1046">
        <v>179.50286806883301</v>
      </c>
      <c r="Q1046">
        <v>5.4144176056547998E-2</v>
      </c>
    </row>
    <row r="1047" spans="1:17" hidden="1" x14ac:dyDescent="0.3">
      <c r="A1047" t="s">
        <v>2251</v>
      </c>
      <c r="B1047" t="s">
        <v>2252</v>
      </c>
      <c r="C1047" t="s">
        <v>3151</v>
      </c>
      <c r="D1047" t="s">
        <v>1011</v>
      </c>
      <c r="E1047">
        <v>2569.757436675</v>
      </c>
      <c r="F1047">
        <v>389.95</v>
      </c>
      <c r="G1047">
        <v>-5.9325385472842802</v>
      </c>
      <c r="H1047">
        <v>-1.53615320529253</v>
      </c>
      <c r="I1047">
        <v>9.1439862337065492</v>
      </c>
      <c r="J1047">
        <v>3.66496300877998</v>
      </c>
      <c r="K1047">
        <v>392.61008944576099</v>
      </c>
      <c r="M1047">
        <v>52.7505202099345</v>
      </c>
      <c r="N1047">
        <v>0.431916598403767</v>
      </c>
      <c r="O1047">
        <v>21.784844210796201</v>
      </c>
      <c r="P1047">
        <v>38.1821403260099</v>
      </c>
    </row>
    <row r="1048" spans="1:17" hidden="1" x14ac:dyDescent="0.3">
      <c r="A1048" t="s">
        <v>2253</v>
      </c>
      <c r="B1048" t="s">
        <v>2254</v>
      </c>
      <c r="C1048" t="s">
        <v>3151</v>
      </c>
      <c r="D1048" t="s">
        <v>48</v>
      </c>
      <c r="E1048">
        <v>2568.193429935</v>
      </c>
      <c r="F1048">
        <v>647.85</v>
      </c>
      <c r="G1048">
        <v>-41.957503371865599</v>
      </c>
      <c r="H1048">
        <v>-5.7969132137802903</v>
      </c>
      <c r="I1048">
        <v>-11.2039584013914</v>
      </c>
      <c r="J1048">
        <v>5.1491787054723702E-2</v>
      </c>
      <c r="K1048">
        <v>669.53483207558395</v>
      </c>
      <c r="L1048">
        <v>687.73323939632405</v>
      </c>
      <c r="M1048">
        <v>41.2779249642454</v>
      </c>
      <c r="N1048">
        <v>0.57638675753067103</v>
      </c>
      <c r="O1048">
        <v>24.565871729567</v>
      </c>
      <c r="P1048">
        <v>7.9929988331388602</v>
      </c>
      <c r="Q1048">
        <v>6.5962949551349997E-3</v>
      </c>
    </row>
    <row r="1049" spans="1:17" hidden="1" x14ac:dyDescent="0.3">
      <c r="A1049" t="s">
        <v>2255</v>
      </c>
      <c r="B1049" t="s">
        <v>2256</v>
      </c>
      <c r="C1049" t="s">
        <v>3151</v>
      </c>
      <c r="D1049" t="s">
        <v>2257</v>
      </c>
      <c r="E1049">
        <v>2567.0360882149998</v>
      </c>
      <c r="F1049">
        <v>1542.65</v>
      </c>
      <c r="G1049">
        <v>1.79311289604862</v>
      </c>
      <c r="H1049">
        <v>20.997270056098301</v>
      </c>
      <c r="I1049">
        <v>17.432907758748101</v>
      </c>
      <c r="J1049">
        <v>9.3995481522901105</v>
      </c>
      <c r="M1049">
        <v>73.501260645962304</v>
      </c>
      <c r="O1049">
        <v>0.73574692898583605</v>
      </c>
      <c r="P1049">
        <v>38.9586992748727</v>
      </c>
    </row>
    <row r="1050" spans="1:17" hidden="1" x14ac:dyDescent="0.3">
      <c r="A1050" t="s">
        <v>2258</v>
      </c>
      <c r="B1050" t="s">
        <v>2259</v>
      </c>
      <c r="C1050" t="s">
        <v>3151</v>
      </c>
      <c r="D1050" t="s">
        <v>611</v>
      </c>
      <c r="E1050">
        <v>2564.73281636</v>
      </c>
      <c r="F1050">
        <v>1793.95</v>
      </c>
      <c r="G1050">
        <v>222.24213767734901</v>
      </c>
      <c r="H1050">
        <v>-9.8061760147261694</v>
      </c>
      <c r="I1050">
        <v>0.86863540147278295</v>
      </c>
      <c r="J1050">
        <v>-3.4929202401774901</v>
      </c>
      <c r="K1050">
        <v>1882.6240301978801</v>
      </c>
      <c r="L1050">
        <v>1561.5386736456301</v>
      </c>
      <c r="M1050">
        <v>39.100788288481198</v>
      </c>
      <c r="N1050">
        <v>0.721437086482142</v>
      </c>
      <c r="O1050">
        <v>25.165138381783201</v>
      </c>
      <c r="P1050">
        <v>269.88659793814401</v>
      </c>
      <c r="Q1050">
        <v>0.25933761598713301</v>
      </c>
    </row>
    <row r="1051" spans="1:17" hidden="1" x14ac:dyDescent="0.3">
      <c r="A1051" t="s">
        <v>2260</v>
      </c>
      <c r="B1051" t="s">
        <v>2261</v>
      </c>
      <c r="C1051" t="s">
        <v>3151</v>
      </c>
      <c r="D1051" t="s">
        <v>174</v>
      </c>
      <c r="E1051">
        <v>2561.6331765149998</v>
      </c>
      <c r="F1051">
        <v>1700.15</v>
      </c>
      <c r="G1051">
        <v>155.17012610432101</v>
      </c>
      <c r="H1051">
        <v>-3.4648344258965902</v>
      </c>
      <c r="I1051">
        <v>32.070846925284897</v>
      </c>
      <c r="J1051">
        <v>-2.1828714569833298</v>
      </c>
      <c r="K1051">
        <v>1660.2347448871001</v>
      </c>
      <c r="L1051">
        <v>1330.7904850335401</v>
      </c>
      <c r="M1051">
        <v>53.431256821896397</v>
      </c>
      <c r="N1051">
        <v>0.53132700205338801</v>
      </c>
      <c r="O1051">
        <v>14.519307119959899</v>
      </c>
      <c r="P1051">
        <v>217.34017732151099</v>
      </c>
      <c r="Q1051">
        <v>0.105844397610163</v>
      </c>
    </row>
    <row r="1052" spans="1:17" x14ac:dyDescent="0.3">
      <c r="A1052" t="s">
        <v>2262</v>
      </c>
      <c r="B1052" t="s">
        <v>2263</v>
      </c>
      <c r="C1052" t="s">
        <v>3148</v>
      </c>
      <c r="D1052" t="s">
        <v>611</v>
      </c>
      <c r="E1052">
        <v>2547.8282793970002</v>
      </c>
      <c r="F1052">
        <v>172.91</v>
      </c>
      <c r="G1052">
        <v>-58.973905536011699</v>
      </c>
      <c r="H1052">
        <v>1.5622283532385901</v>
      </c>
      <c r="I1052">
        <v>-30.822241462908099</v>
      </c>
      <c r="J1052">
        <v>0.67539696818640305</v>
      </c>
      <c r="K1052">
        <v>174.830520541688</v>
      </c>
      <c r="L1052">
        <v>201.84959820146199</v>
      </c>
      <c r="M1052">
        <v>44.7916652015385</v>
      </c>
      <c r="N1052">
        <v>0.55828201698204905</v>
      </c>
      <c r="O1052">
        <v>80.440691689318101</v>
      </c>
      <c r="P1052">
        <v>20.143135075041702</v>
      </c>
    </row>
    <row r="1053" spans="1:17" hidden="1" x14ac:dyDescent="0.3">
      <c r="A1053" t="s">
        <v>2264</v>
      </c>
      <c r="B1053" t="s">
        <v>2265</v>
      </c>
      <c r="C1053" t="s">
        <v>3151</v>
      </c>
      <c r="D1053" t="s">
        <v>732</v>
      </c>
      <c r="E1053">
        <v>2538.1585830250001</v>
      </c>
      <c r="F1053">
        <v>2141.75</v>
      </c>
      <c r="G1053">
        <v>-35.049580746242398</v>
      </c>
      <c r="H1053">
        <v>-10.9424275004764</v>
      </c>
      <c r="I1053">
        <v>-24.654839964692702</v>
      </c>
      <c r="J1053">
        <v>-7.13348848037481</v>
      </c>
      <c r="K1053">
        <v>2381.8119676613201</v>
      </c>
      <c r="L1053">
        <v>2393.2505425814102</v>
      </c>
      <c r="M1053">
        <v>33.228129489850303</v>
      </c>
      <c r="N1053">
        <v>0.57973767017248801</v>
      </c>
      <c r="O1053">
        <v>50.811252480448204</v>
      </c>
      <c r="P1053">
        <v>9.9997432012531799</v>
      </c>
      <c r="Q1053">
        <v>6.5208917386486001E-2</v>
      </c>
    </row>
    <row r="1054" spans="1:17" hidden="1" x14ac:dyDescent="0.3">
      <c r="A1054" t="s">
        <v>2266</v>
      </c>
      <c r="B1054" t="s">
        <v>2267</v>
      </c>
      <c r="C1054" t="s">
        <v>3151</v>
      </c>
      <c r="D1054" t="s">
        <v>268</v>
      </c>
      <c r="E1054">
        <v>2519.623</v>
      </c>
      <c r="F1054">
        <v>5360.9</v>
      </c>
      <c r="G1054">
        <v>77.122060203123496</v>
      </c>
      <c r="H1054">
        <v>36.440742514799503</v>
      </c>
      <c r="I1054">
        <v>52.6395664739414</v>
      </c>
      <c r="J1054">
        <v>12.7983986073436</v>
      </c>
      <c r="K1054">
        <v>4315.74092907248</v>
      </c>
      <c r="L1054">
        <v>3523.07305766838</v>
      </c>
      <c r="M1054">
        <v>73.379052130682396</v>
      </c>
      <c r="N1054">
        <v>1.31060967164608</v>
      </c>
      <c r="O1054">
        <v>7.0510548601913898</v>
      </c>
      <c r="P1054">
        <v>123.370833333333</v>
      </c>
      <c r="Q1054">
        <v>0.224042934318571</v>
      </c>
    </row>
    <row r="1055" spans="1:17" hidden="1" x14ac:dyDescent="0.3">
      <c r="A1055" t="s">
        <v>2268</v>
      </c>
      <c r="B1055" t="s">
        <v>2269</v>
      </c>
      <c r="C1055" t="s">
        <v>3151</v>
      </c>
      <c r="D1055" t="s">
        <v>262</v>
      </c>
      <c r="E1055">
        <v>2516.1178157200002</v>
      </c>
      <c r="F1055">
        <v>428.6</v>
      </c>
      <c r="G1055">
        <v>-34.1405090785128</v>
      </c>
      <c r="H1055">
        <v>-15.07793389333</v>
      </c>
      <c r="I1055">
        <v>-0.143110327555278</v>
      </c>
      <c r="J1055">
        <v>-7.0847298251735804</v>
      </c>
      <c r="K1055">
        <v>452.03342363554401</v>
      </c>
      <c r="L1055">
        <v>425.727195706712</v>
      </c>
      <c r="M1055">
        <v>28.440107812852201</v>
      </c>
      <c r="N1055">
        <v>0.46057626697837001</v>
      </c>
      <c r="O1055">
        <v>25.454969668688701</v>
      </c>
      <c r="P1055">
        <v>29.545111077527501</v>
      </c>
      <c r="Q1055">
        <v>-3.7817077514544002E-2</v>
      </c>
    </row>
    <row r="1056" spans="1:17" hidden="1" x14ac:dyDescent="0.3">
      <c r="A1056" t="s">
        <v>2270</v>
      </c>
      <c r="B1056" t="s">
        <v>2271</v>
      </c>
      <c r="C1056" t="s">
        <v>3151</v>
      </c>
      <c r="D1056" t="s">
        <v>222</v>
      </c>
      <c r="E1056">
        <v>2514.4856390949999</v>
      </c>
      <c r="F1056">
        <v>4895.6499999999996</v>
      </c>
      <c r="G1056">
        <v>60.644552307139399</v>
      </c>
      <c r="H1056">
        <v>6.9032839449442296</v>
      </c>
      <c r="I1056">
        <v>34.320050102658698</v>
      </c>
      <c r="J1056">
        <v>-0.58895043190136498</v>
      </c>
      <c r="K1056">
        <v>4617.8977738242702</v>
      </c>
      <c r="L1056">
        <v>3921.64911021956</v>
      </c>
      <c r="M1056">
        <v>57.499522094814701</v>
      </c>
      <c r="N1056">
        <v>1.2141353555360299</v>
      </c>
      <c r="O1056">
        <v>4.6847711744099501</v>
      </c>
      <c r="P1056">
        <v>108.28121676239</v>
      </c>
      <c r="Q1056">
        <v>0.11286893391927</v>
      </c>
    </row>
    <row r="1057" spans="1:17" hidden="1" x14ac:dyDescent="0.3">
      <c r="A1057" t="s">
        <v>2272</v>
      </c>
      <c r="B1057" t="s">
        <v>2273</v>
      </c>
      <c r="C1057" t="s">
        <v>3151</v>
      </c>
      <c r="D1057" t="s">
        <v>262</v>
      </c>
      <c r="E1057">
        <v>2509.2929949999998</v>
      </c>
      <c r="F1057">
        <v>1221.95</v>
      </c>
      <c r="G1057">
        <v>63.975197667109299</v>
      </c>
      <c r="H1057">
        <v>5.9361596754733403</v>
      </c>
      <c r="I1057">
        <v>90.058346245559093</v>
      </c>
      <c r="J1057">
        <v>9.3804377636852596</v>
      </c>
      <c r="K1057">
        <v>1080.16735820953</v>
      </c>
      <c r="L1057">
        <v>857.89775261991497</v>
      </c>
      <c r="M1057">
        <v>45.371023034348198</v>
      </c>
      <c r="N1057">
        <v>1.4069698631415599</v>
      </c>
      <c r="O1057">
        <v>4.0549940668603401</v>
      </c>
      <c r="P1057">
        <v>129.68984962406</v>
      </c>
    </row>
    <row r="1058" spans="1:17" hidden="1" x14ac:dyDescent="0.3">
      <c r="A1058" t="s">
        <v>2274</v>
      </c>
      <c r="B1058" t="s">
        <v>2275</v>
      </c>
      <c r="C1058" t="s">
        <v>3151</v>
      </c>
      <c r="D1058" t="s">
        <v>215</v>
      </c>
      <c r="E1058">
        <v>2506.7304858000002</v>
      </c>
      <c r="F1058">
        <v>1606.2</v>
      </c>
      <c r="G1058">
        <v>37.5573501947746</v>
      </c>
      <c r="H1058">
        <v>-3.0877144977245998</v>
      </c>
      <c r="I1058">
        <v>2.60667803736195</v>
      </c>
      <c r="J1058">
        <v>-1.02918671634208</v>
      </c>
      <c r="K1058">
        <v>1764.19784199062</v>
      </c>
      <c r="L1058">
        <v>1606.4194525495</v>
      </c>
      <c r="M1058">
        <v>38.297449144146</v>
      </c>
      <c r="N1058">
        <v>0.93973128598848299</v>
      </c>
      <c r="O1058">
        <v>56.8920433320881</v>
      </c>
      <c r="P1058">
        <v>73.446358188002804</v>
      </c>
      <c r="Q1058">
        <v>0.29026982634602599</v>
      </c>
    </row>
    <row r="1059" spans="1:17" x14ac:dyDescent="0.3">
      <c r="A1059" t="s">
        <v>2276</v>
      </c>
      <c r="B1059" t="s">
        <v>2277</v>
      </c>
      <c r="C1059" t="s">
        <v>3153</v>
      </c>
      <c r="D1059" t="s">
        <v>1950</v>
      </c>
      <c r="E1059">
        <v>2465.833307208</v>
      </c>
      <c r="F1059">
        <v>51.72</v>
      </c>
      <c r="G1059">
        <v>-26.4046493582671</v>
      </c>
      <c r="H1059">
        <v>0.55472634410088295</v>
      </c>
      <c r="I1059">
        <v>-7.4143836558297904</v>
      </c>
      <c r="J1059">
        <v>-2.4291952638376602</v>
      </c>
      <c r="K1059">
        <v>52.657106481984798</v>
      </c>
      <c r="L1059">
        <v>52.039871940542596</v>
      </c>
      <c r="M1059">
        <v>45.242052029470798</v>
      </c>
      <c r="N1059">
        <v>0.62301623179955001</v>
      </c>
      <c r="O1059">
        <v>34.184068058778003</v>
      </c>
      <c r="P1059">
        <v>21.837455830388599</v>
      </c>
      <c r="Q1059">
        <v>-7.0890617015640003E-3</v>
      </c>
    </row>
    <row r="1060" spans="1:17" x14ac:dyDescent="0.3">
      <c r="A1060" t="s">
        <v>2278</v>
      </c>
      <c r="B1060" t="s">
        <v>2279</v>
      </c>
      <c r="C1060" t="s">
        <v>3146</v>
      </c>
      <c r="D1060" t="s">
        <v>434</v>
      </c>
      <c r="E1060">
        <v>2451.2486459699999</v>
      </c>
      <c r="F1060">
        <v>461.85</v>
      </c>
      <c r="G1060">
        <v>-33.873185951560998</v>
      </c>
      <c r="H1060">
        <v>-7.6598543587180004</v>
      </c>
      <c r="I1060">
        <v>-19.480666360457601</v>
      </c>
      <c r="J1060">
        <v>-2.0201647742866999</v>
      </c>
      <c r="K1060">
        <v>473.15972108616501</v>
      </c>
      <c r="L1060">
        <v>489.92537501982798</v>
      </c>
      <c r="M1060">
        <v>44.801069886012897</v>
      </c>
      <c r="N1060">
        <v>0.43538171655462599</v>
      </c>
      <c r="O1060">
        <v>26.014939915556901</v>
      </c>
      <c r="P1060">
        <v>6.6381897945047204</v>
      </c>
      <c r="Q1060">
        <v>-1.3460611868509E-2</v>
      </c>
    </row>
    <row r="1061" spans="1:17" hidden="1" x14ac:dyDescent="0.3">
      <c r="A1061" t="s">
        <v>2280</v>
      </c>
      <c r="B1061" t="s">
        <v>2281</v>
      </c>
      <c r="C1061" t="s">
        <v>3151</v>
      </c>
      <c r="D1061" t="s">
        <v>373</v>
      </c>
      <c r="E1061">
        <v>2447.4756606699998</v>
      </c>
      <c r="F1061">
        <v>736.55</v>
      </c>
      <c r="G1061">
        <v>-42.122265177132597</v>
      </c>
      <c r="H1061">
        <v>-7.9797246118221699</v>
      </c>
      <c r="I1061">
        <v>-23.8154554577761</v>
      </c>
      <c r="J1061">
        <v>-3.1683247504141501</v>
      </c>
      <c r="K1061">
        <v>771.30834354765796</v>
      </c>
      <c r="L1061">
        <v>813.90648793556295</v>
      </c>
      <c r="M1061">
        <v>35.590453651634597</v>
      </c>
      <c r="N1061">
        <v>0.95698815105067103</v>
      </c>
      <c r="O1061">
        <v>27.581291154707699</v>
      </c>
      <c r="P1061">
        <v>3.0716484746711399</v>
      </c>
      <c r="Q1061">
        <v>-2.8386126904912001E-2</v>
      </c>
    </row>
    <row r="1062" spans="1:17" hidden="1" x14ac:dyDescent="0.3">
      <c r="A1062" t="s">
        <v>2282</v>
      </c>
      <c r="B1062" t="s">
        <v>2283</v>
      </c>
      <c r="C1062" t="s">
        <v>3151</v>
      </c>
      <c r="D1062" t="s">
        <v>117</v>
      </c>
      <c r="E1062">
        <v>2443.471404717</v>
      </c>
      <c r="F1062">
        <v>181.07</v>
      </c>
      <c r="G1062">
        <v>43.035217351290001</v>
      </c>
      <c r="H1062">
        <v>2.43752405471546</v>
      </c>
      <c r="I1062">
        <v>33.446468097391801</v>
      </c>
      <c r="J1062">
        <v>-4.9189214275424096</v>
      </c>
      <c r="K1062">
        <v>175.32530292159001</v>
      </c>
      <c r="L1062">
        <v>154.04926682345399</v>
      </c>
      <c r="M1062">
        <v>56.333710431532303</v>
      </c>
      <c r="N1062">
        <v>1.11595475177406</v>
      </c>
      <c r="O1062">
        <v>12.729883470481001</v>
      </c>
      <c r="P1062">
        <v>92.422954303931903</v>
      </c>
      <c r="Q1062">
        <v>0.18469633345004</v>
      </c>
    </row>
    <row r="1063" spans="1:17" hidden="1" x14ac:dyDescent="0.3">
      <c r="A1063" t="s">
        <v>2284</v>
      </c>
      <c r="B1063" t="s">
        <v>2285</v>
      </c>
      <c r="C1063" t="s">
        <v>3151</v>
      </c>
      <c r="D1063" t="s">
        <v>135</v>
      </c>
      <c r="E1063">
        <v>2440.23811166</v>
      </c>
      <c r="F1063">
        <v>674.2</v>
      </c>
      <c r="G1063">
        <v>51.177105627341398</v>
      </c>
      <c r="H1063">
        <v>-2.4607284172336801</v>
      </c>
      <c r="I1063">
        <v>-20.168253163417901</v>
      </c>
      <c r="J1063">
        <v>2.5552453189673399</v>
      </c>
      <c r="K1063">
        <v>676.27366457346602</v>
      </c>
      <c r="L1063">
        <v>624.17618852191003</v>
      </c>
      <c r="M1063">
        <v>54.522876690354501</v>
      </c>
      <c r="N1063">
        <v>0.72987229669276199</v>
      </c>
      <c r="O1063">
        <v>21.447325534403799</v>
      </c>
      <c r="P1063">
        <v>105.838963017873</v>
      </c>
      <c r="Q1063">
        <v>8.5794090800054998E-2</v>
      </c>
    </row>
    <row r="1064" spans="1:17" hidden="1" x14ac:dyDescent="0.3">
      <c r="A1064" t="s">
        <v>2286</v>
      </c>
      <c r="B1064" t="s">
        <v>2287</v>
      </c>
      <c r="C1064" t="s">
        <v>3151</v>
      </c>
      <c r="D1064" t="s">
        <v>1190</v>
      </c>
      <c r="E1064">
        <v>2433.1075474499999</v>
      </c>
      <c r="F1064">
        <v>461.85</v>
      </c>
      <c r="G1064">
        <v>65.615885625678402</v>
      </c>
      <c r="H1064">
        <v>-14.6663368413308</v>
      </c>
      <c r="I1064">
        <v>59.694014104946604</v>
      </c>
      <c r="J1064">
        <v>-3.0376623892199199</v>
      </c>
      <c r="K1064">
        <v>493.46901013748902</v>
      </c>
      <c r="L1064">
        <v>393.259051672422</v>
      </c>
      <c r="M1064">
        <v>36.6225066932696</v>
      </c>
      <c r="N1064">
        <v>0.36224303821669102</v>
      </c>
      <c r="O1064">
        <v>32.878640251163802</v>
      </c>
      <c r="P1064">
        <v>118.214032600992</v>
      </c>
      <c r="Q1064">
        <v>8.5168120803851999E-2</v>
      </c>
    </row>
    <row r="1065" spans="1:17" hidden="1" x14ac:dyDescent="0.3">
      <c r="A1065" t="s">
        <v>2288</v>
      </c>
      <c r="B1065" t="s">
        <v>2289</v>
      </c>
      <c r="C1065" t="s">
        <v>3151</v>
      </c>
      <c r="D1065" t="s">
        <v>222</v>
      </c>
      <c r="E1065">
        <v>2432.7637543800001</v>
      </c>
      <c r="F1065">
        <v>645.85</v>
      </c>
      <c r="G1065">
        <v>-0.62334320648172403</v>
      </c>
      <c r="H1065">
        <v>7.38949500278125</v>
      </c>
      <c r="I1065">
        <v>12.570603526650499</v>
      </c>
      <c r="J1065">
        <v>2.99601838651459</v>
      </c>
      <c r="K1065">
        <v>617.13337077266999</v>
      </c>
      <c r="L1065">
        <v>578.85301746270795</v>
      </c>
      <c r="M1065">
        <v>58.554916410280697</v>
      </c>
      <c r="N1065">
        <v>1.74659016009947</v>
      </c>
      <c r="O1065">
        <v>12.7196717504064</v>
      </c>
      <c r="P1065">
        <v>44.4854586129753</v>
      </c>
      <c r="Q1065">
        <v>6.2466174382766998E-2</v>
      </c>
    </row>
    <row r="1066" spans="1:17" hidden="1" x14ac:dyDescent="0.3">
      <c r="A1066" t="s">
        <v>2290</v>
      </c>
      <c r="B1066" t="s">
        <v>2291</v>
      </c>
      <c r="C1066" t="s">
        <v>3151</v>
      </c>
      <c r="D1066" t="s">
        <v>182</v>
      </c>
      <c r="E1066">
        <v>2426.2231834049999</v>
      </c>
      <c r="F1066">
        <v>255.43</v>
      </c>
      <c r="G1066">
        <v>-33.1769710559822</v>
      </c>
      <c r="H1066">
        <v>-9.9986831813117192</v>
      </c>
      <c r="I1066">
        <v>13.9348595725675</v>
      </c>
      <c r="J1066">
        <v>0.935523094651034</v>
      </c>
      <c r="K1066">
        <v>233.030614843189</v>
      </c>
      <c r="L1066">
        <v>217.62059931412401</v>
      </c>
      <c r="M1066">
        <v>63.312594249349097</v>
      </c>
      <c r="N1066">
        <v>0.72266524386442099</v>
      </c>
      <c r="O1066">
        <v>13.142543945503601</v>
      </c>
      <c r="P1066">
        <v>47.9467130031856</v>
      </c>
      <c r="Q1066">
        <v>8.9684072205535995E-2</v>
      </c>
    </row>
    <row r="1067" spans="1:17" hidden="1" x14ac:dyDescent="0.3">
      <c r="A1067" t="s">
        <v>2292</v>
      </c>
      <c r="B1067" t="s">
        <v>2293</v>
      </c>
      <c r="C1067" t="s">
        <v>3151</v>
      </c>
      <c r="D1067" t="s">
        <v>284</v>
      </c>
      <c r="E1067">
        <v>2413.0772424000002</v>
      </c>
      <c r="F1067">
        <v>396</v>
      </c>
      <c r="G1067">
        <v>37.656412355383303</v>
      </c>
      <c r="H1067">
        <v>-4.1449604957223496</v>
      </c>
      <c r="I1067">
        <v>-5.2320169857418399</v>
      </c>
      <c r="J1067">
        <v>-3.5769095367341799</v>
      </c>
      <c r="K1067">
        <v>407.883267466463</v>
      </c>
      <c r="L1067">
        <v>378.83697401708298</v>
      </c>
      <c r="M1067">
        <v>52.146500746987599</v>
      </c>
      <c r="N1067">
        <v>0.96399471045642504</v>
      </c>
      <c r="O1067">
        <v>37.3611111111111</v>
      </c>
      <c r="P1067">
        <v>91.396810053165694</v>
      </c>
      <c r="Q1067">
        <v>7.6535660883445003E-2</v>
      </c>
    </row>
    <row r="1068" spans="1:17" hidden="1" x14ac:dyDescent="0.3">
      <c r="A1068" t="s">
        <v>2294</v>
      </c>
      <c r="B1068" t="s">
        <v>2295</v>
      </c>
      <c r="C1068" t="s">
        <v>3151</v>
      </c>
      <c r="D1068" t="s">
        <v>373</v>
      </c>
      <c r="E1068">
        <v>2405.0810651500001</v>
      </c>
      <c r="F1068">
        <v>1091.5</v>
      </c>
      <c r="G1068">
        <v>-18.9986838139633</v>
      </c>
      <c r="H1068">
        <v>-5.3017483929117803</v>
      </c>
      <c r="I1068">
        <v>-6.8180066846419702</v>
      </c>
      <c r="J1068">
        <v>-0.60204080452048403</v>
      </c>
      <c r="K1068">
        <v>1113.5202660225</v>
      </c>
      <c r="L1068">
        <v>1062.1649782263401</v>
      </c>
      <c r="M1068">
        <v>41.821064107035099</v>
      </c>
      <c r="N1068">
        <v>0.59125143170546801</v>
      </c>
      <c r="O1068">
        <v>18.900595510764902</v>
      </c>
      <c r="P1068">
        <v>26.918604651162699</v>
      </c>
      <c r="Q1068">
        <v>0.104054738210982</v>
      </c>
    </row>
    <row r="1069" spans="1:17" hidden="1" x14ac:dyDescent="0.3">
      <c r="A1069" t="s">
        <v>2296</v>
      </c>
      <c r="B1069" t="s">
        <v>2297</v>
      </c>
      <c r="C1069" t="s">
        <v>3151</v>
      </c>
      <c r="D1069" t="s">
        <v>108</v>
      </c>
      <c r="E1069">
        <v>2400.022794774</v>
      </c>
      <c r="F1069">
        <v>20.46</v>
      </c>
      <c r="G1069">
        <v>34.7264352852578</v>
      </c>
      <c r="H1069">
        <v>2.7106377482527</v>
      </c>
      <c r="I1069">
        <v>-2.9538507969358299</v>
      </c>
      <c r="J1069">
        <v>1.42432140479125</v>
      </c>
      <c r="K1069">
        <v>20.415419151536501</v>
      </c>
      <c r="L1069">
        <v>19.304889966394398</v>
      </c>
      <c r="M1069">
        <v>50.074324264108199</v>
      </c>
      <c r="N1069">
        <v>1.5265876838971599</v>
      </c>
      <c r="O1069">
        <v>55.839004031822398</v>
      </c>
      <c r="P1069">
        <v>83.453505724531695</v>
      </c>
      <c r="Q1069">
        <v>0.139948545062932</v>
      </c>
    </row>
    <row r="1070" spans="1:17" hidden="1" x14ac:dyDescent="0.3">
      <c r="A1070" t="s">
        <v>2298</v>
      </c>
      <c r="B1070" t="s">
        <v>2299</v>
      </c>
      <c r="C1070" t="s">
        <v>3151</v>
      </c>
      <c r="D1070" t="s">
        <v>117</v>
      </c>
      <c r="E1070">
        <v>2391.6906373500001</v>
      </c>
      <c r="F1070">
        <v>293.25</v>
      </c>
      <c r="G1070">
        <v>17.270354855889799</v>
      </c>
      <c r="H1070">
        <v>2.6676986659911299</v>
      </c>
      <c r="I1070">
        <v>20.2141848631287</v>
      </c>
      <c r="J1070">
        <v>-1.9885420346584399</v>
      </c>
      <c r="K1070">
        <v>287.59752705470902</v>
      </c>
      <c r="L1070">
        <v>264.98413696630797</v>
      </c>
      <c r="M1070">
        <v>53.992600383507202</v>
      </c>
      <c r="N1070">
        <v>1.1932122911635401</v>
      </c>
      <c r="O1070">
        <v>16.010230179028099</v>
      </c>
      <c r="P1070">
        <v>58.171521035598701</v>
      </c>
      <c r="Q1070">
        <v>8.9358798754537005E-2</v>
      </c>
    </row>
    <row r="1071" spans="1:17" hidden="1" x14ac:dyDescent="0.3">
      <c r="A1071" t="s">
        <v>2300</v>
      </c>
      <c r="B1071" t="s">
        <v>2301</v>
      </c>
      <c r="C1071" t="s">
        <v>3151</v>
      </c>
      <c r="D1071" t="s">
        <v>458</v>
      </c>
      <c r="E1071">
        <v>2390.7069929599902</v>
      </c>
      <c r="F1071">
        <v>395.2</v>
      </c>
      <c r="G1071">
        <v>-3.56879459829673</v>
      </c>
      <c r="H1071">
        <v>-3.6057633523159001</v>
      </c>
      <c r="I1071">
        <v>11.2638053833286</v>
      </c>
      <c r="J1071">
        <v>-0.44848012540531201</v>
      </c>
      <c r="K1071">
        <v>400.99600090956301</v>
      </c>
      <c r="L1071">
        <v>373.69889015132998</v>
      </c>
      <c r="M1071">
        <v>47.912050153529997</v>
      </c>
      <c r="N1071">
        <v>0.39510830260770202</v>
      </c>
      <c r="O1071">
        <v>14.498987854251</v>
      </c>
      <c r="P1071">
        <v>35.807560137457003</v>
      </c>
      <c r="Q1071">
        <v>4.3799410103636999E-2</v>
      </c>
    </row>
    <row r="1072" spans="1:17" hidden="1" x14ac:dyDescent="0.3">
      <c r="A1072" t="s">
        <v>2302</v>
      </c>
      <c r="B1072" t="s">
        <v>2303</v>
      </c>
      <c r="C1072" t="s">
        <v>3151</v>
      </c>
      <c r="D1072" t="s">
        <v>182</v>
      </c>
      <c r="E1072">
        <v>2384.7933878399999</v>
      </c>
      <c r="F1072">
        <v>2551.1999999999998</v>
      </c>
      <c r="G1072">
        <v>-11.590855896534899</v>
      </c>
      <c r="H1072">
        <v>-9.7764720191096099</v>
      </c>
      <c r="I1072">
        <v>-8.1893755610092498</v>
      </c>
      <c r="J1072">
        <v>-3.4080267864675098</v>
      </c>
      <c r="K1072">
        <v>2692.7360233649201</v>
      </c>
      <c r="L1072">
        <v>2609.6364126988701</v>
      </c>
      <c r="M1072">
        <v>50.179540543145301</v>
      </c>
      <c r="N1072">
        <v>0.57248919147244404</v>
      </c>
      <c r="O1072">
        <v>18.916588272185599</v>
      </c>
      <c r="P1072">
        <v>21.5435921867555</v>
      </c>
      <c r="Q1072">
        <v>6.5139108972161006E-2</v>
      </c>
    </row>
    <row r="1073" spans="1:17" hidden="1" x14ac:dyDescent="0.3">
      <c r="A1073" t="s">
        <v>2304</v>
      </c>
      <c r="B1073" t="s">
        <v>2305</v>
      </c>
      <c r="C1073" t="s">
        <v>3151</v>
      </c>
      <c r="D1073" t="s">
        <v>398</v>
      </c>
      <c r="E1073">
        <v>2384.7132313349998</v>
      </c>
      <c r="F1073">
        <v>819.55</v>
      </c>
      <c r="G1073">
        <v>34.631085695439602</v>
      </c>
      <c r="H1073">
        <v>-12.931521406019099</v>
      </c>
      <c r="I1073">
        <v>34.8300095440908</v>
      </c>
      <c r="J1073">
        <v>-4.7798826199392197</v>
      </c>
      <c r="K1073">
        <v>857.37432531095806</v>
      </c>
      <c r="L1073">
        <v>718.68919103744804</v>
      </c>
      <c r="M1073">
        <v>30.7886499104495</v>
      </c>
      <c r="N1073">
        <v>0.65711682056825305</v>
      </c>
      <c r="O1073">
        <v>32.298212433652601</v>
      </c>
      <c r="P1073">
        <v>76.209417329606495</v>
      </c>
      <c r="Q1073">
        <v>6.1995556777021003E-2</v>
      </c>
    </row>
    <row r="1074" spans="1:17" hidden="1" x14ac:dyDescent="0.3">
      <c r="A1074" t="s">
        <v>2306</v>
      </c>
      <c r="B1074" t="s">
        <v>2307</v>
      </c>
      <c r="C1074" t="s">
        <v>3151</v>
      </c>
      <c r="D1074" t="s">
        <v>51</v>
      </c>
      <c r="E1074">
        <v>2382.3034921349999</v>
      </c>
      <c r="F1074">
        <v>1685.95</v>
      </c>
      <c r="G1074">
        <v>14.536495931876001</v>
      </c>
      <c r="H1074">
        <v>-3.0456025001698999</v>
      </c>
      <c r="I1074">
        <v>-3.35027527076211</v>
      </c>
      <c r="J1074">
        <v>1.67267663769518</v>
      </c>
      <c r="K1074">
        <v>1636.4271049664701</v>
      </c>
      <c r="L1074">
        <v>1514.1168272714101</v>
      </c>
      <c r="M1074">
        <v>60.327474766359799</v>
      </c>
      <c r="N1074">
        <v>0.73997148655454803</v>
      </c>
      <c r="O1074">
        <v>12.3372579257985</v>
      </c>
      <c r="P1074">
        <v>43.344811461123101</v>
      </c>
      <c r="Q1074">
        <v>0.103715272036043</v>
      </c>
    </row>
    <row r="1075" spans="1:17" hidden="1" x14ac:dyDescent="0.3">
      <c r="A1075" t="s">
        <v>2308</v>
      </c>
      <c r="B1075" t="s">
        <v>2309</v>
      </c>
      <c r="C1075" t="s">
        <v>3151</v>
      </c>
      <c r="D1075" t="s">
        <v>1504</v>
      </c>
      <c r="E1075">
        <v>2380.2780864749998</v>
      </c>
      <c r="F1075">
        <v>175.75</v>
      </c>
      <c r="G1075">
        <v>13.320419678445599</v>
      </c>
      <c r="H1075">
        <v>-7.5630481375773702</v>
      </c>
      <c r="I1075">
        <v>53.672661485263603</v>
      </c>
      <c r="J1075">
        <v>0.61889174703311101</v>
      </c>
      <c r="K1075">
        <v>158.16242180702301</v>
      </c>
      <c r="L1075">
        <v>128.98299062264101</v>
      </c>
      <c r="M1075">
        <v>62.055958810025302</v>
      </c>
      <c r="N1075">
        <v>0.47931759513710998</v>
      </c>
      <c r="O1075">
        <v>16.017069701280199</v>
      </c>
      <c r="P1075">
        <v>94.091662065157294</v>
      </c>
      <c r="Q1075">
        <v>8.8898017492661005E-2</v>
      </c>
    </row>
    <row r="1076" spans="1:17" hidden="1" x14ac:dyDescent="0.3">
      <c r="A1076" t="s">
        <v>2310</v>
      </c>
      <c r="B1076" t="s">
        <v>2311</v>
      </c>
      <c r="C1076" t="s">
        <v>3151</v>
      </c>
      <c r="D1076" t="s">
        <v>611</v>
      </c>
      <c r="E1076">
        <v>2376.4852094399998</v>
      </c>
      <c r="F1076">
        <v>523.79999999999995</v>
      </c>
      <c r="G1076">
        <v>-31.508424480555899</v>
      </c>
      <c r="H1076">
        <v>6.8653415648975402</v>
      </c>
      <c r="I1076">
        <v>0.89227487140431405</v>
      </c>
      <c r="J1076">
        <v>7.0330170834537098</v>
      </c>
      <c r="K1076">
        <v>493.97688486244198</v>
      </c>
      <c r="L1076">
        <v>496.221572145148</v>
      </c>
      <c r="M1076">
        <v>75.577825115199701</v>
      </c>
      <c r="N1076">
        <v>1.84041226358003</v>
      </c>
      <c r="O1076">
        <v>9.2401680030546203</v>
      </c>
      <c r="P1076">
        <v>27.880859374999901</v>
      </c>
      <c r="Q1076">
        <v>7.6511786267869997E-3</v>
      </c>
    </row>
    <row r="1077" spans="1:17" hidden="1" x14ac:dyDescent="0.3">
      <c r="A1077" t="s">
        <v>2312</v>
      </c>
      <c r="B1077" t="s">
        <v>2313</v>
      </c>
      <c r="C1077" t="s">
        <v>3151</v>
      </c>
      <c r="D1077" t="s">
        <v>271</v>
      </c>
      <c r="E1077">
        <v>2375.2757499999998</v>
      </c>
      <c r="F1077">
        <v>3785.3</v>
      </c>
      <c r="G1077">
        <v>1765.42663719144</v>
      </c>
      <c r="H1077">
        <v>-12.4571292676528</v>
      </c>
      <c r="I1077">
        <v>92.905654678525494</v>
      </c>
      <c r="J1077">
        <v>-14.113627221948599</v>
      </c>
      <c r="K1077">
        <v>3779.7929499215902</v>
      </c>
      <c r="L1077">
        <v>2581.4197008779802</v>
      </c>
      <c r="M1077">
        <v>45.866348376344497</v>
      </c>
      <c r="N1077">
        <v>0.61540248801974895</v>
      </c>
      <c r="O1077">
        <v>26.777269965392399</v>
      </c>
      <c r="P1077">
        <v>1903.86447856008</v>
      </c>
      <c r="Q1077">
        <v>0.233642661662708</v>
      </c>
    </row>
    <row r="1078" spans="1:17" hidden="1" x14ac:dyDescent="0.3">
      <c r="A1078" t="s">
        <v>2314</v>
      </c>
      <c r="B1078" t="s">
        <v>2315</v>
      </c>
      <c r="C1078" t="s">
        <v>3151</v>
      </c>
      <c r="D1078" t="s">
        <v>274</v>
      </c>
      <c r="E1078">
        <v>2368.7841637249999</v>
      </c>
      <c r="F1078">
        <v>1361.15</v>
      </c>
      <c r="G1078">
        <v>-12.908254049006301</v>
      </c>
      <c r="H1078">
        <v>6.7497615812224396E-2</v>
      </c>
      <c r="I1078">
        <v>-16.278288573223101</v>
      </c>
      <c r="J1078">
        <v>-0.47307905588659199</v>
      </c>
      <c r="K1078">
        <v>1354.34813992351</v>
      </c>
      <c r="L1078">
        <v>1352.8620742789799</v>
      </c>
      <c r="M1078">
        <v>52.082009893248198</v>
      </c>
      <c r="N1078">
        <v>0.48605559249062402</v>
      </c>
      <c r="O1078">
        <v>30.0371009807882</v>
      </c>
      <c r="P1078">
        <v>22.952892823269</v>
      </c>
      <c r="Q1078">
        <v>7.4925710954303004E-2</v>
      </c>
    </row>
    <row r="1079" spans="1:17" hidden="1" x14ac:dyDescent="0.3">
      <c r="A1079" t="s">
        <v>2316</v>
      </c>
      <c r="B1079" t="s">
        <v>2317</v>
      </c>
      <c r="C1079" t="s">
        <v>3151</v>
      </c>
      <c r="D1079" t="s">
        <v>529</v>
      </c>
      <c r="E1079">
        <v>2365.07485172</v>
      </c>
      <c r="F1079">
        <v>77.56</v>
      </c>
      <c r="G1079">
        <v>-0.179955765152502</v>
      </c>
      <c r="H1079">
        <v>-17.3650992127397</v>
      </c>
      <c r="I1079">
        <v>-14.875338519426</v>
      </c>
      <c r="J1079">
        <v>-4.2516513620667196</v>
      </c>
      <c r="K1079">
        <v>83.973286725189695</v>
      </c>
      <c r="L1079">
        <v>77.836096697907195</v>
      </c>
      <c r="M1079">
        <v>32.2830746218225</v>
      </c>
      <c r="N1079">
        <v>0.70726282199680601</v>
      </c>
      <c r="O1079">
        <v>50.657555440948897</v>
      </c>
      <c r="P1079">
        <v>50.601941747572802</v>
      </c>
      <c r="Q1079">
        <v>0.145672636232585</v>
      </c>
    </row>
    <row r="1080" spans="1:17" hidden="1" x14ac:dyDescent="0.3">
      <c r="A1080" t="s">
        <v>2318</v>
      </c>
      <c r="B1080" t="s">
        <v>2319</v>
      </c>
      <c r="C1080" t="s">
        <v>3151</v>
      </c>
      <c r="D1080" t="s">
        <v>80</v>
      </c>
      <c r="E1080">
        <v>2361.05549277</v>
      </c>
      <c r="F1080">
        <v>858.65</v>
      </c>
      <c r="G1080">
        <v>103.44151294698101</v>
      </c>
      <c r="H1080">
        <v>-8.13873759347819</v>
      </c>
      <c r="I1080">
        <v>-11.2974198496208</v>
      </c>
      <c r="J1080">
        <v>-3.3566765787546098</v>
      </c>
      <c r="K1080">
        <v>909.09115460029398</v>
      </c>
      <c r="L1080">
        <v>808.40030677554296</v>
      </c>
      <c r="M1080">
        <v>46.047301988629101</v>
      </c>
      <c r="N1080">
        <v>0.72883088582883804</v>
      </c>
      <c r="O1080">
        <v>27.374366738484799</v>
      </c>
      <c r="P1080">
        <v>144.31640347133299</v>
      </c>
      <c r="Q1080">
        <v>8.3568790703428E-2</v>
      </c>
    </row>
    <row r="1081" spans="1:17" hidden="1" x14ac:dyDescent="0.3">
      <c r="A1081" t="s">
        <v>2320</v>
      </c>
      <c r="B1081" t="s">
        <v>2321</v>
      </c>
      <c r="C1081" t="s">
        <v>3151</v>
      </c>
      <c r="D1081" t="s">
        <v>262</v>
      </c>
      <c r="E1081">
        <v>2359.4018000000001</v>
      </c>
      <c r="F1081">
        <v>472.4</v>
      </c>
      <c r="G1081">
        <v>-18.575708714723302</v>
      </c>
      <c r="H1081">
        <v>7.2765543209941299</v>
      </c>
      <c r="I1081">
        <v>-8.0892093085503394</v>
      </c>
      <c r="J1081">
        <v>-1.66125578270676</v>
      </c>
      <c r="K1081">
        <v>463.97275489333401</v>
      </c>
      <c r="L1081">
        <v>446.69194859887199</v>
      </c>
      <c r="M1081">
        <v>44.755243138252602</v>
      </c>
      <c r="N1081">
        <v>0.68396856862243605</v>
      </c>
      <c r="O1081">
        <v>12.1718882303133</v>
      </c>
      <c r="P1081">
        <v>23.810771851657599</v>
      </c>
      <c r="Q1081">
        <v>2.3904622404513E-2</v>
      </c>
    </row>
    <row r="1082" spans="1:17" hidden="1" x14ac:dyDescent="0.3">
      <c r="A1082" t="s">
        <v>2322</v>
      </c>
      <c r="B1082" t="s">
        <v>2323</v>
      </c>
      <c r="C1082" t="s">
        <v>3151</v>
      </c>
      <c r="D1082" t="s">
        <v>179</v>
      </c>
      <c r="E1082">
        <v>2340.9888695660002</v>
      </c>
      <c r="F1082">
        <v>208.63</v>
      </c>
      <c r="G1082">
        <v>52.5525958299583</v>
      </c>
      <c r="H1082">
        <v>2.0673984552240698</v>
      </c>
      <c r="I1082">
        <v>34.823449597999598</v>
      </c>
      <c r="J1082">
        <v>6.4557981830823801</v>
      </c>
      <c r="K1082">
        <v>186.39111754176801</v>
      </c>
      <c r="L1082">
        <v>157.49940085059799</v>
      </c>
      <c r="M1082">
        <v>63.653144286192699</v>
      </c>
      <c r="N1082">
        <v>0.77060755791341295</v>
      </c>
      <c r="O1082">
        <v>4.2179935771461396</v>
      </c>
      <c r="P1082">
        <v>92.551915089986096</v>
      </c>
      <c r="Q1082">
        <v>6.3232127675433999E-2</v>
      </c>
    </row>
    <row r="1083" spans="1:17" hidden="1" x14ac:dyDescent="0.3">
      <c r="A1083" t="s">
        <v>2324</v>
      </c>
      <c r="B1083" t="s">
        <v>2325</v>
      </c>
      <c r="C1083" t="s">
        <v>3151</v>
      </c>
      <c r="D1083" t="s">
        <v>2326</v>
      </c>
      <c r="E1083">
        <v>2338.0110353599998</v>
      </c>
      <c r="F1083">
        <v>469.7</v>
      </c>
      <c r="G1083">
        <v>45.6159163381855</v>
      </c>
      <c r="H1083">
        <v>-6.1664565359824497</v>
      </c>
      <c r="I1083">
        <v>5.5048029877059896</v>
      </c>
      <c r="J1083">
        <v>-1.23296515661626</v>
      </c>
      <c r="K1083">
        <v>487.784729828916</v>
      </c>
      <c r="L1083">
        <v>437.97889999013398</v>
      </c>
      <c r="M1083">
        <v>52.271380031458001</v>
      </c>
      <c r="N1083">
        <v>1.02291516248213</v>
      </c>
      <c r="O1083">
        <v>31.5733446880987</v>
      </c>
      <c r="P1083">
        <v>110.391937290033</v>
      </c>
    </row>
    <row r="1084" spans="1:17" x14ac:dyDescent="0.3">
      <c r="A1084" t="s">
        <v>2327</v>
      </c>
      <c r="B1084" t="s">
        <v>2328</v>
      </c>
      <c r="C1084" t="s">
        <v>3150</v>
      </c>
      <c r="D1084" t="s">
        <v>398</v>
      </c>
      <c r="E1084">
        <v>2334.0188166359999</v>
      </c>
      <c r="F1084">
        <v>202.67</v>
      </c>
      <c r="G1084">
        <v>-56.458698004090202</v>
      </c>
      <c r="H1084">
        <v>-5.5116265767105697</v>
      </c>
      <c r="I1084">
        <v>-23.408671274117498</v>
      </c>
      <c r="J1084">
        <v>-2.1260705088780498</v>
      </c>
      <c r="K1084">
        <v>211.97487498333601</v>
      </c>
      <c r="L1084">
        <v>241.77229836049401</v>
      </c>
      <c r="M1084">
        <v>42.7314890901065</v>
      </c>
      <c r="N1084">
        <v>0.52136374885006598</v>
      </c>
      <c r="O1084">
        <v>113.031035673755</v>
      </c>
      <c r="P1084">
        <v>5.8328981723237501</v>
      </c>
      <c r="Q1084">
        <v>-4.9153968928768998E-2</v>
      </c>
    </row>
    <row r="1085" spans="1:17" hidden="1" x14ac:dyDescent="0.3">
      <c r="A1085" t="s">
        <v>2329</v>
      </c>
      <c r="B1085" t="s">
        <v>2330</v>
      </c>
      <c r="C1085" t="s">
        <v>3151</v>
      </c>
      <c r="D1085" t="s">
        <v>458</v>
      </c>
      <c r="E1085">
        <v>2331.95396295</v>
      </c>
      <c r="F1085">
        <v>996.9</v>
      </c>
      <c r="G1085">
        <v>-63.107853273877701</v>
      </c>
      <c r="H1085">
        <v>4.60790257272481</v>
      </c>
      <c r="I1085">
        <v>-30.682776710315199</v>
      </c>
      <c r="J1085">
        <v>-2.3152359186316902</v>
      </c>
      <c r="K1085">
        <v>1015.4916705350799</v>
      </c>
      <c r="L1085">
        <v>1171.11916469424</v>
      </c>
      <c r="M1085">
        <v>43.912301711312701</v>
      </c>
      <c r="N1085">
        <v>0.93639789213578095</v>
      </c>
      <c r="O1085">
        <v>65.5983549001905</v>
      </c>
      <c r="P1085">
        <v>6.9348350764279996</v>
      </c>
      <c r="Q1085">
        <v>-0.14093200955186999</v>
      </c>
    </row>
    <row r="1086" spans="1:17" hidden="1" x14ac:dyDescent="0.3">
      <c r="A1086" t="s">
        <v>2331</v>
      </c>
      <c r="B1086" t="s">
        <v>2332</v>
      </c>
      <c r="C1086" t="s">
        <v>3151</v>
      </c>
      <c r="D1086" t="s">
        <v>215</v>
      </c>
      <c r="E1086">
        <v>2331.7868429999999</v>
      </c>
      <c r="F1086">
        <v>96.75</v>
      </c>
      <c r="G1086">
        <v>122.77663719144</v>
      </c>
      <c r="H1086">
        <v>-0.68531313454973897</v>
      </c>
      <c r="I1086">
        <v>126.716924664977</v>
      </c>
      <c r="J1086">
        <v>-1.9723987837777499</v>
      </c>
      <c r="K1086">
        <v>90.499946269778704</v>
      </c>
      <c r="L1086">
        <v>66.486784855972601</v>
      </c>
      <c r="M1086">
        <v>46.934163633261697</v>
      </c>
      <c r="N1086">
        <v>0.66723250200888595</v>
      </c>
      <c r="O1086">
        <v>18.6459948320413</v>
      </c>
      <c r="P1086">
        <v>202.81690140845001</v>
      </c>
      <c r="Q1086">
        <v>0.14277670612166601</v>
      </c>
    </row>
    <row r="1087" spans="1:17" hidden="1" x14ac:dyDescent="0.3">
      <c r="A1087" t="s">
        <v>2333</v>
      </c>
      <c r="B1087" t="s">
        <v>2334</v>
      </c>
      <c r="C1087" t="s">
        <v>3151</v>
      </c>
      <c r="D1087" t="s">
        <v>981</v>
      </c>
      <c r="E1087">
        <v>2327.80580525</v>
      </c>
      <c r="F1087">
        <v>127.73</v>
      </c>
      <c r="G1087">
        <v>-16.2213640252102</v>
      </c>
      <c r="H1087">
        <v>-13.221844050125901</v>
      </c>
      <c r="I1087">
        <v>-0.58156916251073498</v>
      </c>
      <c r="J1087">
        <v>-3.9580663332402901</v>
      </c>
      <c r="K1087">
        <v>130.15258408915901</v>
      </c>
      <c r="M1087">
        <v>38.802912394742201</v>
      </c>
      <c r="O1087">
        <v>24.3247475142879</v>
      </c>
      <c r="P1087">
        <v>19.262371615312802</v>
      </c>
    </row>
    <row r="1088" spans="1:17" x14ac:dyDescent="0.3">
      <c r="A1088" t="s">
        <v>2335</v>
      </c>
      <c r="B1088" t="s">
        <v>2336</v>
      </c>
      <c r="C1088" t="s">
        <v>3136</v>
      </c>
      <c r="D1088" t="s">
        <v>24</v>
      </c>
      <c r="E1088">
        <v>2326.2002621279998</v>
      </c>
      <c r="F1088">
        <v>45.18</v>
      </c>
      <c r="G1088">
        <v>-61.792515596394402</v>
      </c>
      <c r="H1088">
        <v>-9.0309780460568607</v>
      </c>
      <c r="I1088">
        <v>-36.844113851567201</v>
      </c>
      <c r="J1088">
        <v>-6.3764718505700397</v>
      </c>
      <c r="K1088">
        <v>48.651826734152699</v>
      </c>
      <c r="L1088">
        <v>57.0740967128297</v>
      </c>
      <c r="M1088">
        <v>40.038562279649298</v>
      </c>
      <c r="N1088">
        <v>1.3045732510999</v>
      </c>
      <c r="O1088">
        <v>82.381584772023004</v>
      </c>
      <c r="P1088">
        <v>2.6818181818181799</v>
      </c>
    </row>
    <row r="1089" spans="1:17" hidden="1" x14ac:dyDescent="0.3">
      <c r="A1089" t="s">
        <v>2337</v>
      </c>
      <c r="B1089" t="s">
        <v>2338</v>
      </c>
      <c r="C1089" t="s">
        <v>3151</v>
      </c>
      <c r="D1089" t="s">
        <v>543</v>
      </c>
      <c r="E1089">
        <v>2314.0850337799998</v>
      </c>
      <c r="F1089">
        <v>252.2</v>
      </c>
      <c r="G1089">
        <v>-38.265103800353998</v>
      </c>
      <c r="H1089">
        <v>3.1316776544508098</v>
      </c>
      <c r="I1089">
        <v>-13.298299044846701</v>
      </c>
      <c r="J1089">
        <v>-0.32698493665089301</v>
      </c>
      <c r="K1089">
        <v>250.06802185737999</v>
      </c>
      <c r="L1089">
        <v>256.03026837473902</v>
      </c>
      <c r="M1089">
        <v>58.318753360302203</v>
      </c>
      <c r="N1089">
        <v>0.78980540151156897</v>
      </c>
      <c r="O1089">
        <v>25.6938937351308</v>
      </c>
      <c r="P1089">
        <v>18.403755868544501</v>
      </c>
      <c r="Q1089">
        <v>3.3246233474088997E-2</v>
      </c>
    </row>
    <row r="1090" spans="1:17" hidden="1" x14ac:dyDescent="0.3">
      <c r="A1090" t="s">
        <v>2339</v>
      </c>
      <c r="B1090" t="s">
        <v>2340</v>
      </c>
      <c r="C1090" t="s">
        <v>3151</v>
      </c>
      <c r="D1090" t="s">
        <v>611</v>
      </c>
      <c r="E1090">
        <v>2310.9231</v>
      </c>
      <c r="F1090">
        <v>411.05</v>
      </c>
      <c r="G1090">
        <v>13.138597239246399</v>
      </c>
      <c r="H1090">
        <v>-2.2370780262949101</v>
      </c>
      <c r="I1090">
        <v>5.9432369147547099</v>
      </c>
      <c r="J1090">
        <v>6.6421619533812803</v>
      </c>
      <c r="K1090">
        <v>399.38426963010699</v>
      </c>
      <c r="L1090">
        <v>368.05674106353001</v>
      </c>
      <c r="M1090">
        <v>67.748696176710993</v>
      </c>
      <c r="N1090">
        <v>0.377856706133057</v>
      </c>
      <c r="O1090">
        <v>15.314438632769701</v>
      </c>
      <c r="P1090">
        <v>57.792706333973101</v>
      </c>
      <c r="Q1090">
        <v>6.7564242008794004E-2</v>
      </c>
    </row>
    <row r="1091" spans="1:17" hidden="1" x14ac:dyDescent="0.3">
      <c r="A1091" t="s">
        <v>2341</v>
      </c>
      <c r="B1091" t="s">
        <v>2342</v>
      </c>
      <c r="C1091" t="s">
        <v>3151</v>
      </c>
      <c r="D1091" t="s">
        <v>146</v>
      </c>
      <c r="E1091">
        <v>2309.164546</v>
      </c>
      <c r="F1091">
        <v>1270</v>
      </c>
      <c r="G1091">
        <v>356.58616100096401</v>
      </c>
      <c r="H1091">
        <v>-13.1298781852765</v>
      </c>
      <c r="I1091">
        <v>129.060676488057</v>
      </c>
      <c r="J1091">
        <v>-0.67568322255326296</v>
      </c>
      <c r="K1091">
        <v>1319.97202503824</v>
      </c>
      <c r="M1091">
        <v>37.170505175339301</v>
      </c>
      <c r="N1091">
        <v>1.0413698630136901</v>
      </c>
      <c r="O1091">
        <v>23.543307086614099</v>
      </c>
      <c r="P1091">
        <v>448.95180462502702</v>
      </c>
    </row>
    <row r="1092" spans="1:17" hidden="1" x14ac:dyDescent="0.3">
      <c r="A1092" t="s">
        <v>2343</v>
      </c>
      <c r="B1092" t="s">
        <v>2344</v>
      </c>
      <c r="C1092" t="s">
        <v>3151</v>
      </c>
      <c r="D1092" t="s">
        <v>182</v>
      </c>
      <c r="E1092">
        <v>2297.8851296500002</v>
      </c>
      <c r="F1092">
        <v>413.05</v>
      </c>
      <c r="G1092">
        <v>-8.5819726031882908</v>
      </c>
      <c r="H1092">
        <v>-5.2989889635465799</v>
      </c>
      <c r="I1092">
        <v>2.8347146026164398</v>
      </c>
      <c r="J1092">
        <v>2.62998508007668</v>
      </c>
      <c r="K1092">
        <v>432.190846414129</v>
      </c>
      <c r="L1092">
        <v>405.04068185095099</v>
      </c>
      <c r="M1092">
        <v>40.465016350705802</v>
      </c>
      <c r="N1092">
        <v>0.66324520491359895</v>
      </c>
      <c r="O1092">
        <v>18.387604406246201</v>
      </c>
      <c r="P1092">
        <v>31.943778949049602</v>
      </c>
      <c r="Q1092">
        <v>3.763013081819E-2</v>
      </c>
    </row>
    <row r="1093" spans="1:17" hidden="1" x14ac:dyDescent="0.3">
      <c r="A1093" t="s">
        <v>2345</v>
      </c>
      <c r="B1093" t="s">
        <v>2346</v>
      </c>
      <c r="C1093" t="s">
        <v>3151</v>
      </c>
      <c r="D1093" t="s">
        <v>156</v>
      </c>
      <c r="E1093">
        <v>2293.2296999999999</v>
      </c>
      <c r="F1093">
        <v>2159.35</v>
      </c>
      <c r="G1093">
        <v>269.46075586508698</v>
      </c>
      <c r="H1093">
        <v>3.7288467947074699</v>
      </c>
      <c r="I1093">
        <v>54.265126370576198</v>
      </c>
      <c r="J1093">
        <v>12.2190615662374</v>
      </c>
      <c r="K1093">
        <v>1916.76623169916</v>
      </c>
      <c r="L1093">
        <v>1528.2525471947799</v>
      </c>
      <c r="M1093">
        <v>75.277568635224597</v>
      </c>
      <c r="N1093">
        <v>0.72817640025705599</v>
      </c>
      <c r="O1093">
        <v>8.6299117790075606</v>
      </c>
      <c r="P1093">
        <v>353.26406381192203</v>
      </c>
      <c r="Q1093">
        <v>0.185350932972249</v>
      </c>
    </row>
    <row r="1094" spans="1:17" hidden="1" x14ac:dyDescent="0.3">
      <c r="A1094" t="s">
        <v>2347</v>
      </c>
      <c r="B1094" t="s">
        <v>2348</v>
      </c>
      <c r="C1094" t="s">
        <v>3151</v>
      </c>
      <c r="D1094" t="s">
        <v>1046</v>
      </c>
      <c r="E1094">
        <v>2290.9673600000001</v>
      </c>
      <c r="F1094">
        <v>1004</v>
      </c>
      <c r="G1094">
        <v>-0.81480127251926504</v>
      </c>
      <c r="H1094">
        <v>-18.245958787738399</v>
      </c>
      <c r="I1094">
        <v>27.243865682458502</v>
      </c>
      <c r="J1094">
        <v>5.1250736728477103E-2</v>
      </c>
      <c r="K1094">
        <v>1034.5062378079399</v>
      </c>
      <c r="L1094">
        <v>889.09699642901705</v>
      </c>
      <c r="M1094">
        <v>41.639491453794399</v>
      </c>
      <c r="N1094">
        <v>0.42771899739683</v>
      </c>
      <c r="O1094">
        <v>32.968127490039798</v>
      </c>
      <c r="P1094">
        <v>56.252431717375998</v>
      </c>
      <c r="Q1094">
        <v>2.4041810058366E-2</v>
      </c>
    </row>
    <row r="1095" spans="1:17" hidden="1" x14ac:dyDescent="0.3">
      <c r="A1095" t="s">
        <v>2349</v>
      </c>
      <c r="B1095" t="s">
        <v>2350</v>
      </c>
      <c r="C1095" t="s">
        <v>3151</v>
      </c>
      <c r="D1095" t="s">
        <v>752</v>
      </c>
      <c r="E1095">
        <v>2290.4047668180001</v>
      </c>
      <c r="F1095">
        <v>20.22</v>
      </c>
      <c r="G1095">
        <v>-40.997350015382501</v>
      </c>
      <c r="H1095">
        <v>11.6325409030714</v>
      </c>
      <c r="I1095">
        <v>0.56285468309172304</v>
      </c>
      <c r="J1095">
        <v>-2.51345464274105</v>
      </c>
      <c r="K1095">
        <v>19.909521511954502</v>
      </c>
      <c r="L1095">
        <v>18.581182993345202</v>
      </c>
      <c r="M1095">
        <v>31.218535545121998</v>
      </c>
      <c r="N1095">
        <v>0.54633041762336998</v>
      </c>
      <c r="O1095">
        <v>36.003956478733897</v>
      </c>
      <c r="P1095">
        <v>43.302622253720699</v>
      </c>
      <c r="Q1095">
        <v>7.9154941322218994E-2</v>
      </c>
    </row>
    <row r="1096" spans="1:17" hidden="1" x14ac:dyDescent="0.3">
      <c r="A1096" t="s">
        <v>2351</v>
      </c>
      <c r="B1096" t="s">
        <v>2352</v>
      </c>
      <c r="C1096" t="s">
        <v>3151</v>
      </c>
      <c r="D1096" t="s">
        <v>455</v>
      </c>
      <c r="E1096">
        <v>2289.5120824000001</v>
      </c>
      <c r="F1096">
        <v>287.89999999999998</v>
      </c>
      <c r="G1096">
        <v>-17.526277649481599</v>
      </c>
      <c r="H1096">
        <v>-10.465093674138901</v>
      </c>
      <c r="I1096">
        <v>1.00931433806646</v>
      </c>
      <c r="J1096">
        <v>-1.21779450304106</v>
      </c>
      <c r="K1096">
        <v>299.75448317859201</v>
      </c>
      <c r="L1096">
        <v>285.58517399597099</v>
      </c>
      <c r="M1096">
        <v>47.076727180807303</v>
      </c>
      <c r="N1096">
        <v>0.330562812648518</v>
      </c>
      <c r="O1096">
        <v>25.738103508162499</v>
      </c>
      <c r="P1096">
        <v>26.9120564249504</v>
      </c>
      <c r="Q1096">
        <v>-7.0190539162971993E-2</v>
      </c>
    </row>
    <row r="1097" spans="1:17" hidden="1" x14ac:dyDescent="0.3">
      <c r="A1097" t="s">
        <v>2353</v>
      </c>
      <c r="B1097" t="s">
        <v>2354</v>
      </c>
      <c r="C1097" t="s">
        <v>3151</v>
      </c>
      <c r="D1097" t="s">
        <v>450</v>
      </c>
      <c r="E1097">
        <v>2287.5072910200001</v>
      </c>
      <c r="F1097">
        <v>555.45000000000005</v>
      </c>
      <c r="G1097">
        <v>-47.371436414079902</v>
      </c>
      <c r="H1097">
        <v>-8.7745349974755609</v>
      </c>
      <c r="I1097">
        <v>-25.885812796589001</v>
      </c>
      <c r="J1097">
        <v>-2.4873722222924401</v>
      </c>
      <c r="K1097">
        <v>595.92953405401897</v>
      </c>
      <c r="L1097">
        <v>630.35081231493405</v>
      </c>
      <c r="M1097">
        <v>32.769521822966396</v>
      </c>
      <c r="N1097">
        <v>0.33783583907104398</v>
      </c>
      <c r="O1097">
        <v>43.7843190206139</v>
      </c>
      <c r="P1097">
        <v>3.1093372934843</v>
      </c>
      <c r="Q1097">
        <v>-3.9381057176679002E-2</v>
      </c>
    </row>
    <row r="1098" spans="1:17" hidden="1" x14ac:dyDescent="0.3">
      <c r="A1098" t="s">
        <v>2355</v>
      </c>
      <c r="B1098" t="s">
        <v>2356</v>
      </c>
      <c r="C1098" t="s">
        <v>3151</v>
      </c>
      <c r="D1098" t="s">
        <v>135</v>
      </c>
      <c r="E1098">
        <v>2287.35415324</v>
      </c>
      <c r="F1098">
        <v>125.06</v>
      </c>
      <c r="G1098">
        <v>11.0408715750778</v>
      </c>
      <c r="H1098">
        <v>10.508741011615699</v>
      </c>
      <c r="I1098">
        <v>17.145201997526499</v>
      </c>
      <c r="J1098">
        <v>13.0496348084201</v>
      </c>
      <c r="K1098">
        <v>119.108730661246</v>
      </c>
      <c r="L1098">
        <v>106.53963331317</v>
      </c>
      <c r="M1098">
        <v>63.921574677794801</v>
      </c>
      <c r="N1098">
        <v>0.69160781232470803</v>
      </c>
      <c r="O1098">
        <v>29.897649128418301</v>
      </c>
      <c r="P1098">
        <v>72.258953168044002</v>
      </c>
      <c r="Q1098">
        <v>4.8826408423937998E-2</v>
      </c>
    </row>
    <row r="1099" spans="1:17" x14ac:dyDescent="0.3">
      <c r="A1099" t="s">
        <v>2357</v>
      </c>
      <c r="B1099" t="s">
        <v>2358</v>
      </c>
      <c r="C1099" t="s">
        <v>3136</v>
      </c>
      <c r="D1099" t="s">
        <v>54</v>
      </c>
      <c r="E1099">
        <v>2283.87365628</v>
      </c>
      <c r="F1099">
        <v>226.91</v>
      </c>
      <c r="G1099">
        <v>-90.482754000269395</v>
      </c>
      <c r="H1099">
        <v>-25.8319006279729</v>
      </c>
      <c r="I1099">
        <v>-63.868290898230903</v>
      </c>
      <c r="J1099">
        <v>-6.5735152033433302</v>
      </c>
      <c r="K1099">
        <v>298.25338768164198</v>
      </c>
      <c r="L1099">
        <v>415.01770313196403</v>
      </c>
      <c r="M1099">
        <v>17.2250834589234</v>
      </c>
      <c r="N1099">
        <v>0.461857827704586</v>
      </c>
      <c r="O1099">
        <v>197.40866422810799</v>
      </c>
      <c r="P1099">
        <v>0.95208435289406701</v>
      </c>
    </row>
    <row r="1100" spans="1:17" hidden="1" x14ac:dyDescent="0.3">
      <c r="A1100" t="s">
        <v>2359</v>
      </c>
      <c r="B1100" t="s">
        <v>2360</v>
      </c>
      <c r="C1100" t="s">
        <v>3151</v>
      </c>
      <c r="D1100" t="s">
        <v>18</v>
      </c>
      <c r="E1100">
        <v>2274.7882727460001</v>
      </c>
      <c r="F1100">
        <v>232.43</v>
      </c>
      <c r="G1100">
        <v>-50.106574487391597</v>
      </c>
      <c r="H1100">
        <v>9.2377455440177592</v>
      </c>
      <c r="I1100">
        <v>-3.9272455743917298</v>
      </c>
      <c r="J1100">
        <v>8.5017461189385806</v>
      </c>
      <c r="K1100">
        <v>215.81838719804099</v>
      </c>
      <c r="L1100">
        <v>228.46255659976799</v>
      </c>
      <c r="M1100">
        <v>72.907112339007099</v>
      </c>
      <c r="N1100">
        <v>1.5739852384703299</v>
      </c>
      <c r="O1100">
        <v>48.023060706449201</v>
      </c>
      <c r="P1100">
        <v>27.393806522334799</v>
      </c>
    </row>
    <row r="1101" spans="1:17" hidden="1" x14ac:dyDescent="0.3">
      <c r="A1101" t="s">
        <v>2361</v>
      </c>
      <c r="B1101" t="s">
        <v>2362</v>
      </c>
      <c r="C1101" t="s">
        <v>3151</v>
      </c>
      <c r="D1101" t="s">
        <v>389</v>
      </c>
      <c r="E1101">
        <v>2271.4916767200002</v>
      </c>
      <c r="F1101">
        <v>45.36</v>
      </c>
      <c r="G1101">
        <v>-64.302014493952797</v>
      </c>
      <c r="H1101">
        <v>-6.7480555957307802</v>
      </c>
      <c r="I1101">
        <v>-41.148785337164298</v>
      </c>
      <c r="J1101">
        <v>-4.65569984142709</v>
      </c>
      <c r="K1101">
        <v>49.422815148484403</v>
      </c>
      <c r="L1101">
        <v>56.469973909009802</v>
      </c>
      <c r="M1101">
        <v>33.609136283644901</v>
      </c>
      <c r="N1101">
        <v>0.91477116886934795</v>
      </c>
      <c r="O1101">
        <v>85.295414462081098</v>
      </c>
      <c r="P1101">
        <v>1.6584491259524901</v>
      </c>
    </row>
    <row r="1102" spans="1:17" x14ac:dyDescent="0.3">
      <c r="A1102" t="s">
        <v>2363</v>
      </c>
      <c r="B1102" t="s">
        <v>2364</v>
      </c>
      <c r="C1102" t="s">
        <v>3145</v>
      </c>
      <c r="D1102" t="s">
        <v>1225</v>
      </c>
      <c r="E1102">
        <v>2269.0223570749999</v>
      </c>
      <c r="F1102">
        <v>313.85000000000002</v>
      </c>
      <c r="G1102">
        <v>-65.942488064832105</v>
      </c>
      <c r="H1102">
        <v>-9.1819865386258606</v>
      </c>
      <c r="I1102">
        <v>-32.3685250382375</v>
      </c>
      <c r="J1102">
        <v>5.4919374457635604</v>
      </c>
      <c r="K1102">
        <v>351.08314532052901</v>
      </c>
      <c r="L1102">
        <v>401.49179751727002</v>
      </c>
      <c r="M1102">
        <v>49.205664978733502</v>
      </c>
      <c r="N1102">
        <v>1.1917545626560599</v>
      </c>
      <c r="O1102">
        <v>76.644894057670797</v>
      </c>
      <c r="P1102">
        <v>11.6705212595623</v>
      </c>
      <c r="Q1102">
        <v>-5.0354194279959998E-2</v>
      </c>
    </row>
    <row r="1103" spans="1:17" hidden="1" x14ac:dyDescent="0.3">
      <c r="A1103" t="s">
        <v>2365</v>
      </c>
      <c r="B1103" t="s">
        <v>2366</v>
      </c>
      <c r="C1103" t="s">
        <v>3151</v>
      </c>
      <c r="D1103" t="s">
        <v>138</v>
      </c>
      <c r="E1103">
        <v>2266.0979579700002</v>
      </c>
      <c r="F1103">
        <v>1757.1</v>
      </c>
      <c r="G1103">
        <v>-4.4565505814853204</v>
      </c>
      <c r="H1103">
        <v>1.4994702179010599</v>
      </c>
      <c r="I1103">
        <v>-7.1465861633404701</v>
      </c>
      <c r="J1103">
        <v>-5.8392075094208504</v>
      </c>
      <c r="K1103">
        <v>1749.90718213887</v>
      </c>
      <c r="L1103">
        <v>1647.22582386672</v>
      </c>
      <c r="M1103">
        <v>40.494143785618498</v>
      </c>
      <c r="N1103">
        <v>0.57518709426491799</v>
      </c>
      <c r="O1103">
        <v>19.458198167434901</v>
      </c>
      <c r="P1103">
        <v>38.0282796543597</v>
      </c>
      <c r="Q1103">
        <v>0.116925624092427</v>
      </c>
    </row>
    <row r="1104" spans="1:17" hidden="1" x14ac:dyDescent="0.3">
      <c r="A1104" t="s">
        <v>2367</v>
      </c>
      <c r="B1104" t="s">
        <v>2368</v>
      </c>
      <c r="C1104" t="s">
        <v>3151</v>
      </c>
      <c r="D1104" t="s">
        <v>1225</v>
      </c>
      <c r="E1104">
        <v>2263.1609398700002</v>
      </c>
      <c r="F1104">
        <v>796.45</v>
      </c>
      <c r="G1104">
        <v>-10.5701222373402</v>
      </c>
      <c r="H1104">
        <v>-8.9661547427219492</v>
      </c>
      <c r="I1104">
        <v>-27.2406684435831</v>
      </c>
      <c r="J1104">
        <v>3.5324327722102802</v>
      </c>
      <c r="K1104">
        <v>824.92223364838105</v>
      </c>
      <c r="L1104">
        <v>834.85969101406602</v>
      </c>
      <c r="M1104">
        <v>47.930950659286502</v>
      </c>
      <c r="N1104">
        <v>0.78100384039070603</v>
      </c>
      <c r="O1104">
        <v>44.510013183501698</v>
      </c>
      <c r="P1104">
        <v>34.297276789478097</v>
      </c>
      <c r="Q1104">
        <v>4.3464870061880002E-3</v>
      </c>
    </row>
    <row r="1105" spans="1:17" hidden="1" x14ac:dyDescent="0.3">
      <c r="A1105" t="s">
        <v>2369</v>
      </c>
      <c r="B1105" t="s">
        <v>2370</v>
      </c>
      <c r="C1105" t="s">
        <v>3151</v>
      </c>
      <c r="D1105" t="s">
        <v>458</v>
      </c>
      <c r="E1105">
        <v>2262.0572480000001</v>
      </c>
      <c r="F1105">
        <v>1984.4</v>
      </c>
      <c r="G1105">
        <v>-14.859613197846301</v>
      </c>
      <c r="H1105">
        <v>-3.7420266992684299</v>
      </c>
      <c r="I1105">
        <v>-5.73761104379044</v>
      </c>
      <c r="J1105">
        <v>-1.0482965867633001</v>
      </c>
      <c r="K1105">
        <v>1962.6256859072701</v>
      </c>
      <c r="L1105">
        <v>1859.40956851584</v>
      </c>
      <c r="M1105">
        <v>50.77894543603</v>
      </c>
      <c r="N1105">
        <v>0.54012304660447097</v>
      </c>
      <c r="O1105">
        <v>22.286333400524001</v>
      </c>
      <c r="P1105">
        <v>30.9834983498349</v>
      </c>
    </row>
    <row r="1106" spans="1:17" hidden="1" x14ac:dyDescent="0.3">
      <c r="A1106" t="s">
        <v>2371</v>
      </c>
      <c r="B1106" t="s">
        <v>2372</v>
      </c>
      <c r="C1106" t="s">
        <v>3151</v>
      </c>
      <c r="D1106" t="s">
        <v>141</v>
      </c>
      <c r="E1106">
        <v>2260.4756751199998</v>
      </c>
      <c r="F1106">
        <v>21947.9</v>
      </c>
      <c r="G1106">
        <v>639.64945340387897</v>
      </c>
      <c r="H1106">
        <v>10.9555371163818</v>
      </c>
      <c r="I1106">
        <v>314.33287070272002</v>
      </c>
      <c r="J1106">
        <v>-3.4058065128952801</v>
      </c>
      <c r="K1106">
        <v>18316.962273854599</v>
      </c>
      <c r="L1106">
        <v>10555.4385149559</v>
      </c>
      <c r="M1106">
        <v>46.760127492999104</v>
      </c>
      <c r="N1106">
        <v>1.03989578810247</v>
      </c>
      <c r="O1106">
        <v>26.5496926813043</v>
      </c>
      <c r="P1106">
        <v>730.95066823155196</v>
      </c>
      <c r="Q1106">
        <v>0.18017000437969</v>
      </c>
    </row>
    <row r="1107" spans="1:17" hidden="1" x14ac:dyDescent="0.3">
      <c r="A1107" t="s">
        <v>2373</v>
      </c>
      <c r="B1107" t="s">
        <v>2374</v>
      </c>
      <c r="C1107" t="s">
        <v>3151</v>
      </c>
      <c r="D1107" t="s">
        <v>117</v>
      </c>
      <c r="E1107">
        <v>2258.4656496900002</v>
      </c>
      <c r="F1107">
        <v>156.30000000000001</v>
      </c>
      <c r="G1107">
        <v>-36.693388872851401</v>
      </c>
      <c r="H1107">
        <v>8.5276487111730095E-2</v>
      </c>
      <c r="I1107">
        <v>-18.796390741941899</v>
      </c>
      <c r="J1107">
        <v>-2.9892944309254998</v>
      </c>
      <c r="K1107">
        <v>161.110363589966</v>
      </c>
      <c r="L1107">
        <v>162.97002457982299</v>
      </c>
      <c r="M1107">
        <v>37.208967514032402</v>
      </c>
      <c r="N1107">
        <v>0.387806554006347</v>
      </c>
      <c r="O1107">
        <v>36.148432501599402</v>
      </c>
      <c r="P1107">
        <v>15.7777777777777</v>
      </c>
      <c r="Q1107">
        <v>8.8796527526270007E-3</v>
      </c>
    </row>
    <row r="1108" spans="1:17" hidden="1" x14ac:dyDescent="0.3">
      <c r="A1108" t="s">
        <v>2375</v>
      </c>
      <c r="B1108" t="s">
        <v>2376</v>
      </c>
      <c r="C1108" t="s">
        <v>3151</v>
      </c>
      <c r="D1108" t="s">
        <v>529</v>
      </c>
      <c r="E1108">
        <v>2256.761057145</v>
      </c>
      <c r="F1108">
        <v>650.45000000000005</v>
      </c>
      <c r="G1108">
        <v>4.2337915972609803</v>
      </c>
      <c r="H1108">
        <v>-8.6372420734903503</v>
      </c>
      <c r="I1108">
        <v>20.1398018394781</v>
      </c>
      <c r="J1108">
        <v>0.33467288209789198</v>
      </c>
      <c r="K1108">
        <v>689.62487647429703</v>
      </c>
      <c r="L1108">
        <v>627.97597306638102</v>
      </c>
      <c r="M1108">
        <v>43.5794351264501</v>
      </c>
      <c r="N1108">
        <v>0.29462261552864</v>
      </c>
      <c r="O1108">
        <v>44.207856099623299</v>
      </c>
      <c r="P1108">
        <v>68.948051948051898</v>
      </c>
      <c r="Q1108">
        <v>0.15805300574908099</v>
      </c>
    </row>
    <row r="1109" spans="1:17" hidden="1" x14ac:dyDescent="0.3">
      <c r="A1109" t="s">
        <v>2377</v>
      </c>
      <c r="B1109" t="s">
        <v>2378</v>
      </c>
      <c r="C1109" t="s">
        <v>3151</v>
      </c>
      <c r="D1109" t="s">
        <v>450</v>
      </c>
      <c r="E1109">
        <v>2255.0502739799999</v>
      </c>
      <c r="F1109">
        <v>348.35</v>
      </c>
      <c r="G1109">
        <v>26.607504932663598</v>
      </c>
      <c r="H1109">
        <v>-9.2670635140447501</v>
      </c>
      <c r="I1109">
        <v>-14.3876974101457</v>
      </c>
      <c r="J1109">
        <v>1.0003705565165</v>
      </c>
      <c r="K1109">
        <v>385.242252480459</v>
      </c>
      <c r="L1109">
        <v>368.149830586409</v>
      </c>
      <c r="M1109">
        <v>43.690407417050302</v>
      </c>
      <c r="N1109">
        <v>1.0774619577254401</v>
      </c>
      <c r="O1109">
        <v>47.466628390986003</v>
      </c>
      <c r="P1109">
        <v>80.305383022774294</v>
      </c>
      <c r="Q1109">
        <v>0.12716044252416001</v>
      </c>
    </row>
    <row r="1110" spans="1:17" hidden="1" x14ac:dyDescent="0.3">
      <c r="A1110" t="s">
        <v>2379</v>
      </c>
      <c r="B1110" t="s">
        <v>2380</v>
      </c>
      <c r="C1110" t="s">
        <v>3151</v>
      </c>
      <c r="D1110" t="s">
        <v>389</v>
      </c>
      <c r="E1110">
        <v>2243.92182912</v>
      </c>
      <c r="F1110">
        <v>920.8</v>
      </c>
      <c r="G1110">
        <v>-15.0332927506856</v>
      </c>
      <c r="H1110">
        <v>16.7398561114776</v>
      </c>
      <c r="I1110">
        <v>16.670488743324398</v>
      </c>
      <c r="J1110">
        <v>10.665671140376499</v>
      </c>
      <c r="K1110">
        <v>843.16146922055702</v>
      </c>
      <c r="L1110">
        <v>813.252496497008</v>
      </c>
      <c r="M1110">
        <v>67.300701824919003</v>
      </c>
      <c r="N1110">
        <v>1.4161365783150801</v>
      </c>
      <c r="O1110">
        <v>18.375325803649002</v>
      </c>
      <c r="P1110">
        <v>42.881526883388901</v>
      </c>
      <c r="Q1110">
        <v>-5.0326665968387002E-2</v>
      </c>
    </row>
    <row r="1111" spans="1:17" hidden="1" x14ac:dyDescent="0.3">
      <c r="A1111" t="s">
        <v>2381</v>
      </c>
      <c r="B1111" t="s">
        <v>2382</v>
      </c>
      <c r="C1111" t="s">
        <v>3151</v>
      </c>
      <c r="D1111" t="s">
        <v>939</v>
      </c>
      <c r="E1111">
        <v>2243.4902563599999</v>
      </c>
      <c r="F1111">
        <v>336.85</v>
      </c>
      <c r="G1111">
        <v>229.837243543109</v>
      </c>
      <c r="H1111">
        <v>-12.8486532052925</v>
      </c>
      <c r="I1111">
        <v>57.645269029774198</v>
      </c>
      <c r="J1111">
        <v>-2.5862831186751301</v>
      </c>
      <c r="K1111">
        <v>342.35346720692598</v>
      </c>
      <c r="L1111">
        <v>260.12535029358202</v>
      </c>
      <c r="M1111">
        <v>56.983829586938</v>
      </c>
      <c r="N1111">
        <v>0.743730153422547</v>
      </c>
      <c r="O1111">
        <v>29.182128543862198</v>
      </c>
      <c r="Q1111">
        <v>0.16750335345874701</v>
      </c>
    </row>
    <row r="1112" spans="1:17" hidden="1" x14ac:dyDescent="0.3">
      <c r="A1112" t="s">
        <v>2383</v>
      </c>
      <c r="B1112" t="s">
        <v>2384</v>
      </c>
      <c r="C1112" t="s">
        <v>3151</v>
      </c>
      <c r="D1112" t="s">
        <v>245</v>
      </c>
      <c r="E1112">
        <v>2242.8181360859999</v>
      </c>
      <c r="F1112">
        <v>45.87</v>
      </c>
      <c r="G1112">
        <v>-7.6144970979989299</v>
      </c>
      <c r="H1112">
        <v>-10.074262961390099</v>
      </c>
      <c r="I1112">
        <v>-4.61062018466599</v>
      </c>
      <c r="J1112">
        <v>-4.0064123892199301</v>
      </c>
      <c r="K1112">
        <v>47.973324407999101</v>
      </c>
      <c r="L1112">
        <v>44.658455415439398</v>
      </c>
      <c r="M1112">
        <v>55.122197617384103</v>
      </c>
      <c r="N1112">
        <v>0.62671016133157798</v>
      </c>
      <c r="O1112">
        <v>50.163505559188998</v>
      </c>
      <c r="P1112">
        <v>57.196710075394101</v>
      </c>
      <c r="Q1112">
        <v>6.0002354998829999E-2</v>
      </c>
    </row>
    <row r="1113" spans="1:17" hidden="1" x14ac:dyDescent="0.3">
      <c r="A1113" t="s">
        <v>2385</v>
      </c>
      <c r="B1113" t="s">
        <v>2386</v>
      </c>
      <c r="C1113" t="s">
        <v>3151</v>
      </c>
      <c r="D1113" t="s">
        <v>277</v>
      </c>
      <c r="E1113">
        <v>2237.9700630000002</v>
      </c>
      <c r="F1113">
        <v>914.45</v>
      </c>
      <c r="G1113">
        <v>137.48933077951301</v>
      </c>
      <c r="H1113">
        <v>2.17042585490297</v>
      </c>
      <c r="I1113">
        <v>112.13508648839</v>
      </c>
      <c r="J1113">
        <v>0.470599105032943</v>
      </c>
      <c r="K1113">
        <v>842.23069528495705</v>
      </c>
      <c r="M1113">
        <v>69.675392726391095</v>
      </c>
      <c r="N1113">
        <v>0.84738197424892703</v>
      </c>
      <c r="O1113">
        <v>23.757449833233</v>
      </c>
      <c r="P1113">
        <v>289.127659574468</v>
      </c>
    </row>
    <row r="1114" spans="1:17" hidden="1" x14ac:dyDescent="0.3">
      <c r="A1114" t="s">
        <v>2387</v>
      </c>
      <c r="B1114" t="s">
        <v>2388</v>
      </c>
      <c r="C1114" t="s">
        <v>3151</v>
      </c>
      <c r="D1114" t="s">
        <v>48</v>
      </c>
      <c r="E1114">
        <v>2234.0283790499998</v>
      </c>
      <c r="F1114">
        <v>528.9</v>
      </c>
      <c r="G1114">
        <v>-31.042238967861199</v>
      </c>
      <c r="H1114">
        <v>-5.9942821080579103</v>
      </c>
      <c r="I1114">
        <v>-22.640492187010199</v>
      </c>
      <c r="J1114">
        <v>-7.5408781032488603</v>
      </c>
      <c r="K1114">
        <v>560.64640321777097</v>
      </c>
      <c r="L1114">
        <v>568.27632031916903</v>
      </c>
      <c r="M1114">
        <v>37.6194566974388</v>
      </c>
      <c r="N1114">
        <v>0.58314578978275999</v>
      </c>
      <c r="O1114">
        <v>60.710909434675699</v>
      </c>
      <c r="P1114">
        <v>22.274881516587602</v>
      </c>
      <c r="Q1114">
        <v>0.16441924480363901</v>
      </c>
    </row>
    <row r="1115" spans="1:17" hidden="1" x14ac:dyDescent="0.3">
      <c r="A1115" t="s">
        <v>2389</v>
      </c>
      <c r="B1115" t="s">
        <v>2390</v>
      </c>
      <c r="C1115" t="s">
        <v>3151</v>
      </c>
      <c r="D1115" t="s">
        <v>215</v>
      </c>
      <c r="E1115">
        <v>2232.7898815499998</v>
      </c>
      <c r="F1115">
        <v>127.72</v>
      </c>
      <c r="G1115">
        <v>66.116025626196702</v>
      </c>
      <c r="H1115">
        <v>18.183035706859599</v>
      </c>
      <c r="I1115">
        <v>61.0110266487345</v>
      </c>
      <c r="J1115">
        <v>-10.8016623499355</v>
      </c>
      <c r="K1115">
        <v>110.70270858678499</v>
      </c>
      <c r="L1115">
        <v>83.726495625895396</v>
      </c>
      <c r="M1115">
        <v>62.373371041015503</v>
      </c>
      <c r="N1115">
        <v>1.76858798054882</v>
      </c>
      <c r="O1115">
        <v>30.277168806764699</v>
      </c>
      <c r="P1115">
        <v>147.231900890437</v>
      </c>
    </row>
    <row r="1116" spans="1:17" hidden="1" x14ac:dyDescent="0.3">
      <c r="A1116" t="s">
        <v>2391</v>
      </c>
      <c r="B1116" t="s">
        <v>2392</v>
      </c>
      <c r="C1116" t="s">
        <v>3151</v>
      </c>
      <c r="D1116" t="s">
        <v>455</v>
      </c>
      <c r="E1116">
        <v>2227.4701020000002</v>
      </c>
      <c r="F1116">
        <v>887.7</v>
      </c>
      <c r="G1116">
        <v>24.611068047508098</v>
      </c>
      <c r="H1116">
        <v>-10.558064709063</v>
      </c>
      <c r="I1116">
        <v>38.239216864266503</v>
      </c>
      <c r="J1116">
        <v>-1.53974572255325</v>
      </c>
      <c r="K1116">
        <v>905.28180803315797</v>
      </c>
      <c r="L1116">
        <v>745.59923076233997</v>
      </c>
      <c r="M1116">
        <v>37.696031311292103</v>
      </c>
      <c r="N1116">
        <v>0.22088273527657601</v>
      </c>
      <c r="O1116">
        <v>27.6444744846231</v>
      </c>
      <c r="P1116">
        <v>72.118274357731394</v>
      </c>
      <c r="Q1116">
        <v>0.111546099103822</v>
      </c>
    </row>
    <row r="1117" spans="1:17" hidden="1" x14ac:dyDescent="0.3">
      <c r="A1117" t="s">
        <v>2393</v>
      </c>
      <c r="B1117" t="s">
        <v>2394</v>
      </c>
      <c r="C1117" t="s">
        <v>3151</v>
      </c>
      <c r="D1117" t="s">
        <v>727</v>
      </c>
      <c r="E1117">
        <v>2225.0866714200001</v>
      </c>
      <c r="F1117">
        <v>418.2</v>
      </c>
      <c r="G1117">
        <v>-44.321192127619902</v>
      </c>
      <c r="H1117">
        <v>-1.29744162799839</v>
      </c>
      <c r="I1117">
        <v>-19.265687151158001</v>
      </c>
      <c r="J1117">
        <v>-2.1137042930062599</v>
      </c>
      <c r="K1117">
        <v>455.20783332993602</v>
      </c>
      <c r="L1117">
        <v>475.06283836620003</v>
      </c>
      <c r="M1117">
        <v>29.200520558824</v>
      </c>
      <c r="N1117">
        <v>0.55602298269861605</v>
      </c>
      <c r="O1117">
        <v>37.350549976087997</v>
      </c>
      <c r="P1117">
        <v>7.4787972243639</v>
      </c>
      <c r="Q1117">
        <v>-0.110887902901636</v>
      </c>
    </row>
    <row r="1118" spans="1:17" hidden="1" x14ac:dyDescent="0.3">
      <c r="A1118" t="s">
        <v>2395</v>
      </c>
      <c r="B1118" t="s">
        <v>2396</v>
      </c>
      <c r="C1118" t="s">
        <v>3151</v>
      </c>
      <c r="D1118" t="s">
        <v>405</v>
      </c>
      <c r="E1118">
        <v>2219.8188218700002</v>
      </c>
      <c r="F1118">
        <v>1710.15</v>
      </c>
      <c r="G1118">
        <v>306.71472397144498</v>
      </c>
      <c r="H1118">
        <v>12.118041409948701</v>
      </c>
      <c r="I1118">
        <v>104.89111559844299</v>
      </c>
      <c r="J1118">
        <v>4.4529462102148702</v>
      </c>
      <c r="K1118">
        <v>1564.2775715224</v>
      </c>
      <c r="L1118">
        <v>1125.96601861555</v>
      </c>
      <c r="M1118">
        <v>49.215830270253903</v>
      </c>
      <c r="N1118">
        <v>2.78234937372136</v>
      </c>
      <c r="O1118">
        <v>9.3471332924012405</v>
      </c>
      <c r="P1118">
        <v>367.25409836065501</v>
      </c>
      <c r="Q1118">
        <v>0.125378261187539</v>
      </c>
    </row>
    <row r="1119" spans="1:17" hidden="1" x14ac:dyDescent="0.3">
      <c r="A1119" t="s">
        <v>2397</v>
      </c>
      <c r="B1119" t="s">
        <v>2398</v>
      </c>
      <c r="C1119" t="s">
        <v>3151</v>
      </c>
      <c r="D1119" t="s">
        <v>450</v>
      </c>
      <c r="E1119">
        <v>2207.0081264999999</v>
      </c>
      <c r="F1119">
        <v>14.2</v>
      </c>
      <c r="G1119">
        <v>-12.088227673424401</v>
      </c>
      <c r="H1119">
        <v>-11.856854906386101</v>
      </c>
      <c r="I1119">
        <v>5.2888600376790702</v>
      </c>
      <c r="J1119">
        <v>-2.5097388402408001</v>
      </c>
      <c r="K1119">
        <v>13.5108943140819</v>
      </c>
      <c r="L1119">
        <v>12.6152214502272</v>
      </c>
      <c r="M1119">
        <v>44.843694098606903</v>
      </c>
      <c r="N1119">
        <v>0.366357657621879</v>
      </c>
      <c r="O1119">
        <v>23.591549295774598</v>
      </c>
      <c r="P1119">
        <v>43.434343434343397</v>
      </c>
      <c r="Q1119">
        <v>0.11855560629231</v>
      </c>
    </row>
    <row r="1120" spans="1:17" hidden="1" x14ac:dyDescent="0.3">
      <c r="A1120" t="s">
        <v>2399</v>
      </c>
      <c r="B1120" t="s">
        <v>2400</v>
      </c>
      <c r="C1120" t="s">
        <v>3151</v>
      </c>
      <c r="D1120" t="s">
        <v>51</v>
      </c>
      <c r="E1120">
        <v>2202.6888748799902</v>
      </c>
      <c r="F1120">
        <v>762.4</v>
      </c>
      <c r="G1120">
        <v>-0.389225393819916</v>
      </c>
      <c r="H1120">
        <v>-1.08273004087953</v>
      </c>
      <c r="I1120">
        <v>4.2826934523162699</v>
      </c>
      <c r="J1120">
        <v>-1.11360370536646</v>
      </c>
      <c r="K1120">
        <v>774.99480551917395</v>
      </c>
      <c r="L1120">
        <v>723.31264223169296</v>
      </c>
      <c r="M1120">
        <v>44.959571707018199</v>
      </c>
      <c r="N1120">
        <v>0.52505900097878599</v>
      </c>
      <c r="O1120">
        <v>13.142707240293801</v>
      </c>
      <c r="P1120">
        <v>35.201276822131497</v>
      </c>
      <c r="Q1120">
        <v>-6.8383872804526E-2</v>
      </c>
    </row>
    <row r="1121" spans="1:17" hidden="1" x14ac:dyDescent="0.3">
      <c r="A1121" t="s">
        <v>2401</v>
      </c>
      <c r="B1121" t="s">
        <v>2402</v>
      </c>
      <c r="C1121" t="s">
        <v>3151</v>
      </c>
      <c r="D1121" t="s">
        <v>125</v>
      </c>
      <c r="E1121">
        <v>2200.634772375</v>
      </c>
      <c r="F1121">
        <v>1713.75</v>
      </c>
      <c r="G1121">
        <v>372.63080081984901</v>
      </c>
      <c r="H1121">
        <v>20.3756082017727</v>
      </c>
      <c r="I1121">
        <v>313.40093298408402</v>
      </c>
      <c r="J1121">
        <v>2.5648785549033799</v>
      </c>
      <c r="K1121">
        <v>1590.1283756410901</v>
      </c>
      <c r="L1121">
        <v>957.46756612506999</v>
      </c>
      <c r="M1121">
        <v>46.420446204683003</v>
      </c>
      <c r="N1121">
        <v>1.06834921925189</v>
      </c>
      <c r="O1121">
        <v>52.218818380743897</v>
      </c>
      <c r="P1121">
        <v>704.57746478873196</v>
      </c>
      <c r="Q1121">
        <v>0.23271442017417601</v>
      </c>
    </row>
    <row r="1122" spans="1:17" hidden="1" x14ac:dyDescent="0.3">
      <c r="A1122" t="s">
        <v>2403</v>
      </c>
      <c r="B1122" t="s">
        <v>2404</v>
      </c>
      <c r="C1122" t="s">
        <v>3151</v>
      </c>
      <c r="D1122" t="s">
        <v>611</v>
      </c>
      <c r="E1122">
        <v>2199.3433873200001</v>
      </c>
      <c r="F1122">
        <v>441.4</v>
      </c>
      <c r="G1122">
        <v>3.4650161699748501</v>
      </c>
      <c r="H1122">
        <v>0.35589224925292801</v>
      </c>
      <c r="I1122">
        <v>-9.07543975264125</v>
      </c>
      <c r="J1122">
        <v>-1.8852002680077999</v>
      </c>
      <c r="K1122">
        <v>428.21135987910401</v>
      </c>
      <c r="L1122">
        <v>409.85799627255602</v>
      </c>
      <c r="M1122">
        <v>53.925133299064498</v>
      </c>
      <c r="N1122">
        <v>0.55145309037391499</v>
      </c>
      <c r="O1122">
        <v>42.716357045763402</v>
      </c>
      <c r="P1122">
        <v>61.242009132420002</v>
      </c>
      <c r="Q1122">
        <v>6.4148480743951006E-2</v>
      </c>
    </row>
    <row r="1123" spans="1:17" hidden="1" x14ac:dyDescent="0.3">
      <c r="A1123" t="s">
        <v>2405</v>
      </c>
      <c r="B1123" t="s">
        <v>2406</v>
      </c>
      <c r="C1123" t="s">
        <v>3151</v>
      </c>
      <c r="D1123" t="s">
        <v>1409</v>
      </c>
      <c r="E1123">
        <v>2198.836225775</v>
      </c>
      <c r="F1123">
        <v>775.25</v>
      </c>
      <c r="G1123">
        <v>52.795213761741103</v>
      </c>
      <c r="H1123">
        <v>9.6362447255503998</v>
      </c>
      <c r="I1123">
        <v>46.340652873044</v>
      </c>
      <c r="J1123">
        <v>4.1005990121625899</v>
      </c>
      <c r="K1123">
        <v>715.37729489324897</v>
      </c>
      <c r="L1123">
        <v>589.00330205074499</v>
      </c>
      <c r="M1123">
        <v>59.3643369179741</v>
      </c>
      <c r="N1123">
        <v>0.54447676138159196</v>
      </c>
      <c r="O1123">
        <v>16.3495646565624</v>
      </c>
      <c r="P1123">
        <v>118.411043808987</v>
      </c>
      <c r="Q1123">
        <v>8.7392848028111994E-2</v>
      </c>
    </row>
    <row r="1124" spans="1:17" hidden="1" x14ac:dyDescent="0.3">
      <c r="A1124" t="s">
        <v>2407</v>
      </c>
      <c r="B1124" t="s">
        <v>2408</v>
      </c>
      <c r="C1124" t="s">
        <v>3151</v>
      </c>
      <c r="D1124" t="s">
        <v>271</v>
      </c>
      <c r="E1124">
        <v>2197.1078955520002</v>
      </c>
      <c r="F1124">
        <v>214.49</v>
      </c>
      <c r="G1124">
        <v>-25.124162503913698</v>
      </c>
      <c r="H1124">
        <v>-14.643727006780701</v>
      </c>
      <c r="I1124">
        <v>-9.4843676412141598</v>
      </c>
      <c r="J1124">
        <v>-2.20366629913672</v>
      </c>
      <c r="M1124">
        <v>54.669236391344299</v>
      </c>
      <c r="O1124">
        <v>23.0779989743111</v>
      </c>
      <c r="P1124">
        <v>14.639230358097199</v>
      </c>
    </row>
    <row r="1125" spans="1:17" hidden="1" x14ac:dyDescent="0.3">
      <c r="A1125" t="s">
        <v>2409</v>
      </c>
      <c r="B1125" t="s">
        <v>2410</v>
      </c>
      <c r="C1125" t="s">
        <v>3151</v>
      </c>
      <c r="D1125" t="s">
        <v>215</v>
      </c>
      <c r="E1125">
        <v>2183.1798032500001</v>
      </c>
      <c r="F1125">
        <v>282.5</v>
      </c>
      <c r="G1125">
        <v>-47.364705564743304</v>
      </c>
      <c r="H1125">
        <v>-6.56645036818181</v>
      </c>
      <c r="I1125">
        <v>-14.5378791791131</v>
      </c>
      <c r="J1125">
        <v>-3.0883606810020199</v>
      </c>
      <c r="K1125">
        <v>292.84565986672402</v>
      </c>
      <c r="L1125">
        <v>309.63373320956998</v>
      </c>
      <c r="M1125">
        <v>37.613941488781897</v>
      </c>
      <c r="N1125">
        <v>0.332130095454295</v>
      </c>
      <c r="O1125">
        <v>32.743362831858398</v>
      </c>
      <c r="P1125">
        <v>15.094723976369901</v>
      </c>
    </row>
    <row r="1126" spans="1:17" hidden="1" x14ac:dyDescent="0.3">
      <c r="A1126" t="s">
        <v>2411</v>
      </c>
      <c r="B1126" t="s">
        <v>2412</v>
      </c>
      <c r="C1126" t="s">
        <v>3151</v>
      </c>
      <c r="D1126" t="s">
        <v>741</v>
      </c>
      <c r="E1126">
        <v>2180.653534008</v>
      </c>
      <c r="F1126">
        <v>279.17</v>
      </c>
      <c r="G1126">
        <v>1.62234725743944</v>
      </c>
      <c r="H1126">
        <v>-0.43203382162644</v>
      </c>
      <c r="I1126">
        <v>2.1869104957407699</v>
      </c>
      <c r="J1126">
        <v>-1.6157313856356901</v>
      </c>
      <c r="K1126">
        <v>277.95395506205699</v>
      </c>
      <c r="L1126">
        <v>258.00215671341198</v>
      </c>
      <c r="M1126">
        <v>58.290846172297002</v>
      </c>
      <c r="N1126">
        <v>1.18855081506627</v>
      </c>
      <c r="O1126">
        <v>5.7778414586094398</v>
      </c>
      <c r="P1126">
        <v>34.734555984555897</v>
      </c>
      <c r="Q1126">
        <v>3.2968413234804997E-2</v>
      </c>
    </row>
    <row r="1127" spans="1:17" hidden="1" x14ac:dyDescent="0.3">
      <c r="A1127" t="s">
        <v>2413</v>
      </c>
      <c r="B1127" t="s">
        <v>2414</v>
      </c>
      <c r="C1127" t="s">
        <v>3151</v>
      </c>
      <c r="D1127" t="s">
        <v>458</v>
      </c>
      <c r="E1127">
        <v>2172.8222735999998</v>
      </c>
      <c r="F1127">
        <v>419.1</v>
      </c>
      <c r="G1127">
        <v>-47.425190683654698</v>
      </c>
      <c r="H1127">
        <v>-3.7274445135768199</v>
      </c>
      <c r="I1127">
        <v>-18.841810919969301</v>
      </c>
      <c r="J1127">
        <v>-0.53831031585469202</v>
      </c>
      <c r="K1127">
        <v>433.47304497395402</v>
      </c>
      <c r="L1127">
        <v>449.63640487668499</v>
      </c>
      <c r="M1127">
        <v>36.614822520094599</v>
      </c>
      <c r="N1127">
        <v>0.54718519318177505</v>
      </c>
      <c r="O1127">
        <v>34.418993080410402</v>
      </c>
      <c r="P1127">
        <v>9.4255874673629201</v>
      </c>
      <c r="Q1127">
        <v>-4.8344035570449997E-3</v>
      </c>
    </row>
    <row r="1128" spans="1:17" hidden="1" x14ac:dyDescent="0.3">
      <c r="A1128" t="s">
        <v>2415</v>
      </c>
      <c r="B1128" t="s">
        <v>2416</v>
      </c>
      <c r="C1128" t="s">
        <v>3151</v>
      </c>
      <c r="D1128" t="s">
        <v>398</v>
      </c>
      <c r="E1128">
        <v>2164.4089604149999</v>
      </c>
      <c r="F1128">
        <v>1103.6500000000001</v>
      </c>
      <c r="G1128">
        <v>-43.600844245140799</v>
      </c>
      <c r="H1128">
        <v>-9.6643667897814094</v>
      </c>
      <c r="I1128">
        <v>-22.879983313164299</v>
      </c>
      <c r="J1128">
        <v>-6.23752736674638</v>
      </c>
      <c r="K1128">
        <v>1191.73548663203</v>
      </c>
      <c r="L1128">
        <v>1207.89560863427</v>
      </c>
      <c r="M1128">
        <v>32.605503800382301</v>
      </c>
      <c r="N1128">
        <v>0.60772320763517496</v>
      </c>
      <c r="O1128">
        <v>33.593077515516697</v>
      </c>
      <c r="P1128">
        <v>33.767650445427499</v>
      </c>
      <c r="Q1128">
        <v>-3.5047708152335003E-2</v>
      </c>
    </row>
    <row r="1129" spans="1:17" hidden="1" x14ac:dyDescent="0.3">
      <c r="A1129" t="s">
        <v>2417</v>
      </c>
      <c r="B1129" t="s">
        <v>2418</v>
      </c>
      <c r="C1129" t="s">
        <v>3151</v>
      </c>
      <c r="D1129" t="s">
        <v>1969</v>
      </c>
      <c r="E1129">
        <v>2155.0467245999998</v>
      </c>
      <c r="F1129">
        <v>538.70000000000005</v>
      </c>
      <c r="G1129">
        <v>1020.6564582014501</v>
      </c>
      <c r="H1129">
        <v>-19.165647051206602</v>
      </c>
      <c r="I1129">
        <v>58.810232465337201</v>
      </c>
      <c r="J1129">
        <v>-11.188629925680999</v>
      </c>
      <c r="K1129">
        <v>597.920011081045</v>
      </c>
      <c r="L1129">
        <v>466.70907884932097</v>
      </c>
      <c r="M1129">
        <v>49.230023943018303</v>
      </c>
      <c r="N1129">
        <v>0.939865746300247</v>
      </c>
      <c r="O1129">
        <v>76.109151661406997</v>
      </c>
    </row>
    <row r="1130" spans="1:17" hidden="1" x14ac:dyDescent="0.3">
      <c r="A1130" t="s">
        <v>2419</v>
      </c>
      <c r="B1130" t="s">
        <v>2420</v>
      </c>
      <c r="C1130" t="s">
        <v>3151</v>
      </c>
      <c r="D1130" t="s">
        <v>323</v>
      </c>
      <c r="E1130">
        <v>2153.9705628000002</v>
      </c>
      <c r="F1130">
        <v>838</v>
      </c>
      <c r="G1130">
        <v>52.759455060856197</v>
      </c>
      <c r="H1130">
        <v>-7.78672756887127</v>
      </c>
      <c r="I1130">
        <v>31.921869163481499</v>
      </c>
      <c r="J1130">
        <v>-0.83399057780264996</v>
      </c>
      <c r="K1130">
        <v>914.79974825334796</v>
      </c>
      <c r="L1130">
        <v>777.312137157748</v>
      </c>
      <c r="M1130">
        <v>38.057958987936402</v>
      </c>
      <c r="N1130">
        <v>0.64161203115321896</v>
      </c>
      <c r="O1130">
        <v>44.988066825775597</v>
      </c>
      <c r="P1130">
        <v>93.533487297921397</v>
      </c>
      <c r="Q1130">
        <v>0.105390190667203</v>
      </c>
    </row>
    <row r="1131" spans="1:17" hidden="1" x14ac:dyDescent="0.3">
      <c r="A1131" t="s">
        <v>2421</v>
      </c>
      <c r="B1131" t="s">
        <v>2422</v>
      </c>
      <c r="C1131" t="s">
        <v>3151</v>
      </c>
      <c r="D1131" t="s">
        <v>262</v>
      </c>
      <c r="E1131">
        <v>2151.4072754099998</v>
      </c>
      <c r="F1131">
        <v>391.7</v>
      </c>
      <c r="G1131">
        <v>49.856203195056999</v>
      </c>
      <c r="H1131">
        <v>-4.9218466495438298</v>
      </c>
      <c r="I1131">
        <v>104.110264653258</v>
      </c>
      <c r="J1131">
        <v>-2.3705390419687</v>
      </c>
      <c r="K1131">
        <v>367.42192855729201</v>
      </c>
      <c r="M1131">
        <v>55.063164094492997</v>
      </c>
      <c r="N1131">
        <v>0.29327564473492002</v>
      </c>
      <c r="O1131">
        <v>12.126627521062</v>
      </c>
      <c r="P1131">
        <v>134.90254872563699</v>
      </c>
    </row>
    <row r="1132" spans="1:17" hidden="1" x14ac:dyDescent="0.3">
      <c r="A1132" t="s">
        <v>2423</v>
      </c>
      <c r="B1132" t="s">
        <v>2424</v>
      </c>
      <c r="C1132" t="s">
        <v>3151</v>
      </c>
      <c r="D1132" t="s">
        <v>236</v>
      </c>
      <c r="E1132">
        <v>2143.5078329759999</v>
      </c>
      <c r="F1132">
        <v>109.93</v>
      </c>
      <c r="G1132">
        <v>-46.782853515423298</v>
      </c>
      <c r="H1132">
        <v>-9.3381984752884701</v>
      </c>
      <c r="I1132">
        <v>-19.391350569140702</v>
      </c>
      <c r="J1132">
        <v>-3.4300911609943601</v>
      </c>
      <c r="K1132">
        <v>113.764412125077</v>
      </c>
      <c r="L1132">
        <v>113.559397324708</v>
      </c>
      <c r="M1132">
        <v>37.246533379491197</v>
      </c>
      <c r="N1132">
        <v>0.50586621374530505</v>
      </c>
      <c r="O1132">
        <v>35.449831711088798</v>
      </c>
      <c r="P1132">
        <v>27.145500809622899</v>
      </c>
      <c r="Q1132">
        <v>0.185989192079064</v>
      </c>
    </row>
    <row r="1133" spans="1:17" hidden="1" x14ac:dyDescent="0.3">
      <c r="A1133" t="s">
        <v>2425</v>
      </c>
      <c r="B1133" t="s">
        <v>2426</v>
      </c>
      <c r="C1133" t="s">
        <v>3151</v>
      </c>
      <c r="D1133" t="s">
        <v>1323</v>
      </c>
      <c r="E1133">
        <v>2137.6946053000001</v>
      </c>
      <c r="F1133">
        <v>338.95</v>
      </c>
      <c r="G1133">
        <v>-34.702549378779203</v>
      </c>
      <c r="H1133">
        <v>-5.9413405152178802</v>
      </c>
      <c r="I1133">
        <v>-3.9120304617431101</v>
      </c>
      <c r="J1133">
        <v>-1.35458251780549</v>
      </c>
      <c r="K1133">
        <v>342.973408305595</v>
      </c>
      <c r="L1133">
        <v>336.868163678938</v>
      </c>
      <c r="M1133">
        <v>52.548799514880201</v>
      </c>
      <c r="N1133">
        <v>0.43892611769560702</v>
      </c>
      <c r="O1133">
        <v>13.4975660126862</v>
      </c>
      <c r="P1133">
        <v>21.053571428571399</v>
      </c>
      <c r="Q1133">
        <v>7.4138812276086999E-2</v>
      </c>
    </row>
    <row r="1134" spans="1:17" hidden="1" x14ac:dyDescent="0.3">
      <c r="A1134" t="s">
        <v>2427</v>
      </c>
      <c r="B1134" t="s">
        <v>2428</v>
      </c>
      <c r="C1134" t="s">
        <v>3151</v>
      </c>
      <c r="D1134" t="s">
        <v>543</v>
      </c>
      <c r="E1134">
        <v>2134.3801588380002</v>
      </c>
      <c r="F1134">
        <v>118.57</v>
      </c>
      <c r="G1134">
        <v>9.0639935132795095</v>
      </c>
      <c r="H1134">
        <v>-3.8078389253085798</v>
      </c>
      <c r="I1134">
        <v>-1.8473347205013799</v>
      </c>
      <c r="J1134">
        <v>-2.6770660979997198</v>
      </c>
      <c r="K1134">
        <v>122.69312300316</v>
      </c>
      <c r="L1134">
        <v>113.15934992255799</v>
      </c>
      <c r="M1134">
        <v>38.472443194126598</v>
      </c>
      <c r="N1134">
        <v>0.46398217268171998</v>
      </c>
      <c r="O1134">
        <v>25.664164628489502</v>
      </c>
      <c r="P1134">
        <v>48.957286432160799</v>
      </c>
      <c r="Q1134">
        <v>5.9322215609872997E-2</v>
      </c>
    </row>
    <row r="1135" spans="1:17" hidden="1" x14ac:dyDescent="0.3">
      <c r="A1135" t="s">
        <v>2429</v>
      </c>
      <c r="B1135" t="s">
        <v>2430</v>
      </c>
      <c r="C1135" t="s">
        <v>3151</v>
      </c>
      <c r="D1135" t="s">
        <v>274</v>
      </c>
      <c r="E1135">
        <v>2132.8064841599999</v>
      </c>
      <c r="F1135">
        <v>591.79999999999995</v>
      </c>
      <c r="G1135">
        <v>-9.4756509104298399</v>
      </c>
      <c r="H1135">
        <v>-3.95202448029054</v>
      </c>
      <c r="I1135">
        <v>-20.628369298353601</v>
      </c>
      <c r="J1135">
        <v>0.45306611677020803</v>
      </c>
      <c r="K1135">
        <v>611.033730460176</v>
      </c>
      <c r="L1135">
        <v>609.68896140118295</v>
      </c>
      <c r="M1135">
        <v>47.065291137684</v>
      </c>
      <c r="N1135">
        <v>0.72569061248345401</v>
      </c>
      <c r="O1135">
        <v>57.992565055762</v>
      </c>
      <c r="P1135">
        <v>36.155527435867903</v>
      </c>
      <c r="Q1135">
        <v>6.9138723850216993E-2</v>
      </c>
    </row>
    <row r="1136" spans="1:17" hidden="1" x14ac:dyDescent="0.3">
      <c r="A1136" t="s">
        <v>2431</v>
      </c>
      <c r="B1136" t="s">
        <v>2432</v>
      </c>
      <c r="C1136" t="s">
        <v>3151</v>
      </c>
      <c r="D1136" t="s">
        <v>80</v>
      </c>
      <c r="E1136">
        <v>2132.3777147249998</v>
      </c>
      <c r="F1136">
        <v>2827.75</v>
      </c>
      <c r="G1136">
        <v>-30.795400319215901</v>
      </c>
      <c r="H1136">
        <v>-1.6711764674709599</v>
      </c>
      <c r="I1136">
        <v>-10.480561045363</v>
      </c>
      <c r="J1136">
        <v>-5.21608100783601</v>
      </c>
      <c r="K1136">
        <v>2886.1795765525399</v>
      </c>
      <c r="L1136">
        <v>2835.43280800614</v>
      </c>
      <c r="M1136">
        <v>31.131960426059599</v>
      </c>
      <c r="N1136">
        <v>0.83691004300671401</v>
      </c>
      <c r="O1136">
        <v>12.1439306869419</v>
      </c>
      <c r="P1136">
        <v>20.552938417922501</v>
      </c>
      <c r="Q1136">
        <v>-0.12911651157357601</v>
      </c>
    </row>
    <row r="1137" spans="1:17" hidden="1" x14ac:dyDescent="0.3">
      <c r="A1137" t="s">
        <v>2433</v>
      </c>
      <c r="B1137" t="s">
        <v>2434</v>
      </c>
      <c r="C1137" t="s">
        <v>3151</v>
      </c>
      <c r="D1137" t="s">
        <v>182</v>
      </c>
      <c r="E1137">
        <v>2126.9673628</v>
      </c>
      <c r="F1137">
        <v>1307.95</v>
      </c>
      <c r="G1137">
        <v>29.033730555038801</v>
      </c>
      <c r="H1137">
        <v>-9.4568430492794402</v>
      </c>
      <c r="I1137">
        <v>40.194790046597198</v>
      </c>
      <c r="J1137">
        <v>-0.65089972883613301</v>
      </c>
      <c r="K1137">
        <v>1346.9786435754199</v>
      </c>
      <c r="L1137">
        <v>1153.91538389327</v>
      </c>
      <c r="M1137">
        <v>42.633044535314703</v>
      </c>
      <c r="N1137">
        <v>0.55951831115338102</v>
      </c>
      <c r="O1137">
        <v>17.886769371917801</v>
      </c>
      <c r="P1137">
        <v>68.648056218167696</v>
      </c>
      <c r="Q1137">
        <v>5.2922004331270998E-2</v>
      </c>
    </row>
    <row r="1138" spans="1:17" hidden="1" x14ac:dyDescent="0.3">
      <c r="A1138" t="s">
        <v>2435</v>
      </c>
      <c r="B1138" t="s">
        <v>2436</v>
      </c>
      <c r="C1138" t="s">
        <v>3151</v>
      </c>
      <c r="D1138" t="s">
        <v>197</v>
      </c>
      <c r="E1138">
        <v>2126.17650654</v>
      </c>
      <c r="F1138">
        <v>79.23</v>
      </c>
      <c r="G1138">
        <v>212.89254189201901</v>
      </c>
      <c r="H1138">
        <v>-6.2748492379646397</v>
      </c>
      <c r="I1138">
        <v>-46.614318253363002</v>
      </c>
      <c r="J1138">
        <v>-1.9022457225532601</v>
      </c>
      <c r="K1138">
        <v>85.545608796644899</v>
      </c>
      <c r="L1138">
        <v>83.367801695691298</v>
      </c>
      <c r="M1138">
        <v>25.405802991235401</v>
      </c>
      <c r="N1138">
        <v>0.450746596512066</v>
      </c>
      <c r="O1138">
        <v>76.700744667423905</v>
      </c>
      <c r="P1138">
        <v>242.987012987013</v>
      </c>
      <c r="Q1138">
        <v>0.182515723763891</v>
      </c>
    </row>
    <row r="1139" spans="1:17" hidden="1" x14ac:dyDescent="0.3">
      <c r="A1139" t="s">
        <v>2437</v>
      </c>
      <c r="B1139" t="s">
        <v>2438</v>
      </c>
      <c r="C1139" t="s">
        <v>3151</v>
      </c>
      <c r="D1139" t="s">
        <v>307</v>
      </c>
      <c r="E1139">
        <v>2115.6513</v>
      </c>
      <c r="F1139">
        <v>1578.75</v>
      </c>
      <c r="G1139">
        <v>420.66836025234602</v>
      </c>
      <c r="H1139">
        <v>12.140884459115499</v>
      </c>
      <c r="I1139">
        <v>59.563919722848297</v>
      </c>
      <c r="J1139">
        <v>6.13793675600441</v>
      </c>
      <c r="K1139">
        <v>1388.7052697010299</v>
      </c>
      <c r="L1139">
        <v>1011.39303841933</v>
      </c>
      <c r="M1139">
        <v>69.117919672551906</v>
      </c>
      <c r="N1139">
        <v>0.80312765422391297</v>
      </c>
      <c r="O1139">
        <v>2.60649247822644</v>
      </c>
      <c r="P1139">
        <v>502.461362335432</v>
      </c>
      <c r="Q1139">
        <v>0.20398367510709001</v>
      </c>
    </row>
    <row r="1140" spans="1:17" hidden="1" x14ac:dyDescent="0.3">
      <c r="A1140" t="s">
        <v>2439</v>
      </c>
      <c r="B1140" t="s">
        <v>2440</v>
      </c>
      <c r="C1140" t="s">
        <v>3151</v>
      </c>
      <c r="D1140" t="s">
        <v>80</v>
      </c>
      <c r="E1140">
        <v>2115.0159378399999</v>
      </c>
      <c r="F1140">
        <v>243.64</v>
      </c>
      <c r="G1140">
        <v>1.9600942434022599</v>
      </c>
      <c r="H1140">
        <v>-4.92073809714487</v>
      </c>
      <c r="I1140">
        <v>0.460580134158384</v>
      </c>
      <c r="J1140">
        <v>-4.4192436305030496</v>
      </c>
      <c r="K1140">
        <v>240.23553188665801</v>
      </c>
      <c r="L1140">
        <v>230.60447214721901</v>
      </c>
      <c r="M1140">
        <v>60.353789420602403</v>
      </c>
      <c r="N1140">
        <v>0.79731703844184598</v>
      </c>
      <c r="O1140">
        <v>12.6662288622557</v>
      </c>
      <c r="P1140">
        <v>34.015401540153903</v>
      </c>
      <c r="Q1140">
        <v>-5.7022563343035002E-2</v>
      </c>
    </row>
    <row r="1141" spans="1:17" hidden="1" x14ac:dyDescent="0.3">
      <c r="A1141" t="s">
        <v>2441</v>
      </c>
      <c r="B1141" t="s">
        <v>2442</v>
      </c>
      <c r="C1141" t="s">
        <v>3151</v>
      </c>
      <c r="D1141" t="s">
        <v>51</v>
      </c>
      <c r="E1141">
        <v>2110.1869261536599</v>
      </c>
      <c r="F1141">
        <v>21.24</v>
      </c>
      <c r="G1141">
        <v>110.09507294562999</v>
      </c>
      <c r="H1141">
        <v>-14.9803192231983</v>
      </c>
      <c r="I1141">
        <v>61.0993588834082</v>
      </c>
      <c r="J1141">
        <v>2.5045598997437102</v>
      </c>
      <c r="K1141">
        <v>20.4091346766645</v>
      </c>
      <c r="L1141">
        <v>15.8480172044942</v>
      </c>
      <c r="M1141">
        <v>50.867776541346799</v>
      </c>
      <c r="N1141">
        <v>0.42452545291302402</v>
      </c>
      <c r="O1141">
        <v>31.355932203389798</v>
      </c>
      <c r="P1141">
        <v>192.96551724137899</v>
      </c>
    </row>
    <row r="1142" spans="1:17" x14ac:dyDescent="0.3">
      <c r="A1142" t="s">
        <v>2443</v>
      </c>
      <c r="B1142" t="s">
        <v>2444</v>
      </c>
      <c r="C1142" t="s">
        <v>3144</v>
      </c>
      <c r="D1142" t="s">
        <v>80</v>
      </c>
      <c r="E1142">
        <v>2110.0067680000002</v>
      </c>
      <c r="F1142">
        <v>81.680000000000007</v>
      </c>
      <c r="G1142">
        <v>-60.870803913352397</v>
      </c>
      <c r="H1142">
        <v>-4.2350531596356404</v>
      </c>
      <c r="I1142">
        <v>-23.897040839043001</v>
      </c>
      <c r="J1142">
        <v>-2.34034131516791</v>
      </c>
      <c r="K1142">
        <v>87.494571697324105</v>
      </c>
      <c r="L1142">
        <v>95.130294614899697</v>
      </c>
      <c r="M1142">
        <v>32.1988964743637</v>
      </c>
      <c r="N1142">
        <v>0.47919731715063002</v>
      </c>
      <c r="O1142">
        <v>90.989226248775694</v>
      </c>
      <c r="P1142">
        <v>2.1000000000000099</v>
      </c>
      <c r="Q1142">
        <v>2.4021575011029001E-2</v>
      </c>
    </row>
    <row r="1143" spans="1:17" hidden="1" x14ac:dyDescent="0.3">
      <c r="A1143" t="s">
        <v>2445</v>
      </c>
      <c r="B1143" t="s">
        <v>2446</v>
      </c>
      <c r="C1143" t="s">
        <v>3151</v>
      </c>
      <c r="D1143" t="s">
        <v>54</v>
      </c>
      <c r="E1143">
        <v>2094.7218218550001</v>
      </c>
      <c r="F1143">
        <v>190.45</v>
      </c>
      <c r="G1143">
        <v>-44.346948535278401</v>
      </c>
      <c r="H1143">
        <v>-11.591610951771401</v>
      </c>
      <c r="I1143">
        <v>-31.427844040136101</v>
      </c>
      <c r="J1143">
        <v>1.83766916811929</v>
      </c>
      <c r="K1143">
        <v>203.154302232807</v>
      </c>
      <c r="L1143">
        <v>217.66274127646301</v>
      </c>
      <c r="M1143">
        <v>49.595227537576399</v>
      </c>
      <c r="N1143">
        <v>0.90030396259620904</v>
      </c>
      <c r="O1143">
        <v>48.884221580467297</v>
      </c>
      <c r="P1143">
        <v>8.1487791027825107</v>
      </c>
      <c r="Q1143">
        <v>9.6376001344390005E-2</v>
      </c>
    </row>
    <row r="1144" spans="1:17" hidden="1" x14ac:dyDescent="0.3">
      <c r="A1144" t="s">
        <v>2447</v>
      </c>
      <c r="B1144" t="s">
        <v>2448</v>
      </c>
      <c r="C1144" t="s">
        <v>3151</v>
      </c>
      <c r="D1144" t="s">
        <v>274</v>
      </c>
      <c r="E1144">
        <v>2094.0569879999998</v>
      </c>
      <c r="F1144">
        <v>1536.9</v>
      </c>
      <c r="G1144">
        <v>-3.6336398380316099</v>
      </c>
      <c r="H1144">
        <v>-0.32525101032803799</v>
      </c>
      <c r="I1144">
        <v>0.29675526881568498</v>
      </c>
      <c r="J1144">
        <v>-3.6541910537583702</v>
      </c>
      <c r="K1144">
        <v>1525.9659182755399</v>
      </c>
      <c r="L1144">
        <v>1402.55709769328</v>
      </c>
      <c r="M1144">
        <v>47.258356282331</v>
      </c>
      <c r="N1144">
        <v>0.93818709568804803</v>
      </c>
      <c r="O1144">
        <v>12.6228121543366</v>
      </c>
      <c r="P1144">
        <v>49.482079463113301</v>
      </c>
      <c r="Q1144">
        <v>2.8030227607711001E-2</v>
      </c>
    </row>
    <row r="1145" spans="1:17" hidden="1" x14ac:dyDescent="0.3">
      <c r="A1145" t="s">
        <v>1832</v>
      </c>
      <c r="B1145" t="s">
        <v>2449</v>
      </c>
      <c r="C1145" t="s">
        <v>3151</v>
      </c>
      <c r="D1145" t="s">
        <v>1834</v>
      </c>
      <c r="E1145">
        <v>2091.9342556299998</v>
      </c>
      <c r="F1145">
        <v>34.47</v>
      </c>
      <c r="G1145">
        <v>-23.865041968979298</v>
      </c>
      <c r="H1145">
        <v>-11.855854851383</v>
      </c>
      <c r="I1145">
        <v>-4.6998470156274497</v>
      </c>
      <c r="J1145">
        <v>-0.38736477017230903</v>
      </c>
      <c r="K1145">
        <v>36.425581767832497</v>
      </c>
      <c r="L1145">
        <v>35.460502913408099</v>
      </c>
      <c r="M1145">
        <v>49.333103027404697</v>
      </c>
      <c r="N1145">
        <v>0.62185595056454901</v>
      </c>
      <c r="O1145">
        <v>33.304322599361697</v>
      </c>
      <c r="P1145">
        <v>26.961325966850801</v>
      </c>
      <c r="Q1145">
        <v>7.0291434656782004E-2</v>
      </c>
    </row>
    <row r="1146" spans="1:17" hidden="1" x14ac:dyDescent="0.3">
      <c r="A1146" t="s">
        <v>2450</v>
      </c>
      <c r="B1146" t="s">
        <v>2451</v>
      </c>
      <c r="C1146" t="s">
        <v>3151</v>
      </c>
      <c r="D1146" t="s">
        <v>135</v>
      </c>
      <c r="E1146">
        <v>2076.9667381499999</v>
      </c>
      <c r="F1146">
        <v>122.55</v>
      </c>
      <c r="G1146">
        <v>33.0355622600948</v>
      </c>
      <c r="H1146">
        <v>18.716073635562498</v>
      </c>
      <c r="I1146">
        <v>23.875700319863402</v>
      </c>
      <c r="J1146">
        <v>-8.1066630157863404</v>
      </c>
      <c r="K1146">
        <v>114.74285978612301</v>
      </c>
      <c r="L1146">
        <v>99.159835929489603</v>
      </c>
      <c r="M1146">
        <v>48.285876163129501</v>
      </c>
      <c r="N1146">
        <v>1.4757717061817099</v>
      </c>
      <c r="O1146">
        <v>20.522235822113402</v>
      </c>
      <c r="P1146">
        <v>75.046421939722805</v>
      </c>
      <c r="Q1146">
        <v>7.8558876652498999E-2</v>
      </c>
    </row>
    <row r="1147" spans="1:17" hidden="1" x14ac:dyDescent="0.3">
      <c r="A1147" t="s">
        <v>2452</v>
      </c>
      <c r="B1147" t="s">
        <v>2453</v>
      </c>
      <c r="C1147" t="s">
        <v>3151</v>
      </c>
      <c r="D1147" t="s">
        <v>262</v>
      </c>
      <c r="E1147">
        <v>2069.1557326000002</v>
      </c>
      <c r="F1147">
        <v>417.4</v>
      </c>
      <c r="G1147">
        <v>-56.799877065350501</v>
      </c>
      <c r="H1147">
        <v>-4.6474806852000397</v>
      </c>
      <c r="I1147">
        <v>-15.6185144914399</v>
      </c>
      <c r="J1147">
        <v>3.0276508711207</v>
      </c>
      <c r="K1147">
        <v>436.646211116394</v>
      </c>
      <c r="L1147">
        <v>442.50250323398598</v>
      </c>
      <c r="M1147">
        <v>43.782215278677199</v>
      </c>
      <c r="N1147">
        <v>0.41313090430621202</v>
      </c>
      <c r="O1147">
        <v>53.533780546238603</v>
      </c>
      <c r="P1147">
        <v>26.484848484848399</v>
      </c>
      <c r="Q1147">
        <v>2.6341722456351E-2</v>
      </c>
    </row>
    <row r="1148" spans="1:17" hidden="1" x14ac:dyDescent="0.3">
      <c r="A1148" t="s">
        <v>2454</v>
      </c>
      <c r="B1148" t="s">
        <v>2455</v>
      </c>
      <c r="C1148" t="s">
        <v>3151</v>
      </c>
      <c r="D1148" t="s">
        <v>135</v>
      </c>
      <c r="E1148">
        <v>2066.5511148169999</v>
      </c>
      <c r="F1148">
        <v>121.31</v>
      </c>
      <c r="G1148">
        <v>4.7070341463072198</v>
      </c>
      <c r="H1148">
        <v>-6.7880471446864696</v>
      </c>
      <c r="I1148">
        <v>-12.2712470289545</v>
      </c>
      <c r="J1148">
        <v>-1.59351127592589</v>
      </c>
      <c r="K1148">
        <v>123.968571589741</v>
      </c>
      <c r="L1148">
        <v>115.508644297315</v>
      </c>
      <c r="M1148">
        <v>40.565255421634703</v>
      </c>
      <c r="N1148">
        <v>0.48508376341298398</v>
      </c>
      <c r="O1148">
        <v>21.671750061825001</v>
      </c>
      <c r="P1148">
        <v>47.579075425790698</v>
      </c>
      <c r="Q1148">
        <v>2.8412016793281002E-2</v>
      </c>
    </row>
    <row r="1149" spans="1:17" hidden="1" x14ac:dyDescent="0.3">
      <c r="A1149" t="s">
        <v>2456</v>
      </c>
      <c r="B1149" t="s">
        <v>2457</v>
      </c>
      <c r="C1149" t="s">
        <v>3151</v>
      </c>
      <c r="D1149" t="s">
        <v>117</v>
      </c>
      <c r="E1149">
        <v>2063.0191726409998</v>
      </c>
      <c r="F1149">
        <v>52.71</v>
      </c>
      <c r="G1149">
        <v>149.469550577267</v>
      </c>
      <c r="H1149">
        <v>10.4781842111885</v>
      </c>
      <c r="I1149">
        <v>82.560078462979703</v>
      </c>
      <c r="J1149">
        <v>-1.11752350033104</v>
      </c>
      <c r="K1149">
        <v>47.007305680291097</v>
      </c>
      <c r="L1149">
        <v>33.461146051922398</v>
      </c>
      <c r="M1149">
        <v>43.283406073515202</v>
      </c>
      <c r="N1149">
        <v>0.45430438317883798</v>
      </c>
      <c r="O1149">
        <v>22.4056156327072</v>
      </c>
      <c r="P1149">
        <v>211.89349112426001</v>
      </c>
      <c r="Q1149">
        <v>0.137010633464239</v>
      </c>
    </row>
    <row r="1150" spans="1:17" hidden="1" x14ac:dyDescent="0.3">
      <c r="A1150" t="s">
        <v>2458</v>
      </c>
      <c r="B1150" t="s">
        <v>2459</v>
      </c>
      <c r="C1150" t="s">
        <v>3151</v>
      </c>
      <c r="D1150" t="s">
        <v>455</v>
      </c>
      <c r="E1150">
        <v>2062.1795142400001</v>
      </c>
      <c r="F1150">
        <v>246.56</v>
      </c>
      <c r="G1150">
        <v>-17.850164920079699</v>
      </c>
      <c r="H1150">
        <v>0.598647728029579</v>
      </c>
      <c r="I1150">
        <v>9.1312423356577295</v>
      </c>
      <c r="J1150">
        <v>-2.6547686106098598</v>
      </c>
      <c r="K1150">
        <v>246.85551872035299</v>
      </c>
      <c r="L1150">
        <v>239.443258258496</v>
      </c>
      <c r="M1150">
        <v>59.117324140234501</v>
      </c>
      <c r="N1150">
        <v>0.68570196030499198</v>
      </c>
      <c r="O1150">
        <v>25.5272550292018</v>
      </c>
      <c r="P1150">
        <v>36.560509554140097</v>
      </c>
      <c r="Q1150">
        <v>7.5269778661214995E-2</v>
      </c>
    </row>
    <row r="1151" spans="1:17" hidden="1" x14ac:dyDescent="0.3">
      <c r="A1151" t="s">
        <v>2460</v>
      </c>
      <c r="B1151" t="s">
        <v>2461</v>
      </c>
      <c r="C1151" t="s">
        <v>3151</v>
      </c>
      <c r="D1151" t="s">
        <v>450</v>
      </c>
      <c r="E1151">
        <v>2054.06027937</v>
      </c>
      <c r="F1151">
        <v>663.3</v>
      </c>
      <c r="G1151">
        <v>-21.728332987485999</v>
      </c>
      <c r="H1151">
        <v>-10.959872401142</v>
      </c>
      <c r="I1151">
        <v>7.0959811684717096</v>
      </c>
      <c r="J1151">
        <v>-6.9118988525470098</v>
      </c>
      <c r="K1151">
        <v>722.53347829945199</v>
      </c>
      <c r="L1151">
        <v>646.47060140306905</v>
      </c>
      <c r="M1151">
        <v>27.4956218372911</v>
      </c>
      <c r="N1151">
        <v>0.43725390232417399</v>
      </c>
      <c r="O1151">
        <v>33.989145183174998</v>
      </c>
      <c r="P1151">
        <v>50.732871264628997</v>
      </c>
      <c r="Q1151">
        <v>0.127451293538898</v>
      </c>
    </row>
    <row r="1152" spans="1:17" hidden="1" x14ac:dyDescent="0.3">
      <c r="A1152" t="s">
        <v>2462</v>
      </c>
      <c r="B1152" t="s">
        <v>2463</v>
      </c>
      <c r="C1152" t="s">
        <v>3151</v>
      </c>
      <c r="D1152" t="s">
        <v>130</v>
      </c>
      <c r="E1152">
        <v>2053.3103858700001</v>
      </c>
      <c r="F1152">
        <v>139.05000000000001</v>
      </c>
      <c r="G1152">
        <v>-13.1357356342897</v>
      </c>
      <c r="H1152">
        <v>-4.5223820188518502</v>
      </c>
      <c r="I1152">
        <v>-3.0270842234773001</v>
      </c>
      <c r="J1152">
        <v>-1.3038905773399101</v>
      </c>
      <c r="K1152">
        <v>140.266787456033</v>
      </c>
      <c r="L1152">
        <v>124.673257542228</v>
      </c>
      <c r="M1152">
        <v>48.040987823958197</v>
      </c>
      <c r="N1152">
        <v>0.52878300403336798</v>
      </c>
      <c r="O1152">
        <v>28.514922689679899</v>
      </c>
      <c r="P1152">
        <v>57.118644067796602</v>
      </c>
      <c r="Q1152">
        <v>0.15074208541959</v>
      </c>
    </row>
    <row r="1153" spans="1:17" hidden="1" x14ac:dyDescent="0.3">
      <c r="A1153" t="s">
        <v>2464</v>
      </c>
      <c r="B1153" t="s">
        <v>2465</v>
      </c>
      <c r="C1153" t="s">
        <v>3151</v>
      </c>
      <c r="D1153" t="s">
        <v>274</v>
      </c>
      <c r="E1153">
        <v>2047.1192722200001</v>
      </c>
      <c r="F1153">
        <v>457.35</v>
      </c>
      <c r="G1153">
        <v>-48.822745683334503</v>
      </c>
      <c r="H1153">
        <v>-6.49333953724524</v>
      </c>
      <c r="I1153">
        <v>-28.1940155709853</v>
      </c>
      <c r="J1153">
        <v>-4.3139201510037104</v>
      </c>
      <c r="K1153">
        <v>482.61606186269199</v>
      </c>
      <c r="L1153">
        <v>517.277674241868</v>
      </c>
      <c r="M1153">
        <v>32.738003007929201</v>
      </c>
      <c r="N1153">
        <v>0.57326310839251104</v>
      </c>
      <c r="O1153">
        <v>39.532087023067596</v>
      </c>
      <c r="P1153">
        <v>2.3956117765588401</v>
      </c>
    </row>
    <row r="1154" spans="1:17" hidden="1" x14ac:dyDescent="0.3">
      <c r="A1154" t="s">
        <v>2466</v>
      </c>
      <c r="B1154" t="s">
        <v>2467</v>
      </c>
      <c r="C1154" t="s">
        <v>3151</v>
      </c>
      <c r="D1154" t="s">
        <v>51</v>
      </c>
      <c r="E1154">
        <v>2037.15331317</v>
      </c>
      <c r="F1154">
        <v>974.7</v>
      </c>
      <c r="G1154">
        <v>135.39229801176899</v>
      </c>
      <c r="H1154">
        <v>4.6381860287918002</v>
      </c>
      <c r="I1154">
        <v>72.8615072741229</v>
      </c>
      <c r="J1154">
        <v>5.8530389448649904</v>
      </c>
      <c r="K1154">
        <v>846.86372749396401</v>
      </c>
      <c r="L1154">
        <v>672.16628407842597</v>
      </c>
      <c r="M1154">
        <v>78.999535889072703</v>
      </c>
      <c r="N1154">
        <v>0.62564407033996206</v>
      </c>
      <c r="O1154">
        <v>1.15933107622858</v>
      </c>
      <c r="P1154">
        <v>212.80487804878001</v>
      </c>
      <c r="Q1154">
        <v>0.120490275631296</v>
      </c>
    </row>
    <row r="1155" spans="1:17" hidden="1" x14ac:dyDescent="0.3">
      <c r="A1155" t="s">
        <v>2468</v>
      </c>
      <c r="B1155" t="s">
        <v>2469</v>
      </c>
      <c r="C1155" t="s">
        <v>3151</v>
      </c>
      <c r="D1155" t="s">
        <v>1323</v>
      </c>
      <c r="E1155">
        <v>2025.6869364649999</v>
      </c>
      <c r="F1155">
        <v>101.87</v>
      </c>
      <c r="G1155">
        <v>-44.084539663207302</v>
      </c>
      <c r="H1155">
        <v>-3.1024037913216</v>
      </c>
      <c r="I1155">
        <v>-8.0045135483002792</v>
      </c>
      <c r="J1155">
        <v>-3.64890602789677</v>
      </c>
      <c r="K1155">
        <v>107.38059814682001</v>
      </c>
      <c r="L1155">
        <v>107.56793273199099</v>
      </c>
      <c r="M1155">
        <v>40.2374067100153</v>
      </c>
      <c r="N1155">
        <v>0.45700251001012798</v>
      </c>
      <c r="O1155">
        <v>27.544910179640699</v>
      </c>
      <c r="P1155">
        <v>9.5258574346844291</v>
      </c>
      <c r="Q1155">
        <v>9.2796287388450999E-2</v>
      </c>
    </row>
    <row r="1156" spans="1:17" hidden="1" x14ac:dyDescent="0.3">
      <c r="A1156" t="s">
        <v>2470</v>
      </c>
      <c r="B1156" t="s">
        <v>2471</v>
      </c>
      <c r="C1156" t="s">
        <v>3151</v>
      </c>
      <c r="D1156" t="s">
        <v>72</v>
      </c>
      <c r="E1156">
        <v>2024.06142975999</v>
      </c>
      <c r="F1156">
        <v>115.3</v>
      </c>
      <c r="G1156">
        <v>112.884925404684</v>
      </c>
      <c r="H1156">
        <v>21.619464830200599</v>
      </c>
      <c r="I1156">
        <v>26.981508367083102</v>
      </c>
      <c r="J1156">
        <v>-4.6455308465201997</v>
      </c>
      <c r="K1156">
        <v>98.003806468494304</v>
      </c>
      <c r="L1156">
        <v>80.554875487375696</v>
      </c>
      <c r="M1156">
        <v>46.992168603863902</v>
      </c>
      <c r="N1156">
        <v>1.9202507438206</v>
      </c>
      <c r="O1156">
        <v>24.7181266261925</v>
      </c>
      <c r="P1156">
        <v>161.92639709222999</v>
      </c>
      <c r="Q1156">
        <v>0.35121734824253997</v>
      </c>
    </row>
    <row r="1157" spans="1:17" hidden="1" x14ac:dyDescent="0.3">
      <c r="A1157" t="s">
        <v>2472</v>
      </c>
      <c r="B1157" t="s">
        <v>2473</v>
      </c>
      <c r="C1157" t="s">
        <v>3151</v>
      </c>
      <c r="D1157" t="s">
        <v>434</v>
      </c>
      <c r="E1157">
        <v>2012.4414499699999</v>
      </c>
      <c r="F1157">
        <v>133.69999999999999</v>
      </c>
      <c r="G1157">
        <v>83.659917948538194</v>
      </c>
      <c r="H1157">
        <v>-12.272761893419901</v>
      </c>
      <c r="I1157">
        <v>24.914645428310401</v>
      </c>
      <c r="J1157">
        <v>-6.6902853044716002</v>
      </c>
      <c r="K1157">
        <v>134.350200433108</v>
      </c>
      <c r="L1157">
        <v>115.72181574840801</v>
      </c>
      <c r="M1157">
        <v>56.809884050026803</v>
      </c>
      <c r="N1157">
        <v>0.47628928714706997</v>
      </c>
      <c r="O1157">
        <v>22.9618548990276</v>
      </c>
      <c r="P1157">
        <v>140.25157232704399</v>
      </c>
      <c r="Q1157">
        <v>0.11037144930083199</v>
      </c>
    </row>
    <row r="1158" spans="1:17" hidden="1" x14ac:dyDescent="0.3">
      <c r="A1158" t="s">
        <v>2474</v>
      </c>
      <c r="B1158" t="s">
        <v>2475</v>
      </c>
      <c r="C1158" t="s">
        <v>3151</v>
      </c>
      <c r="D1158" t="s">
        <v>271</v>
      </c>
      <c r="E1158">
        <v>2003.1834472999999</v>
      </c>
      <c r="F1158">
        <v>3142.85</v>
      </c>
      <c r="G1158">
        <v>1193.30184727547</v>
      </c>
      <c r="H1158">
        <v>-15.5543494078241</v>
      </c>
      <c r="I1158">
        <v>269.59896692375702</v>
      </c>
      <c r="J1158">
        <v>-1.94215536110748</v>
      </c>
      <c r="K1158">
        <v>3443.1481351357702</v>
      </c>
      <c r="L1158">
        <v>2245.6283876996699</v>
      </c>
      <c r="M1158">
        <v>31.783789736154699</v>
      </c>
      <c r="N1158">
        <v>1.0409836065573701</v>
      </c>
      <c r="O1158">
        <v>32.841211002752203</v>
      </c>
      <c r="P1158">
        <v>1361.79069767441</v>
      </c>
    </row>
    <row r="1159" spans="1:17" hidden="1" x14ac:dyDescent="0.3">
      <c r="A1159" t="s">
        <v>2476</v>
      </c>
      <c r="B1159" t="s">
        <v>2477</v>
      </c>
      <c r="C1159" t="s">
        <v>3151</v>
      </c>
      <c r="D1159" t="s">
        <v>182</v>
      </c>
      <c r="E1159">
        <v>2002.28517852</v>
      </c>
      <c r="F1159">
        <v>636.15</v>
      </c>
      <c r="G1159">
        <v>-23.4807013604186</v>
      </c>
      <c r="H1159">
        <v>-9.6813678712121192</v>
      </c>
      <c r="I1159">
        <v>33.855389530134502</v>
      </c>
      <c r="J1159">
        <v>-2.64617738612777</v>
      </c>
      <c r="K1159">
        <v>641.24691740201297</v>
      </c>
      <c r="L1159">
        <v>567.89198705231399</v>
      </c>
      <c r="M1159">
        <v>44.922051772730001</v>
      </c>
      <c r="N1159">
        <v>0.22348187177666201</v>
      </c>
      <c r="O1159">
        <v>24.522518273991899</v>
      </c>
      <c r="P1159">
        <v>58.246268656716403</v>
      </c>
      <c r="Q1159">
        <v>9.5396675379000005E-3</v>
      </c>
    </row>
    <row r="1160" spans="1:17" hidden="1" x14ac:dyDescent="0.3">
      <c r="A1160" t="s">
        <v>2478</v>
      </c>
      <c r="B1160" t="s">
        <v>2479</v>
      </c>
      <c r="C1160" t="s">
        <v>3151</v>
      </c>
      <c r="D1160" t="s">
        <v>48</v>
      </c>
      <c r="E1160">
        <v>2000.55456</v>
      </c>
      <c r="F1160">
        <v>88.74</v>
      </c>
      <c r="G1160">
        <v>-5.9109909698719401</v>
      </c>
      <c r="H1160">
        <v>-14.8091893882696</v>
      </c>
      <c r="I1160">
        <v>22.870977508685399</v>
      </c>
      <c r="J1160">
        <v>-3.4942615005728501</v>
      </c>
      <c r="K1160">
        <v>98.477606001038595</v>
      </c>
      <c r="L1160">
        <v>85.453438653121594</v>
      </c>
      <c r="M1160">
        <v>34.735073617913798</v>
      </c>
      <c r="N1160">
        <v>0.47806697650146202</v>
      </c>
      <c r="O1160">
        <v>35.9702501690331</v>
      </c>
      <c r="P1160">
        <v>50.662139219015202</v>
      </c>
      <c r="Q1160">
        <v>0.12698342851161701</v>
      </c>
    </row>
    <row r="1161" spans="1:17" hidden="1" x14ac:dyDescent="0.3">
      <c r="A1161" t="s">
        <v>2480</v>
      </c>
      <c r="B1161" t="s">
        <v>2481</v>
      </c>
      <c r="C1161" t="s">
        <v>3151</v>
      </c>
      <c r="D1161" t="s">
        <v>1011</v>
      </c>
      <c r="E1161">
        <v>1995.0175214999999</v>
      </c>
      <c r="F1161">
        <v>561.9</v>
      </c>
      <c r="G1161">
        <v>44.901005394840602</v>
      </c>
      <c r="H1161">
        <v>-17.1538056000675</v>
      </c>
      <c r="I1161">
        <v>73.648012736520002</v>
      </c>
      <c r="J1161">
        <v>-4.8599097690331003</v>
      </c>
      <c r="K1161">
        <v>600.71762631549802</v>
      </c>
      <c r="L1161">
        <v>477.56136440047698</v>
      </c>
      <c r="M1161">
        <v>28.479721646889701</v>
      </c>
      <c r="N1161">
        <v>0.717924293880014</v>
      </c>
      <c r="O1161">
        <v>29.702794091475301</v>
      </c>
      <c r="P1161">
        <v>120.266562132497</v>
      </c>
      <c r="Q1161">
        <v>0.144100644879573</v>
      </c>
    </row>
    <row r="1162" spans="1:17" hidden="1" x14ac:dyDescent="0.3">
      <c r="A1162" t="s">
        <v>2482</v>
      </c>
      <c r="B1162" t="s">
        <v>2483</v>
      </c>
      <c r="C1162" t="s">
        <v>3151</v>
      </c>
      <c r="D1162" t="s">
        <v>271</v>
      </c>
      <c r="E1162">
        <v>1994.9848497549999</v>
      </c>
      <c r="F1162">
        <v>1285.45</v>
      </c>
      <c r="G1162">
        <v>-32.156247473722402</v>
      </c>
      <c r="H1162">
        <v>-2.65883547476981</v>
      </c>
      <c r="I1162">
        <v>-12.4779050955458</v>
      </c>
      <c r="J1162">
        <v>-0.46007124086367501</v>
      </c>
      <c r="K1162">
        <v>1304.2110859453001</v>
      </c>
      <c r="L1162">
        <v>1312.9186641154199</v>
      </c>
      <c r="M1162">
        <v>41.007532750164302</v>
      </c>
      <c r="N1162">
        <v>0.650165877181898</v>
      </c>
      <c r="O1162">
        <v>18.5304757088957</v>
      </c>
      <c r="P1162">
        <v>12.1782005410594</v>
      </c>
      <c r="Q1162">
        <v>1.0320710869116999E-2</v>
      </c>
    </row>
    <row r="1163" spans="1:17" hidden="1" x14ac:dyDescent="0.3">
      <c r="A1163" t="s">
        <v>2484</v>
      </c>
      <c r="B1163" t="s">
        <v>2485</v>
      </c>
      <c r="C1163" t="s">
        <v>3151</v>
      </c>
      <c r="D1163" t="s">
        <v>524</v>
      </c>
      <c r="E1163">
        <v>1994.051690325</v>
      </c>
      <c r="F1163">
        <v>2344.0500000000002</v>
      </c>
      <c r="G1163">
        <v>13.1935659361614</v>
      </c>
      <c r="H1163">
        <v>-2.3595676656617699</v>
      </c>
      <c r="I1163">
        <v>36.240736777605903</v>
      </c>
      <c r="J1163">
        <v>-1.06145060128081</v>
      </c>
      <c r="K1163">
        <v>2431.2792075079901</v>
      </c>
      <c r="L1163">
        <v>2127.7918449861299</v>
      </c>
      <c r="M1163">
        <v>43.8963083815338</v>
      </c>
      <c r="N1163">
        <v>0.20540190590483101</v>
      </c>
      <c r="O1163">
        <v>44.152215183123197</v>
      </c>
      <c r="P1163">
        <v>81.308736512356404</v>
      </c>
      <c r="Q1163">
        <v>-2.3606108113971E-2</v>
      </c>
    </row>
    <row r="1164" spans="1:17" hidden="1" x14ac:dyDescent="0.3">
      <c r="A1164" t="s">
        <v>2486</v>
      </c>
      <c r="B1164" t="s">
        <v>2487</v>
      </c>
      <c r="C1164" t="s">
        <v>3151</v>
      </c>
      <c r="D1164" t="s">
        <v>111</v>
      </c>
      <c r="E1164">
        <v>1993.13165968</v>
      </c>
      <c r="F1164">
        <v>8.1199999999999992</v>
      </c>
      <c r="G1164">
        <v>-58.409803486525597</v>
      </c>
      <c r="H1164">
        <v>21.323882005975001</v>
      </c>
      <c r="I1164">
        <v>-71.385548143879802</v>
      </c>
      <c r="J1164">
        <v>8.69886431605679</v>
      </c>
      <c r="K1164">
        <v>9.1435556697641704</v>
      </c>
      <c r="L1164">
        <v>13.359050276005</v>
      </c>
      <c r="M1164">
        <v>62.2493435934771</v>
      </c>
      <c r="N1164">
        <v>1.24811109624432</v>
      </c>
      <c r="O1164">
        <v>234.35960591132999</v>
      </c>
      <c r="P1164">
        <v>33.552631578947299</v>
      </c>
      <c r="Q1164">
        <v>2.0308890726922001E-2</v>
      </c>
    </row>
    <row r="1165" spans="1:17" hidden="1" x14ac:dyDescent="0.3">
      <c r="A1165" t="s">
        <v>2488</v>
      </c>
      <c r="B1165" t="s">
        <v>2489</v>
      </c>
      <c r="C1165" t="s">
        <v>3151</v>
      </c>
      <c r="D1165" t="s">
        <v>398</v>
      </c>
      <c r="E1165">
        <v>1987.61496558</v>
      </c>
      <c r="F1165">
        <v>1581.15</v>
      </c>
      <c r="G1165">
        <v>49.995870547190201</v>
      </c>
      <c r="H1165">
        <v>3.75306984244695</v>
      </c>
      <c r="I1165">
        <v>69.170933340221694</v>
      </c>
      <c r="J1165">
        <v>3.8532957312396499</v>
      </c>
      <c r="K1165">
        <v>1486.8684582502301</v>
      </c>
      <c r="L1165">
        <v>1207.26562481204</v>
      </c>
      <c r="M1165">
        <v>53.398353760083097</v>
      </c>
      <c r="N1165">
        <v>0.50180260276506405</v>
      </c>
      <c r="O1165">
        <v>7.8202574075830702</v>
      </c>
      <c r="P1165">
        <v>125.943126607602</v>
      </c>
      <c r="Q1165">
        <v>4.5528351747359003E-2</v>
      </c>
    </row>
    <row r="1166" spans="1:17" hidden="1" x14ac:dyDescent="0.3">
      <c r="A1166" t="s">
        <v>2490</v>
      </c>
      <c r="B1166" t="s">
        <v>2491</v>
      </c>
      <c r="C1166" t="s">
        <v>3151</v>
      </c>
      <c r="D1166" t="s">
        <v>21</v>
      </c>
      <c r="E1166">
        <v>1984.3056323999999</v>
      </c>
      <c r="F1166">
        <v>218.4</v>
      </c>
      <c r="G1166">
        <v>-67.551231661018505</v>
      </c>
      <c r="H1166">
        <v>-13.1686945196289</v>
      </c>
      <c r="I1166">
        <v>-40.7549640866091</v>
      </c>
      <c r="J1166">
        <v>-0.18985025850453899</v>
      </c>
      <c r="K1166">
        <v>233.033703531095</v>
      </c>
      <c r="M1166">
        <v>41.278550743750401</v>
      </c>
      <c r="N1166">
        <v>0.72948502305083895</v>
      </c>
      <c r="O1166">
        <v>94.001831501831504</v>
      </c>
      <c r="P1166">
        <v>6.5365853658536599</v>
      </c>
    </row>
    <row r="1167" spans="1:17" hidden="1" x14ac:dyDescent="0.3">
      <c r="A1167" t="s">
        <v>2492</v>
      </c>
      <c r="B1167" t="s">
        <v>2493</v>
      </c>
      <c r="C1167" t="s">
        <v>3151</v>
      </c>
      <c r="D1167" t="s">
        <v>1686</v>
      </c>
      <c r="E1167">
        <v>1984.1380216</v>
      </c>
      <c r="F1167">
        <v>64.39</v>
      </c>
      <c r="G1167">
        <v>0.130276431946768</v>
      </c>
      <c r="H1167">
        <v>4.1018588766405601</v>
      </c>
      <c r="I1167">
        <v>-7.0034152741042801</v>
      </c>
      <c r="J1167">
        <v>-1.0130500162682601</v>
      </c>
      <c r="K1167">
        <v>62.299738352494302</v>
      </c>
      <c r="L1167">
        <v>59.115681034907603</v>
      </c>
      <c r="M1167">
        <v>58.880462682991599</v>
      </c>
      <c r="N1167">
        <v>1.09072553107663</v>
      </c>
      <c r="O1167">
        <v>1.0094735207330301</v>
      </c>
      <c r="P1167">
        <v>28.139303482587</v>
      </c>
      <c r="Q1167">
        <v>-2.8254867209200001E-2</v>
      </c>
    </row>
    <row r="1168" spans="1:17" hidden="1" x14ac:dyDescent="0.3">
      <c r="A1168" t="s">
        <v>2494</v>
      </c>
      <c r="B1168" t="s">
        <v>2495</v>
      </c>
      <c r="C1168" t="s">
        <v>3151</v>
      </c>
      <c r="D1168" t="s">
        <v>174</v>
      </c>
      <c r="E1168">
        <v>1975.5487499999999</v>
      </c>
      <c r="F1168">
        <v>1980.5</v>
      </c>
      <c r="G1168">
        <v>-26.0199595534942</v>
      </c>
      <c r="H1168">
        <v>-6.9607125486094104</v>
      </c>
      <c r="I1168">
        <v>-12.864596756546799</v>
      </c>
      <c r="J1168">
        <v>-4.7029962956960203</v>
      </c>
      <c r="K1168">
        <v>2086.5328831911802</v>
      </c>
      <c r="L1168">
        <v>2082.5099950806698</v>
      </c>
      <c r="M1168">
        <v>39.389554597725301</v>
      </c>
      <c r="N1168">
        <v>0.86445156669089096</v>
      </c>
      <c r="O1168">
        <v>40.302953799545499</v>
      </c>
      <c r="P1168">
        <v>17.189349112426001</v>
      </c>
      <c r="Q1168">
        <v>0.11573250812392399</v>
      </c>
    </row>
    <row r="1169" spans="1:17" hidden="1" x14ac:dyDescent="0.3">
      <c r="A1169" t="s">
        <v>2496</v>
      </c>
      <c r="B1169" t="s">
        <v>2497</v>
      </c>
      <c r="C1169" t="s">
        <v>3151</v>
      </c>
      <c r="D1169" t="s">
        <v>1590</v>
      </c>
      <c r="E1169">
        <v>1974.12424704</v>
      </c>
      <c r="F1169">
        <v>90.7</v>
      </c>
      <c r="G1169">
        <v>-50.489014246799798</v>
      </c>
      <c r="H1169">
        <v>-5.4634892625456102</v>
      </c>
      <c r="I1169">
        <v>-20.9741773364693</v>
      </c>
      <c r="J1169">
        <v>-4.1631759796118404</v>
      </c>
      <c r="K1169">
        <v>95.015341838403899</v>
      </c>
      <c r="L1169">
        <v>96.235653861204995</v>
      </c>
      <c r="M1169">
        <v>34.490501391658299</v>
      </c>
      <c r="N1169">
        <v>0.37396380861223999</v>
      </c>
      <c r="O1169">
        <v>42.778390297684602</v>
      </c>
      <c r="P1169">
        <v>9.2771084337349397</v>
      </c>
      <c r="Q1169">
        <v>3.4207048599724003E-2</v>
      </c>
    </row>
    <row r="1170" spans="1:17" hidden="1" x14ac:dyDescent="0.3">
      <c r="A1170" t="s">
        <v>2498</v>
      </c>
      <c r="B1170" t="s">
        <v>2499</v>
      </c>
      <c r="C1170" t="s">
        <v>3151</v>
      </c>
      <c r="D1170" t="s">
        <v>1350</v>
      </c>
      <c r="E1170">
        <v>1970.83790645</v>
      </c>
      <c r="F1170">
        <v>760.9</v>
      </c>
      <c r="G1170">
        <v>-14.572537432883999</v>
      </c>
      <c r="H1170">
        <v>-2.93925565273527</v>
      </c>
      <c r="I1170">
        <v>27.979895003516301</v>
      </c>
      <c r="J1170">
        <v>-0.92690168585601795</v>
      </c>
      <c r="K1170">
        <v>787.42912732636205</v>
      </c>
      <c r="L1170">
        <v>723.36018619378103</v>
      </c>
      <c r="M1170">
        <v>48.8512026246337</v>
      </c>
      <c r="N1170">
        <v>0.242648394195036</v>
      </c>
      <c r="O1170">
        <v>31.226179524247598</v>
      </c>
      <c r="P1170">
        <v>68.527131782945702</v>
      </c>
      <c r="Q1170">
        <v>-3.0589600506563001E-2</v>
      </c>
    </row>
    <row r="1171" spans="1:17" hidden="1" x14ac:dyDescent="0.3">
      <c r="A1171" t="s">
        <v>2500</v>
      </c>
      <c r="B1171" t="s">
        <v>2501</v>
      </c>
      <c r="C1171" t="s">
        <v>3151</v>
      </c>
      <c r="D1171" t="s">
        <v>405</v>
      </c>
      <c r="E1171">
        <v>1969.257906</v>
      </c>
      <c r="F1171">
        <v>877.05</v>
      </c>
      <c r="G1171">
        <v>138.871904181731</v>
      </c>
      <c r="H1171">
        <v>-2.9654749880192401</v>
      </c>
      <c r="I1171">
        <v>5.3486365738386699</v>
      </c>
      <c r="J1171">
        <v>-2.6197548248402098</v>
      </c>
      <c r="K1171">
        <v>870.66808274061498</v>
      </c>
      <c r="L1171">
        <v>729.888822250658</v>
      </c>
      <c r="M1171">
        <v>55.7472570352597</v>
      </c>
      <c r="N1171">
        <v>0.364948608256771</v>
      </c>
      <c r="O1171">
        <v>18.009235505387299</v>
      </c>
      <c r="P1171">
        <v>192.349999999999</v>
      </c>
      <c r="Q1171">
        <v>0.163853990161305</v>
      </c>
    </row>
    <row r="1172" spans="1:17" hidden="1" x14ac:dyDescent="0.3">
      <c r="A1172" t="s">
        <v>2502</v>
      </c>
      <c r="B1172" t="s">
        <v>2503</v>
      </c>
      <c r="C1172" t="s">
        <v>3151</v>
      </c>
      <c r="D1172" t="s">
        <v>274</v>
      </c>
      <c r="E1172">
        <v>1963.72974267</v>
      </c>
      <c r="F1172">
        <v>642.1</v>
      </c>
      <c r="G1172">
        <v>-70.033427382151103</v>
      </c>
      <c r="H1172">
        <v>5.7347204733970596</v>
      </c>
      <c r="I1172">
        <v>-31.0997374118915</v>
      </c>
      <c r="J1172">
        <v>9.1364447536372104</v>
      </c>
      <c r="K1172">
        <v>627.03286856921397</v>
      </c>
      <c r="L1172">
        <v>727.07087159654998</v>
      </c>
      <c r="M1172">
        <v>68.808887104479695</v>
      </c>
      <c r="N1172">
        <v>1.3723066285274801</v>
      </c>
      <c r="O1172">
        <v>78.321133779785001</v>
      </c>
      <c r="P1172">
        <v>12.2552447552447</v>
      </c>
    </row>
    <row r="1173" spans="1:17" hidden="1" x14ac:dyDescent="0.3">
      <c r="A1173" t="s">
        <v>2504</v>
      </c>
      <c r="B1173" t="s">
        <v>2505</v>
      </c>
      <c r="C1173" t="s">
        <v>3151</v>
      </c>
      <c r="D1173" t="s">
        <v>274</v>
      </c>
      <c r="E1173">
        <v>1962.418894225</v>
      </c>
      <c r="F1173">
        <v>544.75</v>
      </c>
      <c r="G1173">
        <v>15.624414823536901</v>
      </c>
      <c r="H1173">
        <v>7.3278677688717302</v>
      </c>
      <c r="I1173">
        <v>52.398972692309698</v>
      </c>
      <c r="J1173">
        <v>0.60277689586077399</v>
      </c>
      <c r="K1173">
        <v>518.67337885405698</v>
      </c>
      <c r="L1173">
        <v>425.06237261613597</v>
      </c>
      <c r="M1173">
        <v>40.860998603008902</v>
      </c>
      <c r="N1173">
        <v>0.94230894234115503</v>
      </c>
      <c r="O1173">
        <v>17.4575493345571</v>
      </c>
      <c r="P1173">
        <v>78.988007228519706</v>
      </c>
      <c r="Q1173">
        <v>0.101017781342205</v>
      </c>
    </row>
    <row r="1174" spans="1:17" hidden="1" x14ac:dyDescent="0.3">
      <c r="A1174" t="s">
        <v>2506</v>
      </c>
      <c r="B1174" t="s">
        <v>2507</v>
      </c>
      <c r="C1174" t="s">
        <v>3151</v>
      </c>
      <c r="D1174" t="s">
        <v>182</v>
      </c>
      <c r="E1174">
        <v>1957.88729875999</v>
      </c>
      <c r="F1174">
        <v>823.15</v>
      </c>
      <c r="G1174">
        <v>128.413283154173</v>
      </c>
      <c r="H1174">
        <v>-51.605800146401698</v>
      </c>
      <c r="I1174">
        <v>82.865141674408093</v>
      </c>
      <c r="J1174">
        <v>1.20963699349611</v>
      </c>
      <c r="K1174">
        <v>770.61082786128804</v>
      </c>
      <c r="L1174">
        <v>546.82891091504496</v>
      </c>
      <c r="M1174">
        <v>44.543703367162301</v>
      </c>
      <c r="N1174">
        <v>0.52335640829053698</v>
      </c>
      <c r="O1174">
        <v>26.337848508777199</v>
      </c>
      <c r="P1174">
        <v>191.612788946948</v>
      </c>
      <c r="Q1174">
        <v>0.21632877137634501</v>
      </c>
    </row>
    <row r="1175" spans="1:17" hidden="1" x14ac:dyDescent="0.3">
      <c r="A1175" t="s">
        <v>2508</v>
      </c>
      <c r="B1175" t="s">
        <v>2509</v>
      </c>
      <c r="C1175" t="s">
        <v>3151</v>
      </c>
      <c r="D1175" t="s">
        <v>182</v>
      </c>
      <c r="E1175">
        <v>1957.09099575</v>
      </c>
      <c r="F1175">
        <v>317.05</v>
      </c>
      <c r="G1175">
        <v>18.139068991908101</v>
      </c>
      <c r="H1175">
        <v>-4.7804713871107101</v>
      </c>
      <c r="I1175">
        <v>1.1653651978099799</v>
      </c>
      <c r="J1175">
        <v>-1.1044885079986799</v>
      </c>
      <c r="K1175">
        <v>334.44734877853898</v>
      </c>
      <c r="L1175">
        <v>304.84855332615899</v>
      </c>
      <c r="M1175">
        <v>39.981045575020403</v>
      </c>
      <c r="N1175">
        <v>0.33155563473715499</v>
      </c>
      <c r="O1175">
        <v>24.838353571991799</v>
      </c>
      <c r="P1175">
        <v>65.986074027537796</v>
      </c>
      <c r="Q1175">
        <v>0.16041538656027399</v>
      </c>
    </row>
    <row r="1176" spans="1:17" hidden="1" x14ac:dyDescent="0.3">
      <c r="A1176" t="s">
        <v>2510</v>
      </c>
      <c r="B1176" t="s">
        <v>2511</v>
      </c>
      <c r="C1176" t="s">
        <v>3151</v>
      </c>
      <c r="D1176" t="s">
        <v>434</v>
      </c>
      <c r="E1176">
        <v>1951.8509775</v>
      </c>
      <c r="F1176">
        <v>3271.35</v>
      </c>
      <c r="G1176">
        <v>195.26776495169199</v>
      </c>
      <c r="H1176">
        <v>-3.0013500216399698</v>
      </c>
      <c r="I1176">
        <v>23.786373293898301</v>
      </c>
      <c r="J1176">
        <v>-4.5542618515855198</v>
      </c>
      <c r="K1176">
        <v>3123.87342414156</v>
      </c>
      <c r="L1176">
        <v>2552.7318148624299</v>
      </c>
      <c r="M1176">
        <v>63.536318200600498</v>
      </c>
      <c r="N1176">
        <v>1.2239177998726001</v>
      </c>
      <c r="O1176">
        <v>24.879636847173099</v>
      </c>
      <c r="P1176">
        <v>227.13499999999999</v>
      </c>
      <c r="Q1176">
        <v>0.12524375470817001</v>
      </c>
    </row>
    <row r="1177" spans="1:17" hidden="1" x14ac:dyDescent="0.3">
      <c r="A1177" t="s">
        <v>2512</v>
      </c>
      <c r="B1177" t="s">
        <v>2513</v>
      </c>
      <c r="C1177" t="s">
        <v>3151</v>
      </c>
      <c r="D1177" t="s">
        <v>215</v>
      </c>
      <c r="E1177">
        <v>1951.4668553199999</v>
      </c>
      <c r="F1177">
        <v>1103.5999999999999</v>
      </c>
      <c r="G1177">
        <v>136.953776628903</v>
      </c>
      <c r="H1177">
        <v>9.01220487891697</v>
      </c>
      <c r="I1177">
        <v>30.550503790890499</v>
      </c>
      <c r="J1177">
        <v>18.603274220466599</v>
      </c>
      <c r="K1177">
        <v>976.96070874046097</v>
      </c>
      <c r="L1177">
        <v>801.29203018317401</v>
      </c>
      <c r="M1177">
        <v>75.522403818974894</v>
      </c>
      <c r="N1177">
        <v>1.0009445629582301</v>
      </c>
      <c r="O1177">
        <v>4.0956868430590703</v>
      </c>
      <c r="P1177">
        <v>205.57939914163001</v>
      </c>
      <c r="Q1177">
        <v>0.18636206187945401</v>
      </c>
    </row>
    <row r="1178" spans="1:17" hidden="1" x14ac:dyDescent="0.3">
      <c r="A1178" t="s">
        <v>2514</v>
      </c>
      <c r="B1178" t="s">
        <v>2515</v>
      </c>
      <c r="C1178" t="s">
        <v>3151</v>
      </c>
      <c r="D1178" t="s">
        <v>1504</v>
      </c>
      <c r="E1178">
        <v>1949.815582425</v>
      </c>
      <c r="F1178">
        <v>273.14999999999998</v>
      </c>
      <c r="G1178">
        <v>18.963418031686601</v>
      </c>
      <c r="H1178">
        <v>-16.2157703224096</v>
      </c>
      <c r="I1178">
        <v>30.979062534306902</v>
      </c>
      <c r="J1178">
        <v>-8.3948054969260504</v>
      </c>
      <c r="K1178">
        <v>294.92310728759998</v>
      </c>
      <c r="L1178">
        <v>254.67515565074501</v>
      </c>
      <c r="M1178">
        <v>30.867017411434201</v>
      </c>
      <c r="N1178">
        <v>0.74486679442206305</v>
      </c>
      <c r="O1178">
        <v>31.887241442430899</v>
      </c>
      <c r="P1178">
        <v>102.333333333333</v>
      </c>
      <c r="Q1178">
        <v>6.6399838831496999E-2</v>
      </c>
    </row>
    <row r="1179" spans="1:17" hidden="1" x14ac:dyDescent="0.3">
      <c r="A1179" t="s">
        <v>2516</v>
      </c>
      <c r="B1179" t="s">
        <v>2517</v>
      </c>
      <c r="C1179" t="s">
        <v>3151</v>
      </c>
      <c r="D1179" t="s">
        <v>21</v>
      </c>
      <c r="E1179">
        <v>1949.57129988</v>
      </c>
      <c r="F1179">
        <v>1117.8</v>
      </c>
      <c r="G1179">
        <v>298.84867835782097</v>
      </c>
      <c r="H1179">
        <v>33.234138658539599</v>
      </c>
      <c r="I1179">
        <v>78.131299671247902</v>
      </c>
      <c r="J1179">
        <v>27.8809439326191</v>
      </c>
      <c r="K1179">
        <v>721.92940337942298</v>
      </c>
      <c r="L1179">
        <v>571.11290151742196</v>
      </c>
      <c r="M1179">
        <v>92.990107077322605</v>
      </c>
      <c r="N1179">
        <v>2.3079687880855002</v>
      </c>
      <c r="O1179">
        <v>0.57255322955806998</v>
      </c>
      <c r="P1179">
        <v>350.72580645161202</v>
      </c>
      <c r="Q1179">
        <v>0.14513741933001201</v>
      </c>
    </row>
    <row r="1180" spans="1:17" hidden="1" x14ac:dyDescent="0.3">
      <c r="A1180" t="s">
        <v>2518</v>
      </c>
      <c r="B1180" t="s">
        <v>2519</v>
      </c>
      <c r="C1180" t="s">
        <v>3151</v>
      </c>
      <c r="D1180" t="s">
        <v>122</v>
      </c>
      <c r="E1180">
        <v>1943.720882691</v>
      </c>
      <c r="F1180">
        <v>123.87</v>
      </c>
      <c r="G1180">
        <v>-42.1770188332763</v>
      </c>
      <c r="H1180">
        <v>-10.035487839785</v>
      </c>
      <c r="I1180">
        <v>-27.6608037182177</v>
      </c>
      <c r="J1180">
        <v>-4.75697038198527</v>
      </c>
      <c r="K1180">
        <v>132.93969398006101</v>
      </c>
      <c r="L1180">
        <v>140.312696464053</v>
      </c>
      <c r="M1180">
        <v>33.580484905096498</v>
      </c>
      <c r="N1180">
        <v>0.457521735076173</v>
      </c>
      <c r="O1180">
        <v>56.615806894324599</v>
      </c>
      <c r="P1180">
        <v>3.9963059356896902</v>
      </c>
    </row>
    <row r="1181" spans="1:17" hidden="1" x14ac:dyDescent="0.3">
      <c r="A1181" t="s">
        <v>2520</v>
      </c>
      <c r="B1181" t="s">
        <v>2521</v>
      </c>
      <c r="C1181" t="s">
        <v>3151</v>
      </c>
      <c r="D1181" t="s">
        <v>398</v>
      </c>
      <c r="E1181">
        <v>1935.4162237799901</v>
      </c>
      <c r="F1181">
        <v>220.87</v>
      </c>
      <c r="G1181">
        <v>-54.057317259905297</v>
      </c>
      <c r="H1181">
        <v>-1.2546165080448199</v>
      </c>
      <c r="I1181">
        <v>-17.436082864871</v>
      </c>
      <c r="J1181">
        <v>0.372142122566189</v>
      </c>
      <c r="K1181">
        <v>218.15596258637299</v>
      </c>
      <c r="L1181">
        <v>237.71961207311401</v>
      </c>
      <c r="M1181">
        <v>66.008564611458596</v>
      </c>
      <c r="N1181">
        <v>0.50130620553953598</v>
      </c>
      <c r="O1181">
        <v>57.717209218092002</v>
      </c>
      <c r="P1181">
        <v>12.1167512690355</v>
      </c>
      <c r="Q1181">
        <v>0.14969770805863</v>
      </c>
    </row>
    <row r="1182" spans="1:17" hidden="1" x14ac:dyDescent="0.3">
      <c r="A1182" t="s">
        <v>2522</v>
      </c>
      <c r="B1182" t="s">
        <v>2523</v>
      </c>
      <c r="C1182" t="s">
        <v>3151</v>
      </c>
      <c r="D1182" t="s">
        <v>524</v>
      </c>
      <c r="E1182">
        <v>1935.21731987</v>
      </c>
      <c r="F1182">
        <v>315.95</v>
      </c>
      <c r="G1182">
        <v>59.674004834149599</v>
      </c>
      <c r="H1182">
        <v>-4.2217301283694404</v>
      </c>
      <c r="I1182">
        <v>118.281837656177</v>
      </c>
      <c r="J1182">
        <v>3.1856780062603001</v>
      </c>
      <c r="K1182">
        <v>258.54898026307001</v>
      </c>
      <c r="L1182">
        <v>187.78729615516301</v>
      </c>
      <c r="M1182">
        <v>59.8876179445814</v>
      </c>
      <c r="N1182">
        <v>0.44474226383766502</v>
      </c>
      <c r="O1182">
        <v>16.2430764361449</v>
      </c>
      <c r="P1182">
        <v>181.21940364931001</v>
      </c>
      <c r="Q1182">
        <v>3.4226049296090001E-2</v>
      </c>
    </row>
    <row r="1183" spans="1:17" hidden="1" x14ac:dyDescent="0.3">
      <c r="A1183" t="s">
        <v>2524</v>
      </c>
      <c r="B1183" t="s">
        <v>2525</v>
      </c>
      <c r="C1183" t="s">
        <v>3151</v>
      </c>
      <c r="D1183" t="s">
        <v>2526</v>
      </c>
      <c r="E1183">
        <v>1934.6022181599999</v>
      </c>
      <c r="F1183">
        <v>1791.2</v>
      </c>
      <c r="G1183">
        <v>327.33824104881802</v>
      </c>
      <c r="H1183">
        <v>-0.157533359311472</v>
      </c>
      <c r="I1183">
        <v>14.7084718200569</v>
      </c>
      <c r="J1183">
        <v>0.8757238907064</v>
      </c>
      <c r="K1183">
        <v>1852.40464916682</v>
      </c>
      <c r="L1183">
        <v>1530.74035967144</v>
      </c>
      <c r="M1183">
        <v>46.838466264395301</v>
      </c>
      <c r="N1183">
        <v>0.80538128028564104</v>
      </c>
      <c r="O1183">
        <v>26.1723983921393</v>
      </c>
      <c r="P1183">
        <v>408.50248403122703</v>
      </c>
      <c r="Q1183">
        <v>0.240745626817779</v>
      </c>
    </row>
    <row r="1184" spans="1:17" hidden="1" x14ac:dyDescent="0.3">
      <c r="A1184" t="s">
        <v>2527</v>
      </c>
      <c r="B1184" t="s">
        <v>2528</v>
      </c>
      <c r="C1184" t="s">
        <v>3151</v>
      </c>
      <c r="D1184" t="s">
        <v>543</v>
      </c>
      <c r="E1184">
        <v>1932.67939185</v>
      </c>
      <c r="F1184">
        <v>96.05</v>
      </c>
      <c r="G1184">
        <v>77.160082238785805</v>
      </c>
      <c r="H1184">
        <v>4.5066197048668002</v>
      </c>
      <c r="I1184">
        <v>13.9966111742288</v>
      </c>
      <c r="J1184">
        <v>-5.2670898560829604</v>
      </c>
      <c r="K1184">
        <v>96.701229955294295</v>
      </c>
      <c r="L1184">
        <v>81.286221580540996</v>
      </c>
      <c r="M1184">
        <v>41.104298533378397</v>
      </c>
      <c r="N1184">
        <v>1.02839066396948</v>
      </c>
      <c r="O1184">
        <v>35.346173867777203</v>
      </c>
      <c r="P1184">
        <v>140.125</v>
      </c>
      <c r="Q1184">
        <v>0.172734857612512</v>
      </c>
    </row>
    <row r="1185" spans="1:17" hidden="1" x14ac:dyDescent="0.3">
      <c r="A1185" t="s">
        <v>2529</v>
      </c>
      <c r="B1185" t="s">
        <v>2530</v>
      </c>
      <c r="C1185" t="s">
        <v>3151</v>
      </c>
      <c r="D1185" t="s">
        <v>274</v>
      </c>
      <c r="E1185">
        <v>1923.31115963</v>
      </c>
      <c r="F1185">
        <v>424.85</v>
      </c>
      <c r="G1185">
        <v>76.884251892377193</v>
      </c>
      <c r="H1185">
        <v>-6.7068536608733904</v>
      </c>
      <c r="I1185">
        <v>6.8580267014776002</v>
      </c>
      <c r="J1185">
        <v>2.64692265329598</v>
      </c>
      <c r="K1185">
        <v>421.43807474044598</v>
      </c>
      <c r="L1185">
        <v>370.609548980081</v>
      </c>
      <c r="M1185">
        <v>59.366460045313701</v>
      </c>
      <c r="N1185">
        <v>1.1062426606070599</v>
      </c>
      <c r="O1185">
        <v>17.700364834647502</v>
      </c>
      <c r="P1185">
        <v>133.43406593406499</v>
      </c>
      <c r="Q1185">
        <v>0.25958650168021402</v>
      </c>
    </row>
    <row r="1186" spans="1:17" hidden="1" x14ac:dyDescent="0.3">
      <c r="A1186" t="s">
        <v>2531</v>
      </c>
      <c r="B1186" t="s">
        <v>2532</v>
      </c>
      <c r="C1186" t="s">
        <v>3151</v>
      </c>
      <c r="D1186" t="s">
        <v>752</v>
      </c>
      <c r="E1186">
        <v>1923.23518739</v>
      </c>
      <c r="F1186">
        <v>744.7</v>
      </c>
      <c r="G1186">
        <v>10.543726267381601</v>
      </c>
      <c r="H1186">
        <v>-9.7383437735757692</v>
      </c>
      <c r="I1186">
        <v>-35.1648917016322</v>
      </c>
      <c r="J1186">
        <v>-3.8267587095662399</v>
      </c>
      <c r="K1186">
        <v>805.36342486026297</v>
      </c>
      <c r="L1186">
        <v>804.02986071605699</v>
      </c>
      <c r="M1186">
        <v>29.645050620306399</v>
      </c>
      <c r="N1186">
        <v>0.56192123274478301</v>
      </c>
      <c r="O1186">
        <v>74.566939707264595</v>
      </c>
      <c r="P1186">
        <v>47.757936507936499</v>
      </c>
      <c r="Q1186">
        <v>0.17450620908300099</v>
      </c>
    </row>
    <row r="1187" spans="1:17" hidden="1" x14ac:dyDescent="0.3">
      <c r="A1187" t="s">
        <v>2533</v>
      </c>
      <c r="B1187" t="s">
        <v>2534</v>
      </c>
      <c r="C1187" t="s">
        <v>3151</v>
      </c>
      <c r="D1187" t="s">
        <v>1454</v>
      </c>
      <c r="E1187">
        <v>1913.1131097499999</v>
      </c>
      <c r="F1187">
        <v>135.13</v>
      </c>
      <c r="G1187">
        <v>36.968617750371102</v>
      </c>
      <c r="H1187">
        <v>-6.2277333239869002</v>
      </c>
      <c r="I1187">
        <v>15.2990611621212</v>
      </c>
      <c r="J1187">
        <v>4.92457818882946</v>
      </c>
      <c r="K1187">
        <v>123.81796263385699</v>
      </c>
      <c r="L1187">
        <v>114.049286644699</v>
      </c>
      <c r="M1187">
        <v>71.948294590734207</v>
      </c>
      <c r="N1187">
        <v>0.76155559019924302</v>
      </c>
      <c r="O1187">
        <v>9.0209427958262296</v>
      </c>
      <c r="P1187">
        <v>86.257753273604393</v>
      </c>
      <c r="Q1187">
        <v>0.197754950705643</v>
      </c>
    </row>
    <row r="1188" spans="1:17" hidden="1" x14ac:dyDescent="0.3">
      <c r="A1188" t="s">
        <v>2535</v>
      </c>
      <c r="B1188" t="s">
        <v>2536</v>
      </c>
      <c r="C1188" t="s">
        <v>3151</v>
      </c>
      <c r="D1188" t="s">
        <v>83</v>
      </c>
      <c r="E1188">
        <v>1906.8274664999999</v>
      </c>
      <c r="F1188">
        <v>285.75</v>
      </c>
      <c r="G1188">
        <v>91.994128560830504</v>
      </c>
      <c r="H1188">
        <v>-14.1859087845434</v>
      </c>
      <c r="I1188">
        <v>124.67108273624</v>
      </c>
      <c r="J1188">
        <v>4.5800744348090499</v>
      </c>
      <c r="K1188">
        <v>240.27074435401801</v>
      </c>
      <c r="L1188">
        <v>166.83373501184701</v>
      </c>
      <c r="M1188">
        <v>56.560792899758802</v>
      </c>
      <c r="N1188">
        <v>0.40876117741016299</v>
      </c>
      <c r="O1188">
        <v>26.110236220472402</v>
      </c>
      <c r="P1188">
        <v>207.09296077377701</v>
      </c>
      <c r="Q1188">
        <v>0.11406626685728299</v>
      </c>
    </row>
    <row r="1189" spans="1:17" hidden="1" x14ac:dyDescent="0.3">
      <c r="A1189" t="s">
        <v>2537</v>
      </c>
      <c r="B1189" t="s">
        <v>2538</v>
      </c>
      <c r="C1189" t="s">
        <v>3151</v>
      </c>
      <c r="D1189" t="s">
        <v>1686</v>
      </c>
      <c r="E1189">
        <v>1906.0882018</v>
      </c>
      <c r="F1189">
        <v>65.94</v>
      </c>
      <c r="G1189">
        <v>0.56733486585904203</v>
      </c>
      <c r="H1189">
        <v>3.4068275338242699</v>
      </c>
      <c r="I1189">
        <v>-7.11588733749499</v>
      </c>
      <c r="J1189">
        <v>-1.78081036133654</v>
      </c>
      <c r="K1189">
        <v>63.839686215319297</v>
      </c>
      <c r="L1189">
        <v>60.608480351848797</v>
      </c>
      <c r="M1189">
        <v>59.453032016997597</v>
      </c>
      <c r="N1189">
        <v>1.20915771496906</v>
      </c>
      <c r="O1189">
        <v>2.44161358811039</v>
      </c>
      <c r="P1189">
        <v>28.238039673278799</v>
      </c>
      <c r="Q1189">
        <v>-2.8326200589973E-2</v>
      </c>
    </row>
    <row r="1190" spans="1:17" hidden="1" x14ac:dyDescent="0.3">
      <c r="A1190" t="s">
        <v>2539</v>
      </c>
      <c r="B1190" t="s">
        <v>2540</v>
      </c>
      <c r="C1190" t="s">
        <v>3151</v>
      </c>
      <c r="D1190" t="s">
        <v>1686</v>
      </c>
      <c r="E1190">
        <v>1905.052968</v>
      </c>
      <c r="F1190">
        <v>66.03</v>
      </c>
      <c r="G1190">
        <v>0.49423873882922098</v>
      </c>
      <c r="H1190">
        <v>3.4991558713897901</v>
      </c>
      <c r="I1190">
        <v>-6.8073064415756601</v>
      </c>
      <c r="J1190">
        <v>-1.85567895472322</v>
      </c>
      <c r="K1190">
        <v>63.840588602842899</v>
      </c>
      <c r="L1190">
        <v>60.589398774530103</v>
      </c>
      <c r="M1190">
        <v>55.931821315525497</v>
      </c>
      <c r="N1190">
        <v>1.22240373942861</v>
      </c>
      <c r="O1190">
        <v>4.1950628502195997</v>
      </c>
      <c r="P1190">
        <v>29.980314960629901</v>
      </c>
      <c r="Q1190">
        <v>-2.9924776916618E-2</v>
      </c>
    </row>
    <row r="1191" spans="1:17" hidden="1" x14ac:dyDescent="0.3">
      <c r="A1191" t="s">
        <v>2541</v>
      </c>
      <c r="B1191" t="s">
        <v>2542</v>
      </c>
      <c r="C1191" t="s">
        <v>3151</v>
      </c>
      <c r="D1191" t="s">
        <v>741</v>
      </c>
      <c r="E1191">
        <v>1901.11000107</v>
      </c>
      <c r="F1191">
        <v>807.01</v>
      </c>
      <c r="G1191">
        <v>40.582093400373303</v>
      </c>
      <c r="H1191">
        <v>0.94472644097742697</v>
      </c>
      <c r="I1191">
        <v>10.592563342650701</v>
      </c>
      <c r="J1191">
        <v>-0.53548965941167603</v>
      </c>
      <c r="K1191">
        <v>795.84430092752802</v>
      </c>
      <c r="L1191">
        <v>709.53706070921396</v>
      </c>
      <c r="M1191">
        <v>43.078312623575101</v>
      </c>
      <c r="N1191">
        <v>1.34104586178507</v>
      </c>
      <c r="O1191">
        <v>2.84878749953532</v>
      </c>
      <c r="P1191">
        <v>81.943411114868596</v>
      </c>
      <c r="Q1191">
        <v>-3.6227040049000002E-5</v>
      </c>
    </row>
    <row r="1192" spans="1:17" hidden="1" x14ac:dyDescent="0.3">
      <c r="A1192" t="s">
        <v>2543</v>
      </c>
      <c r="B1192" t="s">
        <v>2544</v>
      </c>
      <c r="C1192" t="s">
        <v>3151</v>
      </c>
      <c r="D1192" t="s">
        <v>284</v>
      </c>
      <c r="E1192">
        <v>1900.795820925</v>
      </c>
      <c r="F1192">
        <v>303.14999999999998</v>
      </c>
      <c r="G1192">
        <v>-3.7658185202272501</v>
      </c>
      <c r="H1192">
        <v>-3.4023728486986098</v>
      </c>
      <c r="I1192">
        <v>-27.5968661866135</v>
      </c>
      <c r="J1192">
        <v>1.56934518653764</v>
      </c>
      <c r="K1192">
        <v>316.273700956673</v>
      </c>
      <c r="L1192">
        <v>313.71073010683398</v>
      </c>
      <c r="M1192">
        <v>43.702050005014797</v>
      </c>
      <c r="N1192">
        <v>0.50407678258712796</v>
      </c>
      <c r="O1192">
        <v>39.419429325416402</v>
      </c>
      <c r="P1192">
        <v>42.524682651621902</v>
      </c>
      <c r="Q1192">
        <v>8.3567867793731002E-2</v>
      </c>
    </row>
    <row r="1193" spans="1:17" hidden="1" x14ac:dyDescent="0.3">
      <c r="A1193" t="s">
        <v>2545</v>
      </c>
      <c r="B1193" t="s">
        <v>2546</v>
      </c>
      <c r="C1193" t="s">
        <v>3151</v>
      </c>
      <c r="D1193" t="s">
        <v>138</v>
      </c>
      <c r="E1193">
        <v>1890.45259332</v>
      </c>
      <c r="F1193">
        <v>756.4</v>
      </c>
      <c r="G1193">
        <v>6.7594553652071703</v>
      </c>
      <c r="H1193">
        <v>28.5074047169464</v>
      </c>
      <c r="I1193">
        <v>22.399250227906698</v>
      </c>
      <c r="J1193">
        <v>20.195471485375801</v>
      </c>
      <c r="O1193">
        <v>0</v>
      </c>
      <c r="P1193">
        <v>40.673237864980401</v>
      </c>
    </row>
    <row r="1194" spans="1:17" hidden="1" x14ac:dyDescent="0.3">
      <c r="A1194" t="s">
        <v>2547</v>
      </c>
      <c r="B1194" t="s">
        <v>2548</v>
      </c>
      <c r="C1194" t="s">
        <v>3151</v>
      </c>
      <c r="D1194" t="s">
        <v>21</v>
      </c>
      <c r="E1194">
        <v>1885.1919968970001</v>
      </c>
      <c r="F1194">
        <v>177.93</v>
      </c>
      <c r="G1194">
        <v>390.66820345650001</v>
      </c>
      <c r="H1194">
        <v>35.439687952766903</v>
      </c>
      <c r="I1194">
        <v>158.211731523434</v>
      </c>
      <c r="J1194">
        <v>17.255922645497499</v>
      </c>
      <c r="K1194">
        <v>130.56981935510501</v>
      </c>
      <c r="L1194">
        <v>86.655350498974897</v>
      </c>
      <c r="M1194">
        <v>76.5064991639439</v>
      </c>
      <c r="N1194">
        <v>0.68318402691074898</v>
      </c>
      <c r="O1194">
        <v>1.4612488057101001</v>
      </c>
      <c r="P1194">
        <v>518.88695652173897</v>
      </c>
    </row>
    <row r="1195" spans="1:17" hidden="1" x14ac:dyDescent="0.3">
      <c r="A1195" t="s">
        <v>2549</v>
      </c>
      <c r="B1195" t="s">
        <v>2550</v>
      </c>
      <c r="C1195" t="s">
        <v>3151</v>
      </c>
      <c r="D1195" t="s">
        <v>543</v>
      </c>
      <c r="E1195">
        <v>1879.5825547899999</v>
      </c>
      <c r="F1195">
        <v>374.45</v>
      </c>
      <c r="G1195">
        <v>-17.7510634371226</v>
      </c>
      <c r="H1195">
        <v>-2.7752183164893398</v>
      </c>
      <c r="I1195">
        <v>-22.354448441511099</v>
      </c>
      <c r="J1195">
        <v>-2.7346661068143501</v>
      </c>
      <c r="K1195">
        <v>446.74958437459799</v>
      </c>
      <c r="L1195">
        <v>424.34909429597701</v>
      </c>
      <c r="M1195">
        <v>44.4035178035966</v>
      </c>
      <c r="N1195">
        <v>0.47077027366594398</v>
      </c>
      <c r="O1195">
        <v>66.9114701562291</v>
      </c>
      <c r="P1195">
        <v>44.019230769230703</v>
      </c>
    </row>
    <row r="1196" spans="1:17" hidden="1" x14ac:dyDescent="0.3">
      <c r="A1196" t="s">
        <v>2551</v>
      </c>
      <c r="B1196" t="s">
        <v>2552</v>
      </c>
      <c r="C1196" t="s">
        <v>3151</v>
      </c>
      <c r="D1196" t="s">
        <v>398</v>
      </c>
      <c r="E1196">
        <v>1879.43254499</v>
      </c>
      <c r="F1196">
        <v>469.7</v>
      </c>
      <c r="G1196">
        <v>4.1612525760558201</v>
      </c>
      <c r="H1196">
        <v>-1.09453797895508</v>
      </c>
      <c r="I1196">
        <v>35.796413227657403</v>
      </c>
      <c r="J1196">
        <v>0.65168896695423395</v>
      </c>
      <c r="K1196">
        <v>460.63829345429502</v>
      </c>
      <c r="L1196">
        <v>401.046400772948</v>
      </c>
      <c r="M1196">
        <v>44.184882671116704</v>
      </c>
      <c r="N1196">
        <v>0.35920266199530498</v>
      </c>
      <c r="O1196">
        <v>13.2105599318714</v>
      </c>
      <c r="P1196">
        <v>67.510699001426502</v>
      </c>
      <c r="Q1196">
        <v>-6.7856369232576999E-2</v>
      </c>
    </row>
    <row r="1197" spans="1:17" hidden="1" x14ac:dyDescent="0.3">
      <c r="A1197" t="s">
        <v>2553</v>
      </c>
      <c r="B1197" t="s">
        <v>2554</v>
      </c>
      <c r="C1197" t="s">
        <v>3151</v>
      </c>
      <c r="D1197" t="s">
        <v>483</v>
      </c>
      <c r="E1197">
        <v>1877.3808074999999</v>
      </c>
      <c r="F1197">
        <v>972.9</v>
      </c>
      <c r="G1197">
        <v>265.07502428821402</v>
      </c>
      <c r="H1197">
        <v>-5.3021271507019598</v>
      </c>
      <c r="I1197">
        <v>63.288365189756</v>
      </c>
      <c r="J1197">
        <v>-5.6435431909076899</v>
      </c>
      <c r="K1197">
        <v>933.52989592762299</v>
      </c>
      <c r="L1197">
        <v>683.74419867887605</v>
      </c>
      <c r="M1197">
        <v>50.109217692422597</v>
      </c>
      <c r="N1197">
        <v>0.83012812106518397</v>
      </c>
      <c r="O1197">
        <v>24.894644876143399</v>
      </c>
      <c r="P1197">
        <v>311.28725428027798</v>
      </c>
      <c r="Q1197">
        <v>0.19652157219504501</v>
      </c>
    </row>
    <row r="1198" spans="1:17" hidden="1" x14ac:dyDescent="0.3">
      <c r="A1198" t="s">
        <v>2555</v>
      </c>
      <c r="B1198" t="s">
        <v>2556</v>
      </c>
      <c r="C1198" t="s">
        <v>3151</v>
      </c>
      <c r="D1198" t="s">
        <v>111</v>
      </c>
      <c r="E1198">
        <v>1857.68944260999</v>
      </c>
      <c r="F1198">
        <v>83.69</v>
      </c>
      <c r="G1198">
        <v>83.955037393307606</v>
      </c>
      <c r="H1198">
        <v>-13.4631248745115</v>
      </c>
      <c r="I1198">
        <v>17.120776537031102</v>
      </c>
      <c r="J1198">
        <v>0.33298155017400399</v>
      </c>
      <c r="K1198">
        <v>89.9288852330168</v>
      </c>
      <c r="L1198">
        <v>78.855560355507293</v>
      </c>
      <c r="M1198">
        <v>40.120058854790202</v>
      </c>
      <c r="N1198">
        <v>0.47029896141868999</v>
      </c>
      <c r="O1198">
        <v>28.928187358107301</v>
      </c>
      <c r="P1198">
        <v>116.757316757316</v>
      </c>
      <c r="Q1198">
        <v>7.9628970528203002E-2</v>
      </c>
    </row>
    <row r="1199" spans="1:17" hidden="1" x14ac:dyDescent="0.3">
      <c r="A1199" t="s">
        <v>2557</v>
      </c>
      <c r="B1199" t="s">
        <v>2558</v>
      </c>
      <c r="C1199" t="s">
        <v>3151</v>
      </c>
      <c r="D1199" t="s">
        <v>48</v>
      </c>
      <c r="E1199">
        <v>1856.4223386000001</v>
      </c>
      <c r="F1199">
        <v>146.91</v>
      </c>
      <c r="G1199">
        <v>150.09612751706501</v>
      </c>
      <c r="H1199">
        <v>-8.3417301283694592</v>
      </c>
      <c r="I1199">
        <v>60.3415344532037</v>
      </c>
      <c r="J1199">
        <v>-1.6910970739046201</v>
      </c>
      <c r="K1199">
        <v>157.38950736569899</v>
      </c>
      <c r="L1199">
        <v>127.731730008347</v>
      </c>
      <c r="M1199">
        <v>42.717518545614702</v>
      </c>
      <c r="N1199">
        <v>0.57446619863150805</v>
      </c>
      <c r="O1199">
        <v>38.860526853175401</v>
      </c>
      <c r="P1199">
        <v>177.319490325625</v>
      </c>
      <c r="Q1199">
        <v>0.186612559888054</v>
      </c>
    </row>
    <row r="1200" spans="1:17" hidden="1" x14ac:dyDescent="0.3">
      <c r="A1200" t="s">
        <v>2559</v>
      </c>
      <c r="B1200" t="s">
        <v>2560</v>
      </c>
      <c r="C1200" t="s">
        <v>3151</v>
      </c>
      <c r="D1200" t="s">
        <v>441</v>
      </c>
      <c r="E1200">
        <v>1848.0889999999999</v>
      </c>
      <c r="F1200">
        <v>1223.9000000000001</v>
      </c>
      <c r="G1200">
        <v>-12.888270090543701</v>
      </c>
      <c r="H1200">
        <v>4.3181549441132399</v>
      </c>
      <c r="I1200">
        <v>-13.5853294960241</v>
      </c>
      <c r="J1200">
        <v>0.79388942164526499</v>
      </c>
      <c r="K1200">
        <v>1217.5732043567</v>
      </c>
      <c r="L1200">
        <v>1228.29081961115</v>
      </c>
      <c r="M1200">
        <v>55.538017485237603</v>
      </c>
      <c r="N1200">
        <v>1.0519008450775</v>
      </c>
      <c r="O1200">
        <v>31.138164882751799</v>
      </c>
      <c r="P1200">
        <v>24.052300831137199</v>
      </c>
      <c r="Q1200">
        <v>6.4414805023494004E-2</v>
      </c>
    </row>
    <row r="1201" spans="1:17" hidden="1" x14ac:dyDescent="0.3">
      <c r="A1201" t="s">
        <v>2561</v>
      </c>
      <c r="B1201" t="s">
        <v>2562</v>
      </c>
      <c r="C1201" t="s">
        <v>3151</v>
      </c>
      <c r="D1201" t="s">
        <v>752</v>
      </c>
      <c r="E1201">
        <v>1846.0817999999999</v>
      </c>
      <c r="F1201">
        <v>21.66</v>
      </c>
      <c r="G1201">
        <v>8.3634916515343303</v>
      </c>
      <c r="H1201">
        <v>-32.626349998295403</v>
      </c>
      <c r="I1201">
        <v>-56.883144939357003</v>
      </c>
      <c r="J1201">
        <v>-14.1170984386971</v>
      </c>
      <c r="K1201">
        <v>31.4645889623343</v>
      </c>
      <c r="L1201">
        <v>31.812317758328099</v>
      </c>
      <c r="M1201">
        <v>15.2827665619276</v>
      </c>
      <c r="N1201">
        <v>1.1783382399742199</v>
      </c>
      <c r="O1201">
        <v>108.910433979686</v>
      </c>
      <c r="P1201">
        <v>51.973338010875203</v>
      </c>
      <c r="Q1201">
        <v>0.123107373853877</v>
      </c>
    </row>
    <row r="1202" spans="1:17" hidden="1" x14ac:dyDescent="0.3">
      <c r="A1202" t="s">
        <v>2563</v>
      </c>
      <c r="B1202" t="s">
        <v>2564</v>
      </c>
      <c r="C1202" t="s">
        <v>3151</v>
      </c>
      <c r="D1202" t="s">
        <v>274</v>
      </c>
      <c r="E1202">
        <v>1845.7143381000001</v>
      </c>
      <c r="F1202">
        <v>333</v>
      </c>
      <c r="G1202">
        <v>70.696399449984199</v>
      </c>
      <c r="H1202">
        <v>-2.60562312458819</v>
      </c>
      <c r="I1202">
        <v>46.761653166836098</v>
      </c>
      <c r="J1202">
        <v>7.2109310684668797</v>
      </c>
      <c r="K1202">
        <v>318.10177491187397</v>
      </c>
      <c r="L1202">
        <v>262.93416678811099</v>
      </c>
      <c r="M1202">
        <v>67.647717285641093</v>
      </c>
      <c r="N1202">
        <v>0.64591432047558395</v>
      </c>
      <c r="O1202">
        <v>31.741741741741698</v>
      </c>
      <c r="P1202">
        <v>110.160934048595</v>
      </c>
      <c r="Q1202">
        <v>0.15550174380925999</v>
      </c>
    </row>
    <row r="1203" spans="1:17" hidden="1" x14ac:dyDescent="0.3">
      <c r="A1203" t="s">
        <v>2565</v>
      </c>
      <c r="B1203" t="s">
        <v>2566</v>
      </c>
      <c r="C1203" t="s">
        <v>3151</v>
      </c>
      <c r="D1203" t="s">
        <v>21</v>
      </c>
      <c r="E1203">
        <v>1844.0764569599901</v>
      </c>
      <c r="F1203">
        <v>1566.2</v>
      </c>
      <c r="G1203">
        <v>209.91457193893601</v>
      </c>
      <c r="H1203">
        <v>4.9203912865807196</v>
      </c>
      <c r="I1203">
        <v>56.229568237575101</v>
      </c>
      <c r="J1203">
        <v>1.8088606853654701</v>
      </c>
      <c r="K1203">
        <v>1515.69029398822</v>
      </c>
      <c r="L1203">
        <v>1181.7020313381699</v>
      </c>
      <c r="M1203">
        <v>50.840790549497797</v>
      </c>
      <c r="N1203">
        <v>0.74489653429092295</v>
      </c>
      <c r="O1203">
        <v>19.014174434937999</v>
      </c>
      <c r="P1203">
        <v>275.90303612144402</v>
      </c>
      <c r="Q1203">
        <v>0.14987795240325999</v>
      </c>
    </row>
    <row r="1204" spans="1:17" hidden="1" x14ac:dyDescent="0.3">
      <c r="A1204" t="s">
        <v>2567</v>
      </c>
      <c r="B1204" t="s">
        <v>2568</v>
      </c>
      <c r="C1204" t="s">
        <v>3151</v>
      </c>
      <c r="D1204" t="s">
        <v>236</v>
      </c>
      <c r="E1204">
        <v>1839.748474575</v>
      </c>
      <c r="F1204">
        <v>805.25</v>
      </c>
      <c r="G1204">
        <v>17.605773882087899</v>
      </c>
      <c r="H1204">
        <v>-11.2711098480068</v>
      </c>
      <c r="I1204">
        <v>21.948204407549301</v>
      </c>
      <c r="J1204">
        <v>-8.2461711033802096</v>
      </c>
      <c r="K1204">
        <v>856.78845998757595</v>
      </c>
      <c r="L1204">
        <v>715.12574566117496</v>
      </c>
      <c r="M1204">
        <v>30.532196202415001</v>
      </c>
      <c r="N1204">
        <v>0.82987785201478104</v>
      </c>
      <c r="O1204">
        <v>30.270102452654399</v>
      </c>
      <c r="P1204">
        <v>73.530299112145499</v>
      </c>
      <c r="Q1204">
        <v>2.5219249045185001E-2</v>
      </c>
    </row>
    <row r="1205" spans="1:17" hidden="1" x14ac:dyDescent="0.3">
      <c r="A1205" t="s">
        <v>2569</v>
      </c>
      <c r="B1205" t="s">
        <v>2570</v>
      </c>
      <c r="C1205" t="s">
        <v>3151</v>
      </c>
      <c r="D1205" t="s">
        <v>1754</v>
      </c>
      <c r="E1205">
        <v>1835.5629017599999</v>
      </c>
      <c r="F1205">
        <v>174.92</v>
      </c>
      <c r="G1205">
        <v>-54.8975410181936</v>
      </c>
      <c r="H1205">
        <v>-4.3649285808781197</v>
      </c>
      <c r="I1205">
        <v>-30.7704471327392</v>
      </c>
      <c r="J1205">
        <v>2.1484895715643799</v>
      </c>
      <c r="K1205">
        <v>185.90759047134</v>
      </c>
      <c r="L1205">
        <v>209.25782757712099</v>
      </c>
      <c r="M1205">
        <v>45.310406765010001</v>
      </c>
      <c r="N1205">
        <v>1.28259359268008</v>
      </c>
      <c r="O1205">
        <v>72.621769951977996</v>
      </c>
      <c r="P1205">
        <v>10.0125786163521</v>
      </c>
      <c r="Q1205">
        <v>0.147141706845832</v>
      </c>
    </row>
    <row r="1206" spans="1:17" hidden="1" x14ac:dyDescent="0.3">
      <c r="A1206" t="s">
        <v>2571</v>
      </c>
      <c r="B1206" t="s">
        <v>2572</v>
      </c>
      <c r="C1206" t="s">
        <v>3151</v>
      </c>
      <c r="D1206" t="s">
        <v>458</v>
      </c>
      <c r="E1206">
        <v>1833.6352141249999</v>
      </c>
      <c r="F1206">
        <v>353.75</v>
      </c>
      <c r="G1206">
        <v>2.6646489410273602</v>
      </c>
      <c r="H1206">
        <v>-5.4095219236408001</v>
      </c>
      <c r="I1206">
        <v>-12.535548906240701</v>
      </c>
      <c r="J1206">
        <v>0.71117365509878705</v>
      </c>
      <c r="K1206">
        <v>356.94378279192898</v>
      </c>
      <c r="L1206">
        <v>348.51626730732198</v>
      </c>
      <c r="M1206">
        <v>49.846650199213698</v>
      </c>
      <c r="N1206">
        <v>1.0486011523081999</v>
      </c>
      <c r="O1206">
        <v>27.915194346289699</v>
      </c>
      <c r="P1206">
        <v>34.429032870986099</v>
      </c>
      <c r="Q1206">
        <v>-4.0992332114188998E-2</v>
      </c>
    </row>
    <row r="1207" spans="1:17" hidden="1" x14ac:dyDescent="0.3">
      <c r="A1207" t="s">
        <v>2573</v>
      </c>
      <c r="B1207" t="s">
        <v>2574</v>
      </c>
      <c r="C1207" t="s">
        <v>3151</v>
      </c>
      <c r="D1207" t="s">
        <v>57</v>
      </c>
      <c r="E1207">
        <v>1832.6721024799999</v>
      </c>
      <c r="F1207">
        <v>18.82</v>
      </c>
      <c r="G1207">
        <v>-13.849868832655901</v>
      </c>
      <c r="H1207">
        <v>2.9626575769484602</v>
      </c>
      <c r="I1207">
        <v>3.8765547535264799</v>
      </c>
      <c r="J1207">
        <v>0.72156505968773499</v>
      </c>
      <c r="K1207">
        <v>19.2052572214184</v>
      </c>
      <c r="L1207">
        <v>18.626445456657098</v>
      </c>
      <c r="M1207">
        <v>43.900084798762599</v>
      </c>
      <c r="N1207">
        <v>0.487385768617983</v>
      </c>
      <c r="O1207">
        <v>49.043570669500497</v>
      </c>
      <c r="P1207">
        <v>34.428571428571402</v>
      </c>
      <c r="Q1207">
        <v>2.5568050134958002E-2</v>
      </c>
    </row>
    <row r="1208" spans="1:17" hidden="1" x14ac:dyDescent="0.3">
      <c r="A1208" t="s">
        <v>2575</v>
      </c>
      <c r="B1208" t="s">
        <v>2576</v>
      </c>
      <c r="C1208" t="s">
        <v>3151</v>
      </c>
      <c r="D1208" t="s">
        <v>135</v>
      </c>
      <c r="E1208">
        <v>1831.6244392799999</v>
      </c>
      <c r="F1208">
        <v>134.65</v>
      </c>
      <c r="G1208">
        <v>227.58559634822501</v>
      </c>
      <c r="H1208">
        <v>7.5651765819414996</v>
      </c>
      <c r="I1208">
        <v>28.6768487208066</v>
      </c>
      <c r="J1208">
        <v>-0.38928257313723902</v>
      </c>
      <c r="K1208">
        <v>118.464556950946</v>
      </c>
      <c r="L1208">
        <v>101.285158523598</v>
      </c>
      <c r="M1208">
        <v>29.7105599897139</v>
      </c>
      <c r="N1208">
        <v>2.1161056045777902</v>
      </c>
      <c r="O1208">
        <v>2.2502784998143399</v>
      </c>
      <c r="P1208">
        <v>332.81902925104401</v>
      </c>
    </row>
    <row r="1209" spans="1:17" hidden="1" x14ac:dyDescent="0.3">
      <c r="A1209" t="s">
        <v>2577</v>
      </c>
      <c r="B1209" t="s">
        <v>2578</v>
      </c>
      <c r="C1209" t="s">
        <v>3151</v>
      </c>
      <c r="D1209" t="s">
        <v>117</v>
      </c>
      <c r="E1209">
        <v>1826.4803631</v>
      </c>
      <c r="F1209">
        <v>264.5</v>
      </c>
      <c r="G1209">
        <v>-48.343486869158298</v>
      </c>
      <c r="H1209">
        <v>-21.210116730439701</v>
      </c>
      <c r="I1209">
        <v>-32.703692006458802</v>
      </c>
      <c r="J1209">
        <v>-4.8931401493346298</v>
      </c>
      <c r="K1209">
        <v>310.15879767145702</v>
      </c>
      <c r="M1209">
        <v>37.744441007226698</v>
      </c>
      <c r="N1209">
        <v>0.66833598227166702</v>
      </c>
      <c r="O1209">
        <v>51.228733459357201</v>
      </c>
      <c r="P1209">
        <v>6.5243656866693396</v>
      </c>
    </row>
    <row r="1210" spans="1:17" hidden="1" x14ac:dyDescent="0.3">
      <c r="A1210" t="s">
        <v>2579</v>
      </c>
      <c r="B1210" t="s">
        <v>2580</v>
      </c>
      <c r="C1210" t="s">
        <v>3151</v>
      </c>
      <c r="D1210" t="s">
        <v>24</v>
      </c>
      <c r="E1210">
        <v>1820.762122225</v>
      </c>
      <c r="F1210">
        <v>171.37</v>
      </c>
      <c r="G1210">
        <v>-22.8249467257085</v>
      </c>
      <c r="H1210">
        <v>-10.258379088265601</v>
      </c>
      <c r="I1210">
        <v>-22.859778145186901</v>
      </c>
      <c r="J1210">
        <v>-3.64119499791558</v>
      </c>
      <c r="K1210">
        <v>183.120635733982</v>
      </c>
      <c r="L1210">
        <v>181.58361719323599</v>
      </c>
      <c r="M1210">
        <v>41.4186260192403</v>
      </c>
      <c r="N1210">
        <v>0.64563808941884604</v>
      </c>
      <c r="O1210">
        <v>27.035070315691101</v>
      </c>
      <c r="P1210">
        <v>20.428671820098302</v>
      </c>
      <c r="Q1210">
        <v>-3.9337258454599996E-3</v>
      </c>
    </row>
    <row r="1211" spans="1:17" hidden="1" x14ac:dyDescent="0.3">
      <c r="A1211" t="s">
        <v>2581</v>
      </c>
      <c r="B1211" t="s">
        <v>2582</v>
      </c>
      <c r="C1211" t="s">
        <v>3151</v>
      </c>
      <c r="D1211" t="s">
        <v>100</v>
      </c>
      <c r="E1211">
        <v>1818.0078960000001</v>
      </c>
      <c r="F1211">
        <v>331.7</v>
      </c>
      <c r="G1211">
        <v>-40.220084120034898</v>
      </c>
      <c r="H1211">
        <v>-5.5211884165601397</v>
      </c>
      <c r="I1211">
        <v>-8.0890281642687505</v>
      </c>
      <c r="J1211">
        <v>-2.4706981035056401</v>
      </c>
      <c r="K1211">
        <v>337.90663607078699</v>
      </c>
      <c r="L1211">
        <v>342.05151490820202</v>
      </c>
      <c r="M1211">
        <v>44.074153501131903</v>
      </c>
      <c r="N1211">
        <v>0.46701635918831702</v>
      </c>
      <c r="O1211">
        <v>33.855893880011998</v>
      </c>
      <c r="P1211">
        <v>17.6032618330083</v>
      </c>
      <c r="Q1211">
        <v>5.2671656360206001E-2</v>
      </c>
    </row>
    <row r="1212" spans="1:17" hidden="1" x14ac:dyDescent="0.3">
      <c r="A1212" t="s">
        <v>2583</v>
      </c>
      <c r="B1212" t="s">
        <v>2584</v>
      </c>
      <c r="C1212" t="s">
        <v>3151</v>
      </c>
      <c r="D1212" t="s">
        <v>182</v>
      </c>
      <c r="E1212">
        <v>1814.89957</v>
      </c>
      <c r="F1212">
        <v>422.75</v>
      </c>
      <c r="G1212">
        <v>-34.382690798018203</v>
      </c>
      <c r="H1212">
        <v>-3.07418837348825</v>
      </c>
      <c r="I1212">
        <v>-7.0847420899707503</v>
      </c>
      <c r="J1212">
        <v>-6.09202074783133</v>
      </c>
      <c r="K1212">
        <v>432.23964121978599</v>
      </c>
      <c r="L1212">
        <v>424.98156204414698</v>
      </c>
      <c r="M1212">
        <v>35.884521589683501</v>
      </c>
      <c r="N1212">
        <v>0.56001583504711905</v>
      </c>
      <c r="O1212">
        <v>22.7675931401537</v>
      </c>
      <c r="P1212">
        <v>18.351063829787201</v>
      </c>
      <c r="Q1212">
        <v>-2.7652736472841999E-2</v>
      </c>
    </row>
    <row r="1213" spans="1:17" hidden="1" x14ac:dyDescent="0.3">
      <c r="A1213" t="s">
        <v>2585</v>
      </c>
      <c r="B1213" t="s">
        <v>2586</v>
      </c>
      <c r="C1213" t="s">
        <v>3151</v>
      </c>
      <c r="D1213" t="s">
        <v>2587</v>
      </c>
      <c r="E1213">
        <v>1814.0819550000001</v>
      </c>
      <c r="F1213">
        <v>1679.55</v>
      </c>
      <c r="G1213">
        <v>-12.9915733778311</v>
      </c>
      <c r="H1213">
        <v>-7.3682039540446</v>
      </c>
      <c r="I1213">
        <v>7.5334533307357301</v>
      </c>
      <c r="J1213">
        <v>-6.7230409170612599</v>
      </c>
      <c r="K1213">
        <v>1570.61789312374</v>
      </c>
      <c r="L1213">
        <v>1424.06202550947</v>
      </c>
      <c r="M1213">
        <v>47.199960652246901</v>
      </c>
      <c r="N1213">
        <v>0.45775688381464003</v>
      </c>
      <c r="O1213">
        <v>11.875204667917</v>
      </c>
      <c r="P1213">
        <v>67.119402985074601</v>
      </c>
      <c r="Q1213">
        <v>0.238135859511656</v>
      </c>
    </row>
    <row r="1214" spans="1:17" hidden="1" x14ac:dyDescent="0.3">
      <c r="A1214" t="s">
        <v>2588</v>
      </c>
      <c r="B1214" t="s">
        <v>2589</v>
      </c>
      <c r="C1214" t="s">
        <v>3151</v>
      </c>
      <c r="D1214" t="s">
        <v>117</v>
      </c>
      <c r="E1214">
        <v>1813.5530756000001</v>
      </c>
      <c r="F1214">
        <v>264.95</v>
      </c>
      <c r="G1214">
        <v>-33.269462099339698</v>
      </c>
      <c r="H1214">
        <v>-4.3764309830702999</v>
      </c>
      <c r="I1214">
        <v>-22.118769701726901</v>
      </c>
      <c r="J1214">
        <v>1.25521478891722</v>
      </c>
      <c r="K1214">
        <v>267.63911486071999</v>
      </c>
      <c r="L1214">
        <v>269.86136416591</v>
      </c>
      <c r="M1214">
        <v>48.199789692756902</v>
      </c>
      <c r="N1214">
        <v>0.66322668956622099</v>
      </c>
      <c r="O1214">
        <v>51.198339309303599</v>
      </c>
      <c r="P1214">
        <v>18.4663536776212</v>
      </c>
      <c r="Q1214">
        <v>0.13611583139630101</v>
      </c>
    </row>
    <row r="1215" spans="1:17" hidden="1" x14ac:dyDescent="0.3">
      <c r="A1215" t="s">
        <v>2590</v>
      </c>
      <c r="B1215" t="s">
        <v>2591</v>
      </c>
      <c r="C1215" t="s">
        <v>3151</v>
      </c>
      <c r="D1215" t="s">
        <v>412</v>
      </c>
      <c r="E1215">
        <v>1812.6395468400001</v>
      </c>
      <c r="F1215">
        <v>3398.7</v>
      </c>
      <c r="G1215">
        <v>208.736899637227</v>
      </c>
      <c r="H1215">
        <v>2.6331662830661902</v>
      </c>
      <c r="I1215">
        <v>93.589990762259504</v>
      </c>
      <c r="J1215">
        <v>10.894473941624</v>
      </c>
      <c r="K1215">
        <v>3366.5589712852302</v>
      </c>
      <c r="L1215">
        <v>2612.3088606144402</v>
      </c>
      <c r="M1215">
        <v>58.222240412272697</v>
      </c>
      <c r="N1215">
        <v>0.76932771474878403</v>
      </c>
      <c r="O1215">
        <v>41.676229146438303</v>
      </c>
      <c r="P1215">
        <v>279.14993306559501</v>
      </c>
      <c r="Q1215">
        <v>0.22761242020976</v>
      </c>
    </row>
    <row r="1216" spans="1:17" hidden="1" x14ac:dyDescent="0.3">
      <c r="A1216" t="s">
        <v>2592</v>
      </c>
      <c r="B1216" t="s">
        <v>2593</v>
      </c>
      <c r="C1216" t="s">
        <v>3151</v>
      </c>
      <c r="D1216" t="s">
        <v>752</v>
      </c>
      <c r="E1216">
        <v>1810.6152861810001</v>
      </c>
      <c r="F1216">
        <v>8.9700000000000006</v>
      </c>
      <c r="G1216">
        <v>-75.966219951416605</v>
      </c>
      <c r="H1216">
        <v>4.0672856593362798</v>
      </c>
      <c r="I1216">
        <v>-52.570410051123098</v>
      </c>
      <c r="J1216">
        <v>-6.4602276502641196</v>
      </c>
      <c r="K1216">
        <v>10.4883854293476</v>
      </c>
      <c r="L1216">
        <v>15.692187274596501</v>
      </c>
      <c r="M1216">
        <v>22.2157814239985</v>
      </c>
      <c r="N1216">
        <v>1.3741515923432099</v>
      </c>
      <c r="O1216">
        <v>155.85284280936401</v>
      </c>
      <c r="P1216">
        <v>31.911764705882302</v>
      </c>
      <c r="Q1216">
        <v>-3.9367940359409999E-2</v>
      </c>
    </row>
    <row r="1217" spans="1:17" hidden="1" x14ac:dyDescent="0.3">
      <c r="A1217" t="s">
        <v>2594</v>
      </c>
      <c r="B1217" t="s">
        <v>2595</v>
      </c>
      <c r="C1217" t="s">
        <v>3151</v>
      </c>
      <c r="D1217" t="s">
        <v>550</v>
      </c>
      <c r="E1217">
        <v>1809.8818754639999</v>
      </c>
      <c r="F1217">
        <v>180.44</v>
      </c>
      <c r="G1217">
        <v>0.93004628234952502</v>
      </c>
      <c r="H1217">
        <v>-13.5254659188627</v>
      </c>
      <c r="I1217">
        <v>32.078852436305503</v>
      </c>
      <c r="J1217">
        <v>-4.0745156081611302</v>
      </c>
      <c r="K1217">
        <v>190.47032875409801</v>
      </c>
      <c r="L1217">
        <v>162.430161064587</v>
      </c>
      <c r="M1217">
        <v>25.304738891891802</v>
      </c>
      <c r="N1217">
        <v>0.36851598996184798</v>
      </c>
      <c r="O1217">
        <v>27.9594324983373</v>
      </c>
      <c r="P1217">
        <v>64.635036496350295</v>
      </c>
      <c r="Q1217">
        <v>0.109800117900171</v>
      </c>
    </row>
    <row r="1218" spans="1:17" hidden="1" x14ac:dyDescent="0.3">
      <c r="A1218" t="s">
        <v>2596</v>
      </c>
      <c r="B1218" t="s">
        <v>2597</v>
      </c>
      <c r="C1218" t="s">
        <v>3151</v>
      </c>
      <c r="D1218" t="s">
        <v>182</v>
      </c>
      <c r="E1218">
        <v>1809.51095375</v>
      </c>
      <c r="F1218">
        <v>1112.5</v>
      </c>
      <c r="G1218">
        <v>-2.9494575359947599</v>
      </c>
      <c r="H1218">
        <v>-9.6247576229632106</v>
      </c>
      <c r="I1218">
        <v>38.673050098440299</v>
      </c>
      <c r="J1218">
        <v>-3.50038864556937</v>
      </c>
      <c r="K1218">
        <v>1117.7347844972601</v>
      </c>
      <c r="L1218">
        <v>933.98867475131703</v>
      </c>
      <c r="M1218">
        <v>42.217480913826698</v>
      </c>
      <c r="N1218">
        <v>0.17196035674978399</v>
      </c>
      <c r="O1218">
        <v>37.438202247191001</v>
      </c>
      <c r="P1218">
        <v>76.307448494453197</v>
      </c>
      <c r="Q1218">
        <v>0.108629374778176</v>
      </c>
    </row>
    <row r="1219" spans="1:17" hidden="1" x14ac:dyDescent="0.3">
      <c r="A1219" t="s">
        <v>2598</v>
      </c>
      <c r="B1219" t="s">
        <v>2599</v>
      </c>
      <c r="C1219" t="s">
        <v>3151</v>
      </c>
      <c r="D1219" t="s">
        <v>182</v>
      </c>
      <c r="E1219">
        <v>1806.5769072799999</v>
      </c>
      <c r="F1219">
        <v>739.4</v>
      </c>
      <c r="G1219">
        <v>-29.965881716813399</v>
      </c>
      <c r="H1219">
        <v>-6.0385781114252</v>
      </c>
      <c r="I1219">
        <v>18.1129765200231</v>
      </c>
      <c r="J1219">
        <v>-0.86001599282353902</v>
      </c>
      <c r="K1219">
        <v>778.41286659525804</v>
      </c>
      <c r="L1219">
        <v>735.59056739830703</v>
      </c>
      <c r="M1219">
        <v>41.423867893615899</v>
      </c>
      <c r="N1219">
        <v>0.37416532775579497</v>
      </c>
      <c r="O1219">
        <v>23.742223424398102</v>
      </c>
      <c r="P1219">
        <v>34.927007299270002</v>
      </c>
      <c r="Q1219">
        <v>-9.744313999382E-3</v>
      </c>
    </row>
    <row r="1220" spans="1:17" hidden="1" x14ac:dyDescent="0.3">
      <c r="A1220" t="s">
        <v>2600</v>
      </c>
      <c r="B1220" t="s">
        <v>2601</v>
      </c>
      <c r="C1220" t="s">
        <v>3151</v>
      </c>
      <c r="D1220" t="s">
        <v>455</v>
      </c>
      <c r="E1220">
        <v>1804.82983152</v>
      </c>
      <c r="F1220">
        <v>870.55</v>
      </c>
      <c r="G1220">
        <v>-18.5133228485195</v>
      </c>
      <c r="H1220">
        <v>6.4813392541771098</v>
      </c>
      <c r="I1220">
        <v>27.1494997832236</v>
      </c>
      <c r="J1220">
        <v>3.4108777188432402</v>
      </c>
      <c r="K1220">
        <v>768.268512653382</v>
      </c>
      <c r="L1220">
        <v>707.69368712091295</v>
      </c>
      <c r="M1220">
        <v>70.340158115556207</v>
      </c>
      <c r="N1220">
        <v>0.52733743641095598</v>
      </c>
      <c r="O1220">
        <v>2.23421974613751</v>
      </c>
      <c r="P1220">
        <v>54.079646017699098</v>
      </c>
      <c r="Q1220">
        <v>8.5256885817062006E-2</v>
      </c>
    </row>
    <row r="1221" spans="1:17" hidden="1" x14ac:dyDescent="0.3">
      <c r="A1221" t="s">
        <v>2602</v>
      </c>
      <c r="B1221" t="s">
        <v>2603</v>
      </c>
      <c r="C1221" t="s">
        <v>3151</v>
      </c>
      <c r="D1221" t="s">
        <v>141</v>
      </c>
      <c r="E1221">
        <v>1801.1561463</v>
      </c>
      <c r="F1221">
        <v>110.25</v>
      </c>
      <c r="G1221">
        <v>-2.9840118957806401</v>
      </c>
      <c r="H1221">
        <v>-13.3821423018657</v>
      </c>
      <c r="I1221">
        <v>-23.664907658778599</v>
      </c>
      <c r="J1221">
        <v>-2.9752806229018098</v>
      </c>
      <c r="K1221">
        <v>117.86287448485299</v>
      </c>
      <c r="L1221">
        <v>123.885726976283</v>
      </c>
      <c r="M1221">
        <v>41.752405757337698</v>
      </c>
      <c r="N1221">
        <v>0.48202262307988702</v>
      </c>
      <c r="O1221">
        <v>148.888888888888</v>
      </c>
      <c r="P1221">
        <v>29.705882352941099</v>
      </c>
    </row>
    <row r="1222" spans="1:17" hidden="1" x14ac:dyDescent="0.3">
      <c r="A1222" t="s">
        <v>2604</v>
      </c>
      <c r="B1222" t="s">
        <v>2605</v>
      </c>
      <c r="C1222" t="s">
        <v>3151</v>
      </c>
      <c r="D1222" t="s">
        <v>274</v>
      </c>
      <c r="E1222">
        <v>1794.6022573499999</v>
      </c>
      <c r="F1222">
        <v>3111.1</v>
      </c>
      <c r="G1222">
        <v>96.685378060129494</v>
      </c>
      <c r="H1222">
        <v>2.4993902802513599</v>
      </c>
      <c r="I1222">
        <v>68.493415239391595</v>
      </c>
      <c r="J1222">
        <v>1.15104477391501</v>
      </c>
      <c r="K1222">
        <v>2862.0716665254999</v>
      </c>
      <c r="L1222">
        <v>2281.4995792740101</v>
      </c>
      <c r="M1222">
        <v>74.610476517192694</v>
      </c>
      <c r="N1222">
        <v>0.73609427845302999</v>
      </c>
      <c r="O1222">
        <v>12.46825881521</v>
      </c>
      <c r="P1222">
        <v>145.25817895151701</v>
      </c>
      <c r="Q1222">
        <v>0.17831360400804999</v>
      </c>
    </row>
    <row r="1223" spans="1:17" hidden="1" x14ac:dyDescent="0.3">
      <c r="A1223" t="s">
        <v>2606</v>
      </c>
      <c r="B1223" t="s">
        <v>2607</v>
      </c>
      <c r="C1223" t="s">
        <v>3151</v>
      </c>
      <c r="D1223" t="s">
        <v>1950</v>
      </c>
      <c r="E1223">
        <v>1792.0985105299901</v>
      </c>
      <c r="F1223">
        <v>159.35</v>
      </c>
      <c r="G1223">
        <v>-35.352506654048099</v>
      </c>
      <c r="H1223">
        <v>-6.0376635620243997</v>
      </c>
      <c r="I1223">
        <v>-26.5742321229739</v>
      </c>
      <c r="J1223">
        <v>-5.6356037107189296</v>
      </c>
      <c r="K1223">
        <v>166.72404199912299</v>
      </c>
      <c r="L1223">
        <v>169.23074338803701</v>
      </c>
      <c r="M1223">
        <v>28.330565806558901</v>
      </c>
      <c r="N1223">
        <v>1.2388181495049899</v>
      </c>
      <c r="O1223">
        <v>36.680263570756097</v>
      </c>
      <c r="P1223">
        <v>7.52361673414305</v>
      </c>
      <c r="Q1223">
        <v>-8.4885315380041002E-2</v>
      </c>
    </row>
    <row r="1224" spans="1:17" hidden="1" x14ac:dyDescent="0.3">
      <c r="A1224" t="s">
        <v>2608</v>
      </c>
      <c r="B1224" t="s">
        <v>2609</v>
      </c>
      <c r="C1224" t="s">
        <v>3151</v>
      </c>
      <c r="D1224" t="s">
        <v>458</v>
      </c>
      <c r="E1224">
        <v>1788.8728364999999</v>
      </c>
      <c r="F1224">
        <v>580.9</v>
      </c>
      <c r="G1224">
        <v>-15.048022459037499</v>
      </c>
      <c r="H1224">
        <v>-8.1895622962016201</v>
      </c>
      <c r="I1224">
        <v>3.3209914449025102</v>
      </c>
      <c r="J1224">
        <v>1.2332723581143199</v>
      </c>
      <c r="K1224">
        <v>610.25252826087103</v>
      </c>
      <c r="L1224">
        <v>562.82391512875802</v>
      </c>
      <c r="M1224">
        <v>45.9655979267528</v>
      </c>
      <c r="N1224">
        <v>0.47701970317774101</v>
      </c>
      <c r="O1224">
        <v>25.1506283353417</v>
      </c>
      <c r="P1224">
        <v>44.322981366459601</v>
      </c>
      <c r="Q1224">
        <v>-6.4921498473130002E-2</v>
      </c>
    </row>
    <row r="1225" spans="1:17" hidden="1" x14ac:dyDescent="0.3">
      <c r="A1225" t="s">
        <v>2610</v>
      </c>
      <c r="B1225" t="s">
        <v>2611</v>
      </c>
      <c r="C1225" t="s">
        <v>3151</v>
      </c>
      <c r="D1225" t="s">
        <v>405</v>
      </c>
      <c r="E1225">
        <v>1788.6653226000001</v>
      </c>
      <c r="F1225">
        <v>230.1</v>
      </c>
      <c r="G1225">
        <v>58.716031130834303</v>
      </c>
      <c r="H1225">
        <v>47.892531156531902</v>
      </c>
      <c r="I1225">
        <v>77.177711791629704</v>
      </c>
      <c r="J1225">
        <v>31.819976499668901</v>
      </c>
      <c r="K1225">
        <v>138.47536956776199</v>
      </c>
      <c r="L1225">
        <v>125.281872149113</v>
      </c>
      <c r="M1225">
        <v>96.066957599579595</v>
      </c>
      <c r="N1225">
        <v>2.42031480826292</v>
      </c>
      <c r="O1225">
        <v>0</v>
      </c>
      <c r="P1225">
        <v>135.87903639159401</v>
      </c>
      <c r="Q1225">
        <v>4.4993807200752002E-2</v>
      </c>
    </row>
    <row r="1226" spans="1:17" hidden="1" x14ac:dyDescent="0.3">
      <c r="A1226" t="s">
        <v>2612</v>
      </c>
      <c r="B1226" t="s">
        <v>2613</v>
      </c>
      <c r="C1226" t="s">
        <v>3151</v>
      </c>
      <c r="D1226" t="s">
        <v>122</v>
      </c>
      <c r="E1226">
        <v>1784.074433735</v>
      </c>
      <c r="F1226">
        <v>801.35</v>
      </c>
      <c r="G1226">
        <v>10.052868454823701</v>
      </c>
      <c r="H1226">
        <v>3.4186411836390498</v>
      </c>
      <c r="I1226">
        <v>33.417789151760502</v>
      </c>
      <c r="J1226">
        <v>3.32282294080012</v>
      </c>
      <c r="K1226">
        <v>740.35114325525001</v>
      </c>
      <c r="L1226">
        <v>645.761774732459</v>
      </c>
      <c r="M1226">
        <v>72.442402889905495</v>
      </c>
      <c r="N1226">
        <v>0.43401718643481402</v>
      </c>
      <c r="O1226">
        <v>5.6903974542958702</v>
      </c>
      <c r="P1226">
        <v>60.510766149223798</v>
      </c>
      <c r="Q1226">
        <v>-5.5929801198787002E-2</v>
      </c>
    </row>
    <row r="1227" spans="1:17" hidden="1" x14ac:dyDescent="0.3">
      <c r="A1227" t="s">
        <v>2614</v>
      </c>
      <c r="B1227" t="s">
        <v>2615</v>
      </c>
      <c r="C1227" t="s">
        <v>3151</v>
      </c>
      <c r="D1227" t="s">
        <v>215</v>
      </c>
      <c r="E1227">
        <v>1778.0467541999999</v>
      </c>
      <c r="F1227">
        <v>1172.95</v>
      </c>
      <c r="G1227">
        <v>64.953257163587494</v>
      </c>
      <c r="H1227">
        <v>-7.4890641641966296</v>
      </c>
      <c r="I1227">
        <v>-4.8789966472473099</v>
      </c>
      <c r="J1227">
        <v>-2.3489971943783199</v>
      </c>
      <c r="K1227">
        <v>1180.1375838802001</v>
      </c>
      <c r="L1227">
        <v>1056.7513121084501</v>
      </c>
      <c r="M1227">
        <v>44.799545135699098</v>
      </c>
      <c r="N1227">
        <v>0.44203693761621998</v>
      </c>
      <c r="O1227">
        <v>27.264589283430599</v>
      </c>
      <c r="P1227">
        <v>142.49534835641899</v>
      </c>
      <c r="Q1227">
        <v>0.13367792958979899</v>
      </c>
    </row>
    <row r="1228" spans="1:17" hidden="1" x14ac:dyDescent="0.3">
      <c r="A1228" t="s">
        <v>2616</v>
      </c>
      <c r="B1228" t="s">
        <v>2617</v>
      </c>
      <c r="C1228" t="s">
        <v>3151</v>
      </c>
      <c r="D1228" t="s">
        <v>262</v>
      </c>
      <c r="E1228">
        <v>1766.94</v>
      </c>
      <c r="F1228">
        <v>1472.45</v>
      </c>
      <c r="G1228">
        <v>-37.427817545144997</v>
      </c>
      <c r="H1228">
        <v>2.74543151168205</v>
      </c>
      <c r="I1228">
        <v>-3.97193307046718</v>
      </c>
      <c r="J1228">
        <v>-4.34073614843639</v>
      </c>
      <c r="K1228">
        <v>1474.4481910775201</v>
      </c>
      <c r="L1228">
        <v>1440.0707444746999</v>
      </c>
      <c r="M1228">
        <v>41.491934649539701</v>
      </c>
      <c r="N1228">
        <v>0.76641738252262204</v>
      </c>
      <c r="O1228">
        <v>15.114265340079401</v>
      </c>
      <c r="P1228">
        <v>24.672960501248799</v>
      </c>
      <c r="Q1228">
        <v>0.16523217880129501</v>
      </c>
    </row>
    <row r="1229" spans="1:17" hidden="1" x14ac:dyDescent="0.3">
      <c r="A1229" t="s">
        <v>2618</v>
      </c>
      <c r="B1229" t="s">
        <v>2619</v>
      </c>
      <c r="C1229" t="s">
        <v>3151</v>
      </c>
      <c r="D1229" t="s">
        <v>543</v>
      </c>
      <c r="E1229">
        <v>1766.474415984</v>
      </c>
      <c r="F1229">
        <v>151.09</v>
      </c>
      <c r="G1229">
        <v>196.646763177037</v>
      </c>
      <c r="H1229">
        <v>51.766682176171798</v>
      </c>
      <c r="I1229">
        <v>110.19881757943899</v>
      </c>
      <c r="J1229">
        <v>50.850336922074803</v>
      </c>
      <c r="K1229">
        <v>100.780740219687</v>
      </c>
      <c r="L1229">
        <v>82.665901931996402</v>
      </c>
      <c r="M1229">
        <v>88.228701501536506</v>
      </c>
      <c r="N1229">
        <v>2.9347875701542199</v>
      </c>
      <c r="O1229">
        <v>4.5601959097226699</v>
      </c>
      <c r="P1229">
        <v>252.40286591855099</v>
      </c>
      <c r="Q1229">
        <v>0.13794564211190399</v>
      </c>
    </row>
    <row r="1230" spans="1:17" hidden="1" x14ac:dyDescent="0.3">
      <c r="A1230" t="s">
        <v>2620</v>
      </c>
      <c r="B1230" t="s">
        <v>2621</v>
      </c>
      <c r="C1230" t="s">
        <v>3151</v>
      </c>
      <c r="D1230" t="s">
        <v>48</v>
      </c>
      <c r="E1230">
        <v>1755.3489876000001</v>
      </c>
      <c r="F1230">
        <v>1613.85</v>
      </c>
      <c r="G1230">
        <v>81.878736180815906</v>
      </c>
      <c r="H1230">
        <v>-2.7413141392468998</v>
      </c>
      <c r="I1230">
        <v>30.4181918429653</v>
      </c>
      <c r="J1230">
        <v>2.6963600156801202</v>
      </c>
      <c r="K1230">
        <v>1536.54707250925</v>
      </c>
      <c r="L1230">
        <v>1255.26492561496</v>
      </c>
      <c r="M1230">
        <v>52.691977697684102</v>
      </c>
      <c r="N1230">
        <v>0.49166091787789301</v>
      </c>
      <c r="O1230">
        <v>10.1341512532143</v>
      </c>
      <c r="P1230">
        <v>136.96498054474699</v>
      </c>
    </row>
    <row r="1231" spans="1:17" hidden="1" x14ac:dyDescent="0.3">
      <c r="A1231" t="s">
        <v>2622</v>
      </c>
      <c r="B1231" t="s">
        <v>2623</v>
      </c>
      <c r="C1231" t="s">
        <v>3151</v>
      </c>
      <c r="E1231">
        <v>1754.06</v>
      </c>
      <c r="F1231">
        <v>626.45000000000005</v>
      </c>
      <c r="G1231">
        <v>218.977245094176</v>
      </c>
      <c r="H1231">
        <v>46.377424483006799</v>
      </c>
      <c r="I1231">
        <v>35.143215049806898</v>
      </c>
      <c r="J1231">
        <v>6.88932916731458</v>
      </c>
      <c r="K1231">
        <v>458.62540359752501</v>
      </c>
      <c r="L1231">
        <v>391.828332667707</v>
      </c>
      <c r="M1231">
        <v>99.523114227140397</v>
      </c>
      <c r="N1231">
        <v>2.2040521118271501</v>
      </c>
      <c r="O1231">
        <v>50.7063612419187</v>
      </c>
      <c r="P1231">
        <v>285.50769230769203</v>
      </c>
    </row>
    <row r="1232" spans="1:17" hidden="1" x14ac:dyDescent="0.3">
      <c r="A1232" t="s">
        <v>2624</v>
      </c>
      <c r="B1232" t="s">
        <v>2625</v>
      </c>
      <c r="C1232" t="s">
        <v>3151</v>
      </c>
      <c r="D1232" t="s">
        <v>262</v>
      </c>
      <c r="E1232">
        <v>1753.78560148</v>
      </c>
      <c r="F1232">
        <v>52.72</v>
      </c>
      <c r="G1232">
        <v>-44.537995220972299</v>
      </c>
      <c r="H1232">
        <v>-23.0415103481496</v>
      </c>
      <c r="I1232">
        <v>-10.4965931280212</v>
      </c>
      <c r="J1232">
        <v>-5.63598875688725</v>
      </c>
      <c r="K1232">
        <v>57.613145639333901</v>
      </c>
      <c r="L1232">
        <v>59.081941507734498</v>
      </c>
      <c r="M1232">
        <v>31.454814041024399</v>
      </c>
      <c r="N1232">
        <v>0.28704989246742302</v>
      </c>
      <c r="O1232">
        <v>60.379048792709298</v>
      </c>
      <c r="P1232">
        <v>39.689434651534697</v>
      </c>
    </row>
    <row r="1233" spans="1:17" hidden="1" x14ac:dyDescent="0.3">
      <c r="A1233" t="s">
        <v>2626</v>
      </c>
      <c r="B1233" t="s">
        <v>2627</v>
      </c>
      <c r="C1233" t="s">
        <v>3151</v>
      </c>
      <c r="D1233" t="s">
        <v>1969</v>
      </c>
      <c r="E1233">
        <v>1752.34245335999</v>
      </c>
      <c r="F1233">
        <v>604.65</v>
      </c>
      <c r="G1233">
        <v>-36.1958882131512</v>
      </c>
      <c r="H1233">
        <v>-2.61396823465294</v>
      </c>
      <c r="I1233">
        <v>-25.914823258979801</v>
      </c>
      <c r="J1233">
        <v>-6.5382903962542996E-2</v>
      </c>
      <c r="K1233">
        <v>628.336893143515</v>
      </c>
      <c r="L1233">
        <v>639.63378380975598</v>
      </c>
      <c r="M1233">
        <v>45.477621840519298</v>
      </c>
      <c r="N1233">
        <v>0.24251606275372101</v>
      </c>
      <c r="O1233">
        <v>51.327214090796303</v>
      </c>
      <c r="P1233">
        <v>16.2788461538461</v>
      </c>
      <c r="Q1233">
        <v>0.139344366916444</v>
      </c>
    </row>
    <row r="1234" spans="1:17" hidden="1" x14ac:dyDescent="0.3">
      <c r="A1234" t="s">
        <v>2628</v>
      </c>
      <c r="B1234" t="s">
        <v>2629</v>
      </c>
      <c r="C1234" t="s">
        <v>3151</v>
      </c>
      <c r="D1234" t="s">
        <v>21</v>
      </c>
      <c r="E1234">
        <v>1750.8522636</v>
      </c>
      <c r="F1234">
        <v>1377.2</v>
      </c>
      <c r="G1234">
        <v>63.9880221272266</v>
      </c>
      <c r="H1234">
        <v>-4.8875447012868998</v>
      </c>
      <c r="I1234">
        <v>34.414523859504101</v>
      </c>
      <c r="J1234">
        <v>3.0000100037711199</v>
      </c>
      <c r="K1234">
        <v>1396.71134959805</v>
      </c>
      <c r="L1234">
        <v>1157.4456722018499</v>
      </c>
      <c r="M1234">
        <v>45.975949607997499</v>
      </c>
      <c r="N1234">
        <v>0.37306921415632399</v>
      </c>
      <c r="O1234">
        <v>26.118210862619801</v>
      </c>
      <c r="P1234">
        <v>132.26241672990901</v>
      </c>
      <c r="Q1234">
        <v>0.172025490910934</v>
      </c>
    </row>
    <row r="1235" spans="1:17" hidden="1" x14ac:dyDescent="0.3">
      <c r="A1235" t="s">
        <v>2630</v>
      </c>
      <c r="B1235" t="s">
        <v>2631</v>
      </c>
      <c r="C1235" t="s">
        <v>3151</v>
      </c>
      <c r="D1235" t="s">
        <v>80</v>
      </c>
      <c r="E1235">
        <v>1748.8775304000001</v>
      </c>
      <c r="F1235">
        <v>31.2</v>
      </c>
      <c r="G1235">
        <v>-32.820942233673001</v>
      </c>
      <c r="H1235">
        <v>-7.3287417008677496</v>
      </c>
      <c r="I1235">
        <v>-26.080690445174799</v>
      </c>
      <c r="J1235">
        <v>-2.6405071438730601</v>
      </c>
      <c r="K1235">
        <v>33.924323640776898</v>
      </c>
      <c r="L1235">
        <v>35.867500464228399</v>
      </c>
      <c r="M1235">
        <v>35.947772711049602</v>
      </c>
      <c r="N1235">
        <v>0.367882365750416</v>
      </c>
      <c r="O1235">
        <v>55.769230769230703</v>
      </c>
      <c r="P1235">
        <v>8.3333333333333197</v>
      </c>
    </row>
    <row r="1236" spans="1:17" hidden="1" x14ac:dyDescent="0.3">
      <c r="A1236" t="s">
        <v>2632</v>
      </c>
      <c r="B1236" t="s">
        <v>2633</v>
      </c>
      <c r="C1236" t="s">
        <v>3151</v>
      </c>
      <c r="D1236" t="s">
        <v>2634</v>
      </c>
      <c r="E1236">
        <v>1748.0531272000001</v>
      </c>
      <c r="F1236">
        <v>629.9</v>
      </c>
      <c r="G1236">
        <v>-23.467803592614899</v>
      </c>
      <c r="H1236">
        <v>-6.20894732293959</v>
      </c>
      <c r="I1236">
        <v>19.9332918516136</v>
      </c>
      <c r="J1236">
        <v>-2.7984040688871099</v>
      </c>
      <c r="K1236">
        <v>652.60096997629705</v>
      </c>
      <c r="L1236">
        <v>603.55818862381295</v>
      </c>
      <c r="M1236">
        <v>40.569528274048402</v>
      </c>
      <c r="N1236">
        <v>0.70354952381651403</v>
      </c>
      <c r="O1236">
        <v>34.053024289569699</v>
      </c>
      <c r="P1236">
        <v>34.021276595744602</v>
      </c>
      <c r="Q1236">
        <v>9.6064047753891005E-2</v>
      </c>
    </row>
    <row r="1237" spans="1:17" hidden="1" x14ac:dyDescent="0.3">
      <c r="A1237" t="s">
        <v>2635</v>
      </c>
      <c r="B1237" t="s">
        <v>2636</v>
      </c>
      <c r="C1237" t="s">
        <v>3151</v>
      </c>
      <c r="D1237" t="s">
        <v>262</v>
      </c>
      <c r="E1237">
        <v>1744.2621462699999</v>
      </c>
      <c r="F1237">
        <v>52.31</v>
      </c>
      <c r="G1237">
        <v>7.59622482030644</v>
      </c>
      <c r="H1237">
        <v>-5.81795145090656</v>
      </c>
      <c r="I1237">
        <v>-28.880010633607</v>
      </c>
      <c r="J1237">
        <v>-2.9314540327512999</v>
      </c>
      <c r="K1237">
        <v>57.203683336843497</v>
      </c>
      <c r="L1237">
        <v>58.860882239455201</v>
      </c>
      <c r="M1237">
        <v>32.123937722469599</v>
      </c>
      <c r="N1237">
        <v>0.56977749760441199</v>
      </c>
      <c r="O1237">
        <v>83.330147199388193</v>
      </c>
      <c r="P1237">
        <v>43.708791208791197</v>
      </c>
      <c r="Q1237">
        <v>-8.2279928728169992E-3</v>
      </c>
    </row>
    <row r="1238" spans="1:17" hidden="1" x14ac:dyDescent="0.3">
      <c r="A1238" t="s">
        <v>2637</v>
      </c>
      <c r="B1238" t="s">
        <v>2638</v>
      </c>
      <c r="C1238" t="s">
        <v>3151</v>
      </c>
      <c r="D1238" t="s">
        <v>179</v>
      </c>
      <c r="E1238">
        <v>1739.4932161049901</v>
      </c>
      <c r="F1238">
        <v>423.65</v>
      </c>
      <c r="G1238">
        <v>-37.685161392518097</v>
      </c>
      <c r="H1238">
        <v>-7.7120758790199604</v>
      </c>
      <c r="I1238">
        <v>-20.260006833551301</v>
      </c>
      <c r="J1238">
        <v>-2.79645240009667</v>
      </c>
      <c r="K1238">
        <v>438.72169148833098</v>
      </c>
      <c r="L1238">
        <v>475.77712669345902</v>
      </c>
      <c r="M1238">
        <v>43.617031806990497</v>
      </c>
      <c r="N1238">
        <v>0.46076983732323401</v>
      </c>
      <c r="O1238">
        <v>51.304142570518103</v>
      </c>
      <c r="P1238">
        <v>4.86386138613861</v>
      </c>
    </row>
    <row r="1239" spans="1:17" hidden="1" x14ac:dyDescent="0.3">
      <c r="A1239" t="s">
        <v>2639</v>
      </c>
      <c r="B1239" t="s">
        <v>2640</v>
      </c>
      <c r="C1239" t="s">
        <v>3151</v>
      </c>
      <c r="D1239" t="s">
        <v>274</v>
      </c>
      <c r="E1239">
        <v>1739.3534417999999</v>
      </c>
      <c r="F1239">
        <v>553.79999999999995</v>
      </c>
      <c r="G1239">
        <v>30.150891240886299</v>
      </c>
      <c r="H1239">
        <v>-4.1312638169618303</v>
      </c>
      <c r="I1239">
        <v>36.729233339624699</v>
      </c>
      <c r="J1239">
        <v>-3.3852002680078002</v>
      </c>
      <c r="K1239">
        <v>564.53406068020001</v>
      </c>
      <c r="L1239">
        <v>501.81408201214401</v>
      </c>
      <c r="M1239">
        <v>56.158647189377497</v>
      </c>
      <c r="N1239">
        <v>0.41531252939700303</v>
      </c>
      <c r="O1239">
        <v>34.814012278801002</v>
      </c>
      <c r="P1239">
        <v>85.714285714285694</v>
      </c>
      <c r="Q1239">
        <v>0.106125394068844</v>
      </c>
    </row>
    <row r="1240" spans="1:17" hidden="1" x14ac:dyDescent="0.3">
      <c r="A1240" t="s">
        <v>2641</v>
      </c>
      <c r="B1240" t="s">
        <v>2642</v>
      </c>
      <c r="C1240" t="s">
        <v>3151</v>
      </c>
      <c r="D1240" t="s">
        <v>236</v>
      </c>
      <c r="E1240">
        <v>1729.185084</v>
      </c>
      <c r="F1240">
        <v>956.45</v>
      </c>
      <c r="G1240">
        <v>65.823362390754198</v>
      </c>
      <c r="H1240">
        <v>0.96976064588102595</v>
      </c>
      <c r="I1240">
        <v>62.411338366674002</v>
      </c>
      <c r="J1240">
        <v>1.30532850146832</v>
      </c>
      <c r="K1240">
        <v>890.81189532319104</v>
      </c>
      <c r="L1240">
        <v>698.08623051402901</v>
      </c>
      <c r="M1240">
        <v>58.090352690124398</v>
      </c>
      <c r="N1240">
        <v>0.41475516919802902</v>
      </c>
      <c r="O1240">
        <v>8.4635893146531398</v>
      </c>
      <c r="P1240">
        <v>140.31407035175801</v>
      </c>
      <c r="Q1240">
        <v>5.2573610843404998E-2</v>
      </c>
    </row>
    <row r="1241" spans="1:17" hidden="1" x14ac:dyDescent="0.3">
      <c r="A1241" t="s">
        <v>2643</v>
      </c>
      <c r="B1241" t="s">
        <v>2644</v>
      </c>
      <c r="C1241" t="s">
        <v>3151</v>
      </c>
      <c r="D1241" t="s">
        <v>125</v>
      </c>
      <c r="E1241">
        <v>1706.92959522</v>
      </c>
      <c r="F1241">
        <v>57.83</v>
      </c>
      <c r="G1241">
        <v>-15.7438447362704</v>
      </c>
      <c r="H1241">
        <v>-4.1544641048328996</v>
      </c>
      <c r="I1241">
        <v>-12.1338688916897</v>
      </c>
      <c r="J1241">
        <v>-1.1144814702572901</v>
      </c>
      <c r="K1241">
        <v>58.615617950474899</v>
      </c>
      <c r="L1241">
        <v>58.251562506344101</v>
      </c>
      <c r="M1241">
        <v>48.655484444290003</v>
      </c>
      <c r="N1241">
        <v>0.59051738612790605</v>
      </c>
      <c r="O1241">
        <v>49.230503199031602</v>
      </c>
      <c r="P1241">
        <v>28.126730918355999</v>
      </c>
      <c r="Q1241">
        <v>8.7346986744951005E-2</v>
      </c>
    </row>
    <row r="1242" spans="1:17" hidden="1" x14ac:dyDescent="0.3">
      <c r="A1242" t="s">
        <v>2645</v>
      </c>
      <c r="B1242" t="s">
        <v>2646</v>
      </c>
      <c r="C1242" t="s">
        <v>3151</v>
      </c>
      <c r="D1242" t="s">
        <v>458</v>
      </c>
      <c r="E1242">
        <v>1703.37574924</v>
      </c>
      <c r="F1242">
        <v>506.15</v>
      </c>
      <c r="G1242">
        <v>8.9849256736794008</v>
      </c>
      <c r="H1242">
        <v>0.76406497474277102</v>
      </c>
      <c r="I1242">
        <v>43.581974666034498</v>
      </c>
      <c r="J1242">
        <v>0.52062635186162198</v>
      </c>
      <c r="K1242">
        <v>492.10757584471799</v>
      </c>
      <c r="L1242">
        <v>429.75214541552401</v>
      </c>
      <c r="M1242">
        <v>54.581610692964603</v>
      </c>
      <c r="N1242">
        <v>0.34273025564325699</v>
      </c>
      <c r="O1242">
        <v>11.587474068951799</v>
      </c>
      <c r="P1242">
        <v>72.747440273037498</v>
      </c>
      <c r="Q1242">
        <v>-7.6793341526879999E-2</v>
      </c>
    </row>
    <row r="1243" spans="1:17" hidden="1" x14ac:dyDescent="0.3">
      <c r="A1243" t="s">
        <v>2647</v>
      </c>
      <c r="B1243" t="s">
        <v>2648</v>
      </c>
      <c r="C1243" t="s">
        <v>3151</v>
      </c>
      <c r="D1243" t="s">
        <v>182</v>
      </c>
      <c r="E1243">
        <v>1701.7427815000001</v>
      </c>
      <c r="F1243">
        <v>1875.55</v>
      </c>
      <c r="G1243">
        <v>108.516958961173</v>
      </c>
      <c r="H1243">
        <v>7.2643862503273597</v>
      </c>
      <c r="I1243">
        <v>85.967516949863594</v>
      </c>
      <c r="J1243">
        <v>15.093866404995</v>
      </c>
      <c r="K1243">
        <v>1526.6573707253899</v>
      </c>
      <c r="L1243">
        <v>1182.9257409650199</v>
      </c>
      <c r="M1243">
        <v>75.743370879813</v>
      </c>
      <c r="N1243">
        <v>0.771967071894061</v>
      </c>
      <c r="O1243">
        <v>3.8095491989016601</v>
      </c>
      <c r="P1243">
        <v>163.73479575335699</v>
      </c>
      <c r="Q1243">
        <v>0.14785501189199499</v>
      </c>
    </row>
    <row r="1244" spans="1:17" hidden="1" x14ac:dyDescent="0.3">
      <c r="A1244" t="s">
        <v>2649</v>
      </c>
      <c r="B1244" t="s">
        <v>2650</v>
      </c>
      <c r="C1244" t="s">
        <v>3151</v>
      </c>
      <c r="D1244" t="s">
        <v>51</v>
      </c>
      <c r="E1244">
        <v>1701.1120715500001</v>
      </c>
      <c r="F1244">
        <v>1769.45</v>
      </c>
      <c r="G1244">
        <v>57.904278957500303</v>
      </c>
      <c r="H1244">
        <v>-6.5999865386258696</v>
      </c>
      <c r="I1244">
        <v>24.842800596930999</v>
      </c>
      <c r="J1244">
        <v>5.6528514396922498</v>
      </c>
      <c r="K1244">
        <v>1602.4345303002301</v>
      </c>
      <c r="L1244">
        <v>1366.9908912613701</v>
      </c>
      <c r="M1244">
        <v>67.327437180786603</v>
      </c>
      <c r="N1244">
        <v>0.56963350785340305</v>
      </c>
      <c r="O1244">
        <v>12.1817513916753</v>
      </c>
      <c r="P1244">
        <v>98.291029304644994</v>
      </c>
      <c r="Q1244">
        <v>0.123422222850949</v>
      </c>
    </row>
    <row r="1245" spans="1:17" hidden="1" x14ac:dyDescent="0.3">
      <c r="A1245" t="s">
        <v>2651</v>
      </c>
      <c r="B1245" t="s">
        <v>2652</v>
      </c>
      <c r="C1245" t="s">
        <v>3151</v>
      </c>
      <c r="D1245" t="s">
        <v>611</v>
      </c>
      <c r="E1245">
        <v>1701.0937799999999</v>
      </c>
      <c r="F1245">
        <v>114.07</v>
      </c>
      <c r="G1245">
        <v>11.556368318637899</v>
      </c>
      <c r="H1245">
        <v>-17.905549757016601</v>
      </c>
      <c r="I1245">
        <v>24.717065343660799</v>
      </c>
      <c r="J1245">
        <v>-0.54351284584092796</v>
      </c>
      <c r="K1245">
        <v>121.94759495516</v>
      </c>
      <c r="L1245">
        <v>102.96684268049199</v>
      </c>
      <c r="M1245">
        <v>54.219977380712301</v>
      </c>
      <c r="N1245">
        <v>0.330469675231294</v>
      </c>
      <c r="O1245">
        <v>39.861488559656301</v>
      </c>
      <c r="P1245">
        <v>61.904761904761898</v>
      </c>
    </row>
    <row r="1246" spans="1:17" hidden="1" x14ac:dyDescent="0.3">
      <c r="A1246" t="s">
        <v>2653</v>
      </c>
      <c r="B1246" t="s">
        <v>2654</v>
      </c>
      <c r="C1246" t="s">
        <v>3151</v>
      </c>
      <c r="D1246" t="s">
        <v>458</v>
      </c>
      <c r="E1246">
        <v>1694.716504426</v>
      </c>
      <c r="F1246">
        <v>101.18</v>
      </c>
      <c r="G1246">
        <v>-64.437138793666506</v>
      </c>
      <c r="H1246">
        <v>-7.9274983164438</v>
      </c>
      <c r="I1246">
        <v>-15.905080948224001</v>
      </c>
      <c r="J1246">
        <v>-3.1021605229427398</v>
      </c>
      <c r="K1246">
        <v>104.74972117428899</v>
      </c>
      <c r="L1246">
        <v>112.983747982323</v>
      </c>
      <c r="M1246">
        <v>43.616139001536197</v>
      </c>
      <c r="N1246">
        <v>0.34894773787357602</v>
      </c>
      <c r="O1246">
        <v>62.4827040917177</v>
      </c>
      <c r="P1246">
        <v>26.554096310193799</v>
      </c>
      <c r="Q1246">
        <v>-7.3443222106826994E-2</v>
      </c>
    </row>
    <row r="1247" spans="1:17" hidden="1" x14ac:dyDescent="0.3">
      <c r="A1247" t="s">
        <v>2655</v>
      </c>
      <c r="B1247" t="s">
        <v>2656</v>
      </c>
      <c r="C1247" t="s">
        <v>3151</v>
      </c>
      <c r="D1247" t="s">
        <v>611</v>
      </c>
      <c r="E1247">
        <v>1692.3029750000001</v>
      </c>
      <c r="F1247">
        <v>57.23</v>
      </c>
      <c r="G1247">
        <v>-12.1881869291625</v>
      </c>
      <c r="H1247">
        <v>-15.786918144097401</v>
      </c>
      <c r="I1247">
        <v>-13.670822009161901</v>
      </c>
      <c r="J1247">
        <v>-5.4815614945877202</v>
      </c>
      <c r="K1247">
        <v>60.959985501726401</v>
      </c>
      <c r="L1247">
        <v>58.040261408646899</v>
      </c>
      <c r="M1247">
        <v>29.188193916460101</v>
      </c>
      <c r="N1247">
        <v>0.36799832777816399</v>
      </c>
      <c r="O1247">
        <v>36.292154464441701</v>
      </c>
      <c r="P1247">
        <v>27.319243604004399</v>
      </c>
      <c r="Q1247">
        <v>7.1071011628524999E-2</v>
      </c>
    </row>
    <row r="1248" spans="1:17" hidden="1" x14ac:dyDescent="0.3">
      <c r="A1248" t="s">
        <v>2657</v>
      </c>
      <c r="B1248" t="s">
        <v>2658</v>
      </c>
      <c r="C1248" t="s">
        <v>3151</v>
      </c>
      <c r="D1248" t="s">
        <v>398</v>
      </c>
      <c r="E1248">
        <v>1691.0293501440001</v>
      </c>
      <c r="F1248">
        <v>83.04</v>
      </c>
      <c r="G1248">
        <v>-17.454691295010299</v>
      </c>
      <c r="H1248">
        <v>-3.68104598181622</v>
      </c>
      <c r="I1248">
        <v>-3.66933792636683</v>
      </c>
      <c r="J1248">
        <v>-1.4106677083688499</v>
      </c>
      <c r="K1248">
        <v>85.438461420533599</v>
      </c>
      <c r="L1248">
        <v>81.815012520148201</v>
      </c>
      <c r="M1248">
        <v>42.873191856942</v>
      </c>
      <c r="N1248">
        <v>0.42440616805384801</v>
      </c>
      <c r="O1248">
        <v>29.455684007707099</v>
      </c>
      <c r="P1248">
        <v>30.566037735849001</v>
      </c>
      <c r="Q1248">
        <v>5.7441348463384001E-2</v>
      </c>
    </row>
    <row r="1249" spans="1:17" hidden="1" x14ac:dyDescent="0.3">
      <c r="A1249" t="s">
        <v>2659</v>
      </c>
      <c r="B1249" t="s">
        <v>2660</v>
      </c>
      <c r="C1249" t="s">
        <v>3151</v>
      </c>
      <c r="D1249" t="s">
        <v>135</v>
      </c>
      <c r="E1249">
        <v>1690.31436474</v>
      </c>
      <c r="F1249">
        <v>52.17</v>
      </c>
      <c r="G1249">
        <v>14.735820864909799</v>
      </c>
      <c r="H1249">
        <v>-6.40012771230976</v>
      </c>
      <c r="I1249">
        <v>-6.6137490323791202</v>
      </c>
      <c r="J1249">
        <v>-0.21571471480132801</v>
      </c>
      <c r="K1249">
        <v>56.2641262055729</v>
      </c>
      <c r="L1249">
        <v>55.306436519889999</v>
      </c>
      <c r="M1249">
        <v>46.156716138708099</v>
      </c>
      <c r="N1249">
        <v>0.59602321903135502</v>
      </c>
      <c r="O1249">
        <v>49.952079739313703</v>
      </c>
      <c r="P1249">
        <v>48.632478632478602</v>
      </c>
      <c r="Q1249">
        <v>0.14023480164524901</v>
      </c>
    </row>
    <row r="1250" spans="1:17" hidden="1" x14ac:dyDescent="0.3">
      <c r="A1250" t="s">
        <v>2661</v>
      </c>
      <c r="B1250" t="s">
        <v>2662</v>
      </c>
      <c r="C1250" t="s">
        <v>3151</v>
      </c>
      <c r="D1250" t="s">
        <v>262</v>
      </c>
      <c r="E1250">
        <v>1689.78142332999</v>
      </c>
      <c r="F1250">
        <v>1129.7</v>
      </c>
      <c r="G1250">
        <v>-5.5015655884324097</v>
      </c>
      <c r="H1250">
        <v>-4.0732341052547199</v>
      </c>
      <c r="I1250">
        <v>28.404040480410099</v>
      </c>
      <c r="J1250">
        <v>-1.4280966524468</v>
      </c>
      <c r="K1250">
        <v>1165.38421549177</v>
      </c>
      <c r="L1250">
        <v>1057.4664674554299</v>
      </c>
      <c r="M1250">
        <v>46.6635545943873</v>
      </c>
      <c r="N1250">
        <v>0.49271474506201102</v>
      </c>
      <c r="O1250">
        <v>18.712932636983201</v>
      </c>
      <c r="P1250">
        <v>45.523637768903697</v>
      </c>
      <c r="Q1250">
        <v>0.129718879087209</v>
      </c>
    </row>
    <row r="1251" spans="1:17" hidden="1" x14ac:dyDescent="0.3">
      <c r="A1251" t="s">
        <v>2663</v>
      </c>
      <c r="B1251" t="s">
        <v>2664</v>
      </c>
      <c r="C1251" t="s">
        <v>3151</v>
      </c>
      <c r="D1251" t="s">
        <v>727</v>
      </c>
      <c r="E1251">
        <v>1685.893335876</v>
      </c>
      <c r="F1251">
        <v>189.72</v>
      </c>
      <c r="G1251">
        <v>-6.1512504920311404</v>
      </c>
      <c r="H1251">
        <v>-4.2442794230074599</v>
      </c>
      <c r="I1251">
        <v>9.4885443706683894</v>
      </c>
      <c r="J1251">
        <v>0.69701266093770398</v>
      </c>
      <c r="K1251">
        <v>192.45887599463501</v>
      </c>
      <c r="M1251">
        <v>50.486072243724202</v>
      </c>
      <c r="N1251">
        <v>0.54459669289934398</v>
      </c>
      <c r="O1251">
        <v>21.231288214210402</v>
      </c>
      <c r="P1251">
        <v>37.478260869565197</v>
      </c>
    </row>
    <row r="1252" spans="1:17" hidden="1" x14ac:dyDescent="0.3">
      <c r="A1252" t="s">
        <v>2665</v>
      </c>
      <c r="B1252" t="s">
        <v>2666</v>
      </c>
      <c r="C1252" t="s">
        <v>3151</v>
      </c>
      <c r="D1252" t="s">
        <v>389</v>
      </c>
      <c r="E1252">
        <v>1681.9938969750001</v>
      </c>
      <c r="F1252">
        <v>193.35</v>
      </c>
      <c r="G1252">
        <v>18.097944970470799</v>
      </c>
      <c r="H1252">
        <v>-2.0540987498469798</v>
      </c>
      <c r="I1252">
        <v>-9.2007244192515891</v>
      </c>
      <c r="J1252">
        <v>-2.83220803411105</v>
      </c>
      <c r="K1252">
        <v>201.112145906184</v>
      </c>
      <c r="L1252">
        <v>191.378371485282</v>
      </c>
      <c r="M1252">
        <v>39.620102327245597</v>
      </c>
      <c r="N1252">
        <v>0.65315389676343305</v>
      </c>
      <c r="O1252">
        <v>25.420222394621099</v>
      </c>
      <c r="P1252">
        <v>66.322580645161196</v>
      </c>
      <c r="Q1252">
        <v>7.3254238656760007E-2</v>
      </c>
    </row>
    <row r="1253" spans="1:17" hidden="1" x14ac:dyDescent="0.3">
      <c r="A1253" t="s">
        <v>2667</v>
      </c>
      <c r="B1253" t="s">
        <v>2668</v>
      </c>
      <c r="C1253" t="s">
        <v>3151</v>
      </c>
      <c r="D1253" t="s">
        <v>405</v>
      </c>
      <c r="E1253">
        <v>1676.1018292199999</v>
      </c>
      <c r="F1253">
        <v>536.9</v>
      </c>
      <c r="G1253">
        <v>-6.1499610721743903</v>
      </c>
      <c r="H1253">
        <v>1.9119203887937299</v>
      </c>
      <c r="I1253">
        <v>-11.8343807651818</v>
      </c>
      <c r="J1253">
        <v>0.634559964202838</v>
      </c>
      <c r="K1253">
        <v>524.40318827801104</v>
      </c>
      <c r="L1253">
        <v>511.714221769701</v>
      </c>
      <c r="M1253">
        <v>52.7800761968346</v>
      </c>
      <c r="N1253">
        <v>1.0248506203630801</v>
      </c>
      <c r="O1253">
        <v>41.264667535853903</v>
      </c>
      <c r="P1253">
        <v>32.896039603960297</v>
      </c>
      <c r="Q1253">
        <v>1.1119273595305E-2</v>
      </c>
    </row>
    <row r="1254" spans="1:17" hidden="1" x14ac:dyDescent="0.3">
      <c r="A1254" t="s">
        <v>2669</v>
      </c>
      <c r="B1254" t="s">
        <v>2670</v>
      </c>
      <c r="C1254" t="s">
        <v>3151</v>
      </c>
      <c r="D1254" t="s">
        <v>398</v>
      </c>
      <c r="E1254">
        <v>1670.4710392500001</v>
      </c>
      <c r="F1254">
        <v>140.94999999999999</v>
      </c>
      <c r="G1254">
        <v>8.5728100531348106E-2</v>
      </c>
      <c r="H1254">
        <v>8.9068997794367508</v>
      </c>
      <c r="I1254">
        <v>8.8865175242254502</v>
      </c>
      <c r="J1254">
        <v>5.0978920368143701</v>
      </c>
      <c r="K1254">
        <v>130.57816380215999</v>
      </c>
      <c r="L1254">
        <v>122.896804485367</v>
      </c>
      <c r="M1254">
        <v>74.526292173578099</v>
      </c>
      <c r="N1254">
        <v>0.99346336197609797</v>
      </c>
      <c r="O1254">
        <v>10.7484923731819</v>
      </c>
      <c r="P1254">
        <v>49.311440677965997</v>
      </c>
      <c r="Q1254">
        <v>6.5965702369181006E-2</v>
      </c>
    </row>
    <row r="1255" spans="1:17" hidden="1" x14ac:dyDescent="0.3">
      <c r="A1255" t="s">
        <v>2671</v>
      </c>
      <c r="B1255" t="s">
        <v>2672</v>
      </c>
      <c r="C1255" t="s">
        <v>3151</v>
      </c>
      <c r="D1255" t="s">
        <v>458</v>
      </c>
      <c r="E1255">
        <v>1668.4041567899999</v>
      </c>
      <c r="F1255">
        <v>476.35</v>
      </c>
      <c r="G1255">
        <v>50.254282496954602</v>
      </c>
      <c r="H1255">
        <v>-5.8953615259264804</v>
      </c>
      <c r="I1255">
        <v>29.0571170260915</v>
      </c>
      <c r="J1255">
        <v>-5.7772457225532596</v>
      </c>
      <c r="K1255">
        <v>456.79410780695298</v>
      </c>
      <c r="L1255">
        <v>390.60381291364303</v>
      </c>
      <c r="M1255">
        <v>51.740918349144202</v>
      </c>
      <c r="N1255">
        <v>0.35609266542196399</v>
      </c>
      <c r="O1255">
        <v>17.287708617613099</v>
      </c>
      <c r="P1255">
        <v>82.090978593272098</v>
      </c>
      <c r="Q1255">
        <v>5.8683142126008003E-2</v>
      </c>
    </row>
    <row r="1256" spans="1:17" hidden="1" x14ac:dyDescent="0.3">
      <c r="A1256" t="s">
        <v>2673</v>
      </c>
      <c r="B1256" t="s">
        <v>2674</v>
      </c>
      <c r="C1256" t="s">
        <v>3151</v>
      </c>
      <c r="D1256" t="s">
        <v>274</v>
      </c>
      <c r="E1256">
        <v>1665.0920000000001</v>
      </c>
      <c r="F1256">
        <v>3202.1</v>
      </c>
      <c r="G1256">
        <v>156.16085773217199</v>
      </c>
      <c r="H1256">
        <v>24.030881256617899</v>
      </c>
      <c r="I1256">
        <v>144.912747337702</v>
      </c>
      <c r="J1256">
        <v>-5.5015104284356102</v>
      </c>
      <c r="K1256">
        <v>2551.0615437332199</v>
      </c>
      <c r="L1256">
        <v>1805.49630440295</v>
      </c>
      <c r="M1256">
        <v>59.796218880776898</v>
      </c>
      <c r="N1256">
        <v>2.6359406404008698</v>
      </c>
      <c r="O1256">
        <v>9.2954623528309597</v>
      </c>
      <c r="P1256">
        <v>218.918380558737</v>
      </c>
      <c r="Q1256">
        <v>0.115872883751373</v>
      </c>
    </row>
    <row r="1257" spans="1:17" hidden="1" x14ac:dyDescent="0.3">
      <c r="A1257" t="s">
        <v>2675</v>
      </c>
      <c r="B1257" t="s">
        <v>2676</v>
      </c>
      <c r="C1257" t="s">
        <v>3151</v>
      </c>
      <c r="D1257" t="s">
        <v>2677</v>
      </c>
      <c r="E1257">
        <v>1662.3388728</v>
      </c>
      <c r="F1257">
        <v>466</v>
      </c>
      <c r="G1257">
        <v>411.50496089086198</v>
      </c>
      <c r="H1257">
        <v>-25.033437547156499</v>
      </c>
      <c r="I1257">
        <v>-13.879406084029601</v>
      </c>
      <c r="J1257">
        <v>-2.0239449955915298</v>
      </c>
      <c r="K1257">
        <v>558.55148795993898</v>
      </c>
      <c r="L1257">
        <v>473.30867092847001</v>
      </c>
      <c r="M1257">
        <v>41.864446372429803</v>
      </c>
      <c r="N1257">
        <v>0.75099615543773801</v>
      </c>
      <c r="O1257">
        <v>71.244635193133007</v>
      </c>
      <c r="P1257">
        <v>438.72832369942199</v>
      </c>
    </row>
    <row r="1258" spans="1:17" hidden="1" x14ac:dyDescent="0.3">
      <c r="A1258" t="s">
        <v>2678</v>
      </c>
      <c r="B1258" t="s">
        <v>2679</v>
      </c>
      <c r="C1258" t="s">
        <v>3151</v>
      </c>
      <c r="D1258" t="s">
        <v>67</v>
      </c>
      <c r="E1258">
        <v>1660.2537196850001</v>
      </c>
      <c r="F1258">
        <v>372.65</v>
      </c>
      <c r="G1258">
        <v>74.700235132377799</v>
      </c>
      <c r="H1258">
        <v>0.88835471987311398</v>
      </c>
      <c r="I1258">
        <v>20.351287780817199</v>
      </c>
      <c r="J1258">
        <v>1.2325586890154501</v>
      </c>
      <c r="K1258">
        <v>366.19556600073702</v>
      </c>
      <c r="L1258">
        <v>308.15335664488902</v>
      </c>
      <c r="M1258">
        <v>48.584887980319699</v>
      </c>
      <c r="N1258">
        <v>0.41548667356882601</v>
      </c>
      <c r="O1258">
        <v>19.186904602173598</v>
      </c>
      <c r="P1258">
        <v>121.026097271648</v>
      </c>
      <c r="Q1258">
        <v>9.0999814273661994E-2</v>
      </c>
    </row>
    <row r="1259" spans="1:17" hidden="1" x14ac:dyDescent="0.3">
      <c r="A1259" t="s">
        <v>2680</v>
      </c>
      <c r="B1259" t="s">
        <v>2681</v>
      </c>
      <c r="C1259" t="s">
        <v>3151</v>
      </c>
      <c r="D1259" t="s">
        <v>274</v>
      </c>
      <c r="E1259">
        <v>1648.4598214</v>
      </c>
      <c r="F1259">
        <v>1526</v>
      </c>
      <c r="G1259">
        <v>226.771255359761</v>
      </c>
      <c r="H1259">
        <v>16.790917346854702</v>
      </c>
      <c r="I1259">
        <v>95.001150741528207</v>
      </c>
      <c r="J1259">
        <v>-9.1934042591386191</v>
      </c>
      <c r="K1259">
        <v>1386.3130236633399</v>
      </c>
      <c r="L1259">
        <v>1047.52737838749</v>
      </c>
      <c r="M1259">
        <v>52.721905574788302</v>
      </c>
      <c r="N1259">
        <v>1.2564824418432301</v>
      </c>
      <c r="O1259">
        <v>12.5229357798165</v>
      </c>
      <c r="P1259">
        <v>359.63855421686702</v>
      </c>
      <c r="Q1259">
        <v>0.26773668946729601</v>
      </c>
    </row>
    <row r="1260" spans="1:17" hidden="1" x14ac:dyDescent="0.3">
      <c r="A1260" t="s">
        <v>2682</v>
      </c>
      <c r="B1260" t="s">
        <v>2683</v>
      </c>
      <c r="C1260" t="s">
        <v>3151</v>
      </c>
      <c r="D1260" t="s">
        <v>182</v>
      </c>
      <c r="E1260">
        <v>1648.2336</v>
      </c>
      <c r="F1260">
        <v>1320.7</v>
      </c>
      <c r="G1260">
        <v>39.394942874907301</v>
      </c>
      <c r="H1260">
        <v>-6.8179138152535597</v>
      </c>
      <c r="I1260">
        <v>16.149881447244098</v>
      </c>
      <c r="J1260">
        <v>-2.3484520471035699</v>
      </c>
      <c r="K1260">
        <v>1298.87188260127</v>
      </c>
      <c r="L1260">
        <v>1137.96089770562</v>
      </c>
      <c r="M1260">
        <v>54.112866218546202</v>
      </c>
      <c r="N1260">
        <v>0.38996731897468201</v>
      </c>
      <c r="O1260">
        <v>13.576133868403099</v>
      </c>
      <c r="P1260">
        <v>76.340209626810804</v>
      </c>
      <c r="Q1260">
        <v>4.9177286060732003E-2</v>
      </c>
    </row>
    <row r="1261" spans="1:17" hidden="1" x14ac:dyDescent="0.3">
      <c r="A1261" t="s">
        <v>2684</v>
      </c>
      <c r="B1261" t="s">
        <v>2685</v>
      </c>
      <c r="C1261" t="s">
        <v>3151</v>
      </c>
      <c r="D1261" t="s">
        <v>51</v>
      </c>
      <c r="E1261">
        <v>1647.914378335</v>
      </c>
      <c r="F1261">
        <v>621.04999999999995</v>
      </c>
      <c r="G1261">
        <v>24.215310685710101</v>
      </c>
      <c r="H1261">
        <v>-7.5161116375965698</v>
      </c>
      <c r="I1261">
        <v>14.6461068508879</v>
      </c>
      <c r="J1261">
        <v>-1.0226467714190299</v>
      </c>
      <c r="K1261">
        <v>628.92848050735302</v>
      </c>
      <c r="L1261">
        <v>553.17418224620405</v>
      </c>
      <c r="M1261">
        <v>50.804213662669703</v>
      </c>
      <c r="N1261">
        <v>0.55567311479744397</v>
      </c>
      <c r="O1261">
        <v>16.745833668786702</v>
      </c>
      <c r="P1261">
        <v>61.7317708333333</v>
      </c>
      <c r="Q1261">
        <v>4.7187854168991003E-2</v>
      </c>
    </row>
    <row r="1262" spans="1:17" hidden="1" x14ac:dyDescent="0.3">
      <c r="A1262" t="s">
        <v>2686</v>
      </c>
      <c r="B1262" t="s">
        <v>2687</v>
      </c>
      <c r="C1262" t="s">
        <v>3151</v>
      </c>
      <c r="D1262" t="s">
        <v>760</v>
      </c>
      <c r="E1262">
        <v>1646.1793150000001</v>
      </c>
      <c r="F1262">
        <v>267.85000000000002</v>
      </c>
      <c r="G1262">
        <v>120.487725696018</v>
      </c>
      <c r="H1262">
        <v>-3.4716326165567799</v>
      </c>
      <c r="I1262">
        <v>-6.97509303861532</v>
      </c>
      <c r="J1262">
        <v>0.54567849789633405</v>
      </c>
      <c r="K1262">
        <v>297.374826538224</v>
      </c>
      <c r="L1262">
        <v>269.28893196630497</v>
      </c>
      <c r="M1262">
        <v>42.076502585664102</v>
      </c>
      <c r="N1262">
        <v>0.59878342681984598</v>
      </c>
      <c r="O1262">
        <v>66.137763673697904</v>
      </c>
      <c r="P1262">
        <v>147.71108850457699</v>
      </c>
      <c r="Q1262">
        <v>0.104829470987843</v>
      </c>
    </row>
    <row r="1263" spans="1:17" hidden="1" x14ac:dyDescent="0.3">
      <c r="A1263" t="s">
        <v>2688</v>
      </c>
      <c r="B1263" t="s">
        <v>2689</v>
      </c>
      <c r="C1263" t="s">
        <v>3151</v>
      </c>
      <c r="D1263" t="s">
        <v>389</v>
      </c>
      <c r="E1263">
        <v>1646.1666501</v>
      </c>
      <c r="F1263">
        <v>331.05</v>
      </c>
      <c r="G1263">
        <v>22.7766371914404</v>
      </c>
      <c r="H1263">
        <v>40.613401865224603</v>
      </c>
      <c r="I1263">
        <v>44.682658157515</v>
      </c>
      <c r="J1263">
        <v>2.3518430624934701</v>
      </c>
      <c r="K1263">
        <v>269.54425282738299</v>
      </c>
      <c r="L1263">
        <v>234.79991148481901</v>
      </c>
      <c r="M1263">
        <v>69.506373109709997</v>
      </c>
      <c r="N1263">
        <v>1.0863954853840601</v>
      </c>
      <c r="O1263">
        <v>4.2138649750792903</v>
      </c>
      <c r="P1263">
        <v>80.556313062448794</v>
      </c>
      <c r="Q1263">
        <v>0.11203334650554</v>
      </c>
    </row>
    <row r="1264" spans="1:17" hidden="1" x14ac:dyDescent="0.3">
      <c r="A1264" t="s">
        <v>2690</v>
      </c>
      <c r="B1264" t="s">
        <v>2691</v>
      </c>
      <c r="C1264" t="s">
        <v>3151</v>
      </c>
      <c r="D1264" t="s">
        <v>182</v>
      </c>
      <c r="E1264">
        <v>1645.5954888799999</v>
      </c>
      <c r="F1264">
        <v>727.45</v>
      </c>
      <c r="G1264">
        <v>15.947272893073899</v>
      </c>
      <c r="H1264">
        <v>-12.068125915745799</v>
      </c>
      <c r="I1264">
        <v>-5.15342895536988</v>
      </c>
      <c r="J1264">
        <v>-5.0646740893154298</v>
      </c>
      <c r="K1264">
        <v>762.72842218974995</v>
      </c>
      <c r="L1264">
        <v>706.16614968280396</v>
      </c>
      <c r="M1264">
        <v>45.464369599007298</v>
      </c>
      <c r="N1264">
        <v>0.65641374001366404</v>
      </c>
      <c r="O1264">
        <v>19.183449034297801</v>
      </c>
      <c r="P1264">
        <v>57.422635793118303</v>
      </c>
      <c r="Q1264">
        <v>5.7831004260197001E-2</v>
      </c>
    </row>
    <row r="1265" spans="1:17" hidden="1" x14ac:dyDescent="0.3">
      <c r="A1265" t="s">
        <v>2692</v>
      </c>
      <c r="B1265" t="s">
        <v>2693</v>
      </c>
      <c r="C1265" t="s">
        <v>3151</v>
      </c>
      <c r="D1265" t="s">
        <v>458</v>
      </c>
      <c r="E1265">
        <v>1644.4619247000001</v>
      </c>
      <c r="F1265">
        <v>5335.5</v>
      </c>
      <c r="G1265">
        <v>-42.546167790318997</v>
      </c>
      <c r="H1265">
        <v>-5.1196300780708697</v>
      </c>
      <c r="I1265">
        <v>-7.6880962734651801</v>
      </c>
      <c r="J1265">
        <v>-2.10434257148746</v>
      </c>
      <c r="K1265">
        <v>5625.9144089086103</v>
      </c>
      <c r="L1265">
        <v>5732.3695251926101</v>
      </c>
      <c r="M1265">
        <v>37.714488047122501</v>
      </c>
      <c r="N1265">
        <v>0.70696705014466099</v>
      </c>
      <c r="O1265">
        <v>19.950332677349799</v>
      </c>
      <c r="P1265">
        <v>19.522849462365599</v>
      </c>
      <c r="Q1265">
        <v>-0.119431564618554</v>
      </c>
    </row>
    <row r="1266" spans="1:17" hidden="1" x14ac:dyDescent="0.3">
      <c r="A1266" t="s">
        <v>2694</v>
      </c>
      <c r="B1266" t="s">
        <v>2695</v>
      </c>
      <c r="C1266" t="s">
        <v>3151</v>
      </c>
      <c r="D1266" t="s">
        <v>72</v>
      </c>
      <c r="E1266">
        <v>1641.3201558399901</v>
      </c>
      <c r="F1266">
        <v>297.10000000000002</v>
      </c>
      <c r="G1266">
        <v>71.306540298690706</v>
      </c>
      <c r="H1266">
        <v>1.9703123119488499</v>
      </c>
      <c r="I1266">
        <v>88.483772121480001</v>
      </c>
      <c r="J1266">
        <v>-1.9669706759351799</v>
      </c>
      <c r="K1266">
        <v>279.47065980682697</v>
      </c>
      <c r="L1266">
        <v>211.81185950008401</v>
      </c>
      <c r="M1266">
        <v>53.305450003037699</v>
      </c>
      <c r="N1266">
        <v>0.16535643977106901</v>
      </c>
      <c r="O1266">
        <v>25.075732076741801</v>
      </c>
      <c r="P1266">
        <v>109.96466431095401</v>
      </c>
      <c r="Q1266">
        <v>6.3351010547955999E-2</v>
      </c>
    </row>
    <row r="1267" spans="1:17" hidden="1" x14ac:dyDescent="0.3">
      <c r="A1267" t="s">
        <v>2696</v>
      </c>
      <c r="B1267" t="s">
        <v>2697</v>
      </c>
      <c r="C1267" t="s">
        <v>3151</v>
      </c>
      <c r="D1267" t="s">
        <v>2257</v>
      </c>
      <c r="E1267">
        <v>1638.7022698000001</v>
      </c>
      <c r="F1267">
        <v>1035.8499999999999</v>
      </c>
      <c r="G1267">
        <v>-42.877625490751498</v>
      </c>
      <c r="H1267">
        <v>-8.3783216940952094</v>
      </c>
      <c r="I1267">
        <v>-21.088656837660999</v>
      </c>
      <c r="J1267">
        <v>-1.44168747012607</v>
      </c>
      <c r="K1267">
        <v>1093.0583296238101</v>
      </c>
      <c r="L1267">
        <v>1125.8036745766301</v>
      </c>
      <c r="M1267">
        <v>44.903942651986497</v>
      </c>
      <c r="N1267">
        <v>0.73284845176887303</v>
      </c>
      <c r="O1267">
        <v>40.073369696384603</v>
      </c>
      <c r="P1267">
        <v>10.691387048514599</v>
      </c>
      <c r="Q1267">
        <v>9.1879828584695997E-2</v>
      </c>
    </row>
    <row r="1268" spans="1:17" hidden="1" x14ac:dyDescent="0.3">
      <c r="A1268" t="s">
        <v>2698</v>
      </c>
      <c r="B1268" t="s">
        <v>2699</v>
      </c>
      <c r="C1268" t="s">
        <v>3151</v>
      </c>
      <c r="D1268" t="s">
        <v>307</v>
      </c>
      <c r="E1268">
        <v>1627.4861297750001</v>
      </c>
      <c r="F1268">
        <v>910.25</v>
      </c>
      <c r="G1268">
        <v>-53.3724034154314</v>
      </c>
      <c r="H1268">
        <v>-16.245365782650399</v>
      </c>
      <c r="I1268">
        <v>-0.25842882765539699</v>
      </c>
      <c r="J1268">
        <v>-9.65076529000949</v>
      </c>
      <c r="K1268">
        <v>962.59663476858896</v>
      </c>
      <c r="L1268">
        <v>941.07481758309996</v>
      </c>
      <c r="M1268">
        <v>34.916841933101303</v>
      </c>
      <c r="N1268">
        <v>0.44443052467105798</v>
      </c>
      <c r="O1268">
        <v>37.324910738808001</v>
      </c>
      <c r="P1268">
        <v>34.871832864128002</v>
      </c>
      <c r="Q1268">
        <v>-1.4901944591530001E-2</v>
      </c>
    </row>
    <row r="1269" spans="1:17" hidden="1" x14ac:dyDescent="0.3">
      <c r="A1269" t="s">
        <v>2700</v>
      </c>
      <c r="B1269" t="s">
        <v>2701</v>
      </c>
      <c r="C1269" t="s">
        <v>3151</v>
      </c>
      <c r="D1269" t="s">
        <v>274</v>
      </c>
      <c r="E1269">
        <v>1618.0182575399999</v>
      </c>
      <c r="F1269">
        <v>462.65</v>
      </c>
      <c r="G1269">
        <v>-25.3180764649472</v>
      </c>
      <c r="H1269">
        <v>-12.169360275999599</v>
      </c>
      <c r="I1269">
        <v>40.204489796922097</v>
      </c>
      <c r="J1269">
        <v>3.3561180244053701</v>
      </c>
      <c r="K1269">
        <v>422.68987345462398</v>
      </c>
      <c r="L1269">
        <v>409.07082890757101</v>
      </c>
      <c r="M1269">
        <v>68.912343479912096</v>
      </c>
      <c r="N1269">
        <v>0.59675709860381498</v>
      </c>
      <c r="O1269">
        <v>8.15951583270291</v>
      </c>
      <c r="P1269">
        <v>59.1777051436435</v>
      </c>
      <c r="Q1269">
        <v>6.5734158836893E-2</v>
      </c>
    </row>
    <row r="1270" spans="1:17" hidden="1" x14ac:dyDescent="0.3">
      <c r="A1270" t="s">
        <v>2702</v>
      </c>
      <c r="B1270" t="s">
        <v>2703</v>
      </c>
      <c r="C1270" t="s">
        <v>3151</v>
      </c>
      <c r="D1270" t="s">
        <v>1179</v>
      </c>
      <c r="E1270">
        <v>1614.4815375000001</v>
      </c>
      <c r="F1270">
        <v>235.3</v>
      </c>
      <c r="G1270">
        <v>317.74638000535799</v>
      </c>
      <c r="H1270">
        <v>40.636826955719499</v>
      </c>
      <c r="I1270">
        <v>15.0647984893625</v>
      </c>
      <c r="J1270">
        <v>9.0897021302074599</v>
      </c>
      <c r="K1270">
        <v>207.72281558567599</v>
      </c>
      <c r="L1270">
        <v>170.770359697038</v>
      </c>
      <c r="M1270">
        <v>58.900263858491101</v>
      </c>
      <c r="N1270">
        <v>0.88683480815980198</v>
      </c>
      <c r="O1270">
        <v>10.0509987250318</v>
      </c>
      <c r="P1270">
        <v>392.25941422594099</v>
      </c>
      <c r="Q1270">
        <v>0.20566038772241099</v>
      </c>
    </row>
    <row r="1271" spans="1:17" hidden="1" x14ac:dyDescent="0.3">
      <c r="A1271" t="s">
        <v>2704</v>
      </c>
      <c r="B1271" t="s">
        <v>2705</v>
      </c>
      <c r="C1271" t="s">
        <v>3151</v>
      </c>
      <c r="D1271" t="s">
        <v>83</v>
      </c>
      <c r="E1271">
        <v>1613.5319999999999</v>
      </c>
      <c r="F1271">
        <v>136.74</v>
      </c>
      <c r="G1271">
        <v>253.13825054331801</v>
      </c>
      <c r="H1271">
        <v>3.7932798236267802</v>
      </c>
      <c r="I1271">
        <v>102.574615296113</v>
      </c>
      <c r="J1271">
        <v>-7.7951529044532197</v>
      </c>
      <c r="K1271">
        <v>116.11754301566501</v>
      </c>
      <c r="L1271">
        <v>80.043616016938799</v>
      </c>
      <c r="M1271">
        <v>50.257167230334503</v>
      </c>
      <c r="N1271">
        <v>0.61703906548405996</v>
      </c>
      <c r="O1271">
        <v>15.079713324557501</v>
      </c>
      <c r="P1271">
        <v>283.02521008403301</v>
      </c>
      <c r="Q1271">
        <v>0.144172415671035</v>
      </c>
    </row>
    <row r="1272" spans="1:17" hidden="1" x14ac:dyDescent="0.3">
      <c r="A1272" t="s">
        <v>2706</v>
      </c>
      <c r="B1272" t="s">
        <v>2707</v>
      </c>
      <c r="C1272" t="s">
        <v>3151</v>
      </c>
      <c r="D1272" t="s">
        <v>54</v>
      </c>
      <c r="E1272">
        <v>1613.4971970899901</v>
      </c>
      <c r="F1272">
        <v>1538.05</v>
      </c>
      <c r="G1272">
        <v>-60.790657210771002</v>
      </c>
      <c r="H1272">
        <v>-9.4823741355250792</v>
      </c>
      <c r="I1272">
        <v>-32.788004534911899</v>
      </c>
      <c r="J1272">
        <v>-6.4025690780595301</v>
      </c>
      <c r="K1272">
        <v>1723.4314817437901</v>
      </c>
      <c r="L1272">
        <v>1935.8175407011099</v>
      </c>
      <c r="M1272">
        <v>22.594146975417601</v>
      </c>
      <c r="N1272">
        <v>0.744025771676183</v>
      </c>
      <c r="O1272">
        <v>74.246610968433998</v>
      </c>
      <c r="P1272">
        <v>1.1875</v>
      </c>
      <c r="Q1272">
        <v>4.4917269257226E-2</v>
      </c>
    </row>
    <row r="1273" spans="1:17" hidden="1" x14ac:dyDescent="0.3">
      <c r="A1273" t="s">
        <v>2708</v>
      </c>
      <c r="B1273" t="s">
        <v>2709</v>
      </c>
      <c r="C1273" t="s">
        <v>3151</v>
      </c>
      <c r="D1273" t="s">
        <v>398</v>
      </c>
      <c r="E1273">
        <v>1613.4295195</v>
      </c>
      <c r="F1273">
        <v>100.15</v>
      </c>
      <c r="G1273">
        <v>-4.5656775666734504</v>
      </c>
      <c r="H1273">
        <v>-3.08412582308857</v>
      </c>
      <c r="I1273">
        <v>3.0045327406388398</v>
      </c>
      <c r="J1273">
        <v>-2.3643762644251902</v>
      </c>
      <c r="K1273">
        <v>105.214109047059</v>
      </c>
      <c r="L1273">
        <v>100.26452324847</v>
      </c>
      <c r="M1273">
        <v>43.795054652870398</v>
      </c>
      <c r="N1273">
        <v>0.33079615839847798</v>
      </c>
      <c r="O1273">
        <v>33.799301048427303</v>
      </c>
      <c r="P1273">
        <v>38.615916955017298</v>
      </c>
      <c r="Q1273">
        <v>0.113746341984075</v>
      </c>
    </row>
    <row r="1274" spans="1:17" hidden="1" x14ac:dyDescent="0.3">
      <c r="A1274" t="s">
        <v>2710</v>
      </c>
      <c r="B1274" t="s">
        <v>2711</v>
      </c>
      <c r="C1274" t="s">
        <v>3151</v>
      </c>
      <c r="D1274" t="s">
        <v>262</v>
      </c>
      <c r="E1274">
        <v>1599.17079487</v>
      </c>
      <c r="F1274">
        <v>1119.3499999999999</v>
      </c>
      <c r="G1274">
        <v>161.45490927396699</v>
      </c>
      <c r="H1274">
        <v>20.6137622899322</v>
      </c>
      <c r="I1274">
        <v>61.302369192142798</v>
      </c>
      <c r="J1274">
        <v>6.7348486102149501</v>
      </c>
      <c r="K1274">
        <v>949.81739481367595</v>
      </c>
      <c r="L1274">
        <v>712.99508073220102</v>
      </c>
      <c r="M1274">
        <v>71.640749063437696</v>
      </c>
      <c r="N1274">
        <v>0.59614482795410995</v>
      </c>
      <c r="O1274">
        <v>2.55952115066779</v>
      </c>
      <c r="P1274">
        <v>231.70840124462799</v>
      </c>
      <c r="Q1274">
        <v>0.16377716026181</v>
      </c>
    </row>
    <row r="1275" spans="1:17" hidden="1" x14ac:dyDescent="0.3">
      <c r="A1275" t="s">
        <v>2712</v>
      </c>
      <c r="B1275" t="s">
        <v>2713</v>
      </c>
      <c r="C1275" t="s">
        <v>3151</v>
      </c>
      <c r="D1275" t="s">
        <v>117</v>
      </c>
      <c r="E1275">
        <v>1596.8348000000001</v>
      </c>
      <c r="F1275">
        <v>788.95</v>
      </c>
      <c r="G1275">
        <v>-9.1524259633036404</v>
      </c>
      <c r="H1275">
        <v>-4.8790715739024897</v>
      </c>
      <c r="I1275">
        <v>13.3392410162174</v>
      </c>
      <c r="J1275">
        <v>-5.5913180495972803</v>
      </c>
      <c r="K1275">
        <v>733.38104922525304</v>
      </c>
      <c r="L1275">
        <v>670.81054793788201</v>
      </c>
      <c r="M1275">
        <v>59.187842695102098</v>
      </c>
      <c r="N1275">
        <v>0.498174136033253</v>
      </c>
      <c r="O1275">
        <v>5.7101210469611301</v>
      </c>
      <c r="P1275">
        <v>37.089487402258897</v>
      </c>
      <c r="Q1275">
        <v>0.110835717397337</v>
      </c>
    </row>
    <row r="1276" spans="1:17" hidden="1" x14ac:dyDescent="0.3">
      <c r="A1276" t="s">
        <v>2714</v>
      </c>
      <c r="B1276" t="s">
        <v>2715</v>
      </c>
      <c r="C1276" t="s">
        <v>3151</v>
      </c>
      <c r="D1276" t="s">
        <v>434</v>
      </c>
      <c r="E1276">
        <v>1595.737246878</v>
      </c>
      <c r="F1276">
        <v>108.54</v>
      </c>
      <c r="G1276">
        <v>-60.552601137797801</v>
      </c>
      <c r="H1276">
        <v>5.7292672988276703</v>
      </c>
      <c r="I1276">
        <v>-5.4838612009919601</v>
      </c>
      <c r="J1276">
        <v>-1.4321415462620299</v>
      </c>
      <c r="K1276">
        <v>105.612230561671</v>
      </c>
      <c r="L1276">
        <v>110.292751774132</v>
      </c>
      <c r="M1276">
        <v>51.188266834476103</v>
      </c>
      <c r="N1276">
        <v>0.56562932741226102</v>
      </c>
      <c r="O1276">
        <v>55.058043117744603</v>
      </c>
      <c r="P1276">
        <v>20.599999999999898</v>
      </c>
      <c r="Q1276">
        <v>-3.4141160618370997E-2</v>
      </c>
    </row>
    <row r="1277" spans="1:17" hidden="1" x14ac:dyDescent="0.3">
      <c r="A1277" t="s">
        <v>2716</v>
      </c>
      <c r="B1277" t="s">
        <v>2717</v>
      </c>
      <c r="C1277" t="s">
        <v>3151</v>
      </c>
      <c r="D1277" t="s">
        <v>200</v>
      </c>
      <c r="E1277">
        <v>1595.5233951</v>
      </c>
      <c r="F1277">
        <v>2620.5</v>
      </c>
      <c r="G1277">
        <v>33.371296271921302</v>
      </c>
      <c r="H1277">
        <v>-4.0315274971481898</v>
      </c>
      <c r="I1277">
        <v>15.8633595642924</v>
      </c>
      <c r="J1277">
        <v>-0.97049365031832902</v>
      </c>
      <c r="K1277">
        <v>2671.1827904735701</v>
      </c>
      <c r="L1277">
        <v>2254.7856728841698</v>
      </c>
      <c r="M1277">
        <v>51.803410687378502</v>
      </c>
      <c r="N1277">
        <v>0.37876233700742001</v>
      </c>
      <c r="O1277">
        <v>31.6161037969853</v>
      </c>
      <c r="P1277">
        <v>93.938721136767299</v>
      </c>
      <c r="Q1277">
        <v>0.12641105267639599</v>
      </c>
    </row>
    <row r="1278" spans="1:17" hidden="1" x14ac:dyDescent="0.3">
      <c r="A1278" t="s">
        <v>2718</v>
      </c>
      <c r="B1278" t="s">
        <v>2719</v>
      </c>
      <c r="C1278" t="s">
        <v>3151</v>
      </c>
      <c r="D1278" t="s">
        <v>48</v>
      </c>
      <c r="E1278">
        <v>1586.220038039</v>
      </c>
      <c r="F1278">
        <v>164.71</v>
      </c>
      <c r="G1278">
        <v>51.809245887092601</v>
      </c>
      <c r="H1278">
        <v>-7.0483524945216098</v>
      </c>
      <c r="I1278">
        <v>13.5284715528107</v>
      </c>
      <c r="J1278">
        <v>1.3187908628125899</v>
      </c>
      <c r="K1278">
        <v>175.27376093315399</v>
      </c>
      <c r="L1278">
        <v>152.47273065754399</v>
      </c>
      <c r="M1278">
        <v>42.080703623669102</v>
      </c>
      <c r="N1278">
        <v>0.73862428432784399</v>
      </c>
      <c r="O1278">
        <v>38.364398032906301</v>
      </c>
      <c r="P1278">
        <v>82.605321507760493</v>
      </c>
      <c r="Q1278">
        <v>0.14754877283694001</v>
      </c>
    </row>
    <row r="1279" spans="1:17" hidden="1" x14ac:dyDescent="0.3">
      <c r="A1279" t="s">
        <v>2720</v>
      </c>
      <c r="B1279" t="s">
        <v>2721</v>
      </c>
      <c r="C1279" t="s">
        <v>3151</v>
      </c>
      <c r="D1279" t="s">
        <v>274</v>
      </c>
      <c r="E1279">
        <v>1585.2850000000001</v>
      </c>
      <c r="F1279">
        <v>1219.45</v>
      </c>
      <c r="G1279">
        <v>40.076678349349599</v>
      </c>
      <c r="H1279">
        <v>-3.30980858377858</v>
      </c>
      <c r="I1279">
        <v>22.473486965369499</v>
      </c>
      <c r="J1279">
        <v>4.1027593208639903</v>
      </c>
      <c r="K1279">
        <v>1222.1350026339401</v>
      </c>
      <c r="L1279">
        <v>1088.42872051073</v>
      </c>
      <c r="M1279">
        <v>62.570923833451801</v>
      </c>
      <c r="N1279">
        <v>0.53261896231067896</v>
      </c>
      <c r="O1279">
        <v>28.738365656648401</v>
      </c>
      <c r="P1279">
        <v>93.701850528155006</v>
      </c>
      <c r="Q1279">
        <v>7.1034500774492998E-2</v>
      </c>
    </row>
    <row r="1280" spans="1:17" hidden="1" x14ac:dyDescent="0.3">
      <c r="A1280" t="s">
        <v>2722</v>
      </c>
      <c r="B1280" t="s">
        <v>2723</v>
      </c>
      <c r="C1280" t="s">
        <v>3151</v>
      </c>
      <c r="D1280" t="s">
        <v>182</v>
      </c>
      <c r="E1280">
        <v>1584.86376</v>
      </c>
      <c r="F1280">
        <v>844.45</v>
      </c>
      <c r="G1280">
        <v>87.923134006726997</v>
      </c>
      <c r="H1280">
        <v>-1.4430976497369701</v>
      </c>
      <c r="I1280">
        <v>-15.1135845106626</v>
      </c>
      <c r="J1280">
        <v>-0.432742278236388</v>
      </c>
      <c r="K1280">
        <v>905.21518670977605</v>
      </c>
      <c r="L1280">
        <v>816.57345873793497</v>
      </c>
      <c r="M1280">
        <v>34.866706015969498</v>
      </c>
      <c r="N1280">
        <v>0.54033934042075704</v>
      </c>
      <c r="O1280">
        <v>51.631239268162702</v>
      </c>
      <c r="P1280">
        <v>139.662267631616</v>
      </c>
      <c r="Q1280">
        <v>0.119516703972465</v>
      </c>
    </row>
    <row r="1281" spans="1:17" hidden="1" x14ac:dyDescent="0.3">
      <c r="A1281" t="s">
        <v>2724</v>
      </c>
      <c r="B1281" t="s">
        <v>2725</v>
      </c>
      <c r="C1281" t="s">
        <v>3151</v>
      </c>
      <c r="D1281" t="s">
        <v>262</v>
      </c>
      <c r="E1281">
        <v>1584.0257999999999</v>
      </c>
      <c r="F1281">
        <v>287.89999999999998</v>
      </c>
      <c r="G1281">
        <v>68.760299546784097</v>
      </c>
      <c r="H1281">
        <v>-12.208772252911499</v>
      </c>
      <c r="I1281">
        <v>52.742916072404803</v>
      </c>
      <c r="J1281">
        <v>-6.7810412691119701</v>
      </c>
      <c r="K1281">
        <v>304.96373614963397</v>
      </c>
      <c r="L1281">
        <v>247.51818686478001</v>
      </c>
      <c r="M1281">
        <v>31.3974254691265</v>
      </c>
      <c r="N1281">
        <v>0.214202821286086</v>
      </c>
      <c r="O1281">
        <v>25.026050712052701</v>
      </c>
      <c r="P1281">
        <v>137.73740710156801</v>
      </c>
    </row>
    <row r="1282" spans="1:17" hidden="1" x14ac:dyDescent="0.3">
      <c r="A1282" t="s">
        <v>2726</v>
      </c>
      <c r="B1282" t="s">
        <v>2727</v>
      </c>
      <c r="C1282" t="s">
        <v>3151</v>
      </c>
      <c r="D1282" t="s">
        <v>51</v>
      </c>
      <c r="E1282">
        <v>1582.002</v>
      </c>
      <c r="F1282">
        <v>2685</v>
      </c>
      <c r="G1282">
        <v>75.399031305203295</v>
      </c>
      <c r="H1282">
        <v>9.8833467947074691</v>
      </c>
      <c r="I1282">
        <v>76.277198190225306</v>
      </c>
      <c r="J1282">
        <v>4.468021267738</v>
      </c>
      <c r="K1282">
        <v>2474.85585847519</v>
      </c>
      <c r="L1282">
        <v>1985.4262949538299</v>
      </c>
      <c r="M1282">
        <v>60.335219982745798</v>
      </c>
      <c r="N1282">
        <v>0.64690026954177804</v>
      </c>
      <c r="O1282">
        <v>5.5772811918063301</v>
      </c>
      <c r="P1282">
        <v>123.74999999999901</v>
      </c>
    </row>
    <row r="1283" spans="1:17" hidden="1" x14ac:dyDescent="0.3">
      <c r="A1283" t="s">
        <v>2728</v>
      </c>
      <c r="B1283" t="s">
        <v>2729</v>
      </c>
      <c r="C1283" t="s">
        <v>3151</v>
      </c>
      <c r="D1283" t="s">
        <v>405</v>
      </c>
      <c r="E1283">
        <v>1578.804625</v>
      </c>
      <c r="F1283">
        <v>1481.75</v>
      </c>
      <c r="G1283">
        <v>258.39797746469998</v>
      </c>
      <c r="H1283">
        <v>15.829272521558099</v>
      </c>
      <c r="I1283">
        <v>87.992161059460201</v>
      </c>
      <c r="J1283">
        <v>4.6062002233926798</v>
      </c>
      <c r="K1283">
        <v>1242.8665187213901</v>
      </c>
      <c r="L1283">
        <v>902.35115620013005</v>
      </c>
      <c r="M1283">
        <v>80.500972425202207</v>
      </c>
      <c r="N1283">
        <v>0.35789908144828703</v>
      </c>
      <c r="O1283">
        <v>6.5091952083684701</v>
      </c>
      <c r="P1283">
        <v>299.39353099730403</v>
      </c>
      <c r="Q1283">
        <v>0.155945127576856</v>
      </c>
    </row>
    <row r="1284" spans="1:17" hidden="1" x14ac:dyDescent="0.3">
      <c r="A1284" t="s">
        <v>2730</v>
      </c>
      <c r="B1284" t="s">
        <v>2731</v>
      </c>
      <c r="C1284" t="s">
        <v>3151</v>
      </c>
      <c r="D1284" t="s">
        <v>2155</v>
      </c>
      <c r="E1284">
        <v>1577.75870912</v>
      </c>
      <c r="F1284">
        <v>305.8</v>
      </c>
      <c r="G1284">
        <v>12.1250081187587</v>
      </c>
      <c r="H1284">
        <v>-7.4218424931805398</v>
      </c>
      <c r="I1284">
        <v>27.7648029814582</v>
      </c>
      <c r="J1284">
        <v>-0.58723736134924898</v>
      </c>
      <c r="K1284">
        <v>321.365523266634</v>
      </c>
      <c r="M1284">
        <v>48.164777589514301</v>
      </c>
      <c r="N1284">
        <v>0.18148182679705799</v>
      </c>
      <c r="O1284">
        <v>36.2818835840418</v>
      </c>
      <c r="P1284">
        <v>46.315789473684198</v>
      </c>
    </row>
    <row r="1285" spans="1:17" hidden="1" x14ac:dyDescent="0.3">
      <c r="A1285" t="s">
        <v>2732</v>
      </c>
      <c r="B1285" t="s">
        <v>2733</v>
      </c>
      <c r="C1285" t="s">
        <v>3151</v>
      </c>
      <c r="D1285" t="s">
        <v>1560</v>
      </c>
      <c r="E1285">
        <v>1571.064384065</v>
      </c>
      <c r="F1285">
        <v>127.85</v>
      </c>
      <c r="G1285">
        <v>286.53068249888298</v>
      </c>
      <c r="H1285">
        <v>8.0137829105507308</v>
      </c>
      <c r="I1285">
        <v>121.889770257207</v>
      </c>
      <c r="J1285">
        <v>-0.33572965829623402</v>
      </c>
      <c r="K1285">
        <v>108.137721871864</v>
      </c>
      <c r="L1285">
        <v>76.479303314108506</v>
      </c>
      <c r="M1285">
        <v>66.164616876087194</v>
      </c>
      <c r="N1285">
        <v>1.9559103034332299</v>
      </c>
      <c r="O1285">
        <v>0.430191630817367</v>
      </c>
      <c r="P1285">
        <v>382.452830188679</v>
      </c>
      <c r="Q1285">
        <v>6.9037975684227995E-2</v>
      </c>
    </row>
    <row r="1286" spans="1:17" hidden="1" x14ac:dyDescent="0.3">
      <c r="A1286" t="s">
        <v>2734</v>
      </c>
      <c r="B1286" t="s">
        <v>2735</v>
      </c>
      <c r="C1286" t="s">
        <v>3151</v>
      </c>
      <c r="D1286" t="s">
        <v>262</v>
      </c>
      <c r="E1286">
        <v>1562.492</v>
      </c>
      <c r="F1286">
        <v>535.1</v>
      </c>
      <c r="G1286">
        <v>2.8446974734044801</v>
      </c>
      <c r="H1286">
        <v>2.6305594510724299</v>
      </c>
      <c r="I1286">
        <v>22.174712269113101</v>
      </c>
      <c r="J1286">
        <v>6.8794323596385096</v>
      </c>
      <c r="K1286">
        <v>514.93468149522698</v>
      </c>
      <c r="L1286">
        <v>454.69253976608297</v>
      </c>
      <c r="M1286">
        <v>69.615919961774196</v>
      </c>
      <c r="N1286">
        <v>0.659433847275811</v>
      </c>
      <c r="O1286">
        <v>7.2416370771818297</v>
      </c>
      <c r="P1286">
        <v>63.040828762949403</v>
      </c>
      <c r="Q1286">
        <v>1.345002582822E-3</v>
      </c>
    </row>
    <row r="1287" spans="1:17" hidden="1" x14ac:dyDescent="0.3">
      <c r="A1287" t="s">
        <v>2736</v>
      </c>
      <c r="B1287" t="s">
        <v>2737</v>
      </c>
      <c r="C1287" t="s">
        <v>3151</v>
      </c>
      <c r="D1287" t="s">
        <v>21</v>
      </c>
      <c r="E1287">
        <v>1556.620255905</v>
      </c>
      <c r="F1287">
        <v>278.85000000000002</v>
      </c>
      <c r="G1287">
        <v>98.109970524773701</v>
      </c>
      <c r="H1287">
        <v>-3.2513095603698501</v>
      </c>
      <c r="I1287">
        <v>90.848373977914903</v>
      </c>
      <c r="J1287">
        <v>6.7975835642449098</v>
      </c>
      <c r="K1287">
        <v>259.36110444083499</v>
      </c>
      <c r="L1287">
        <v>198.465101021706</v>
      </c>
      <c r="M1287">
        <v>51.822102554932897</v>
      </c>
      <c r="N1287">
        <v>0.44890591861315499</v>
      </c>
      <c r="O1287">
        <v>14.7211762596377</v>
      </c>
      <c r="P1287">
        <v>152.35294117647001</v>
      </c>
      <c r="Q1287">
        <v>0.113686895054225</v>
      </c>
    </row>
    <row r="1288" spans="1:17" hidden="1" x14ac:dyDescent="0.3">
      <c r="A1288" t="s">
        <v>2738</v>
      </c>
      <c r="B1288" t="s">
        <v>2739</v>
      </c>
      <c r="C1288" t="s">
        <v>3151</v>
      </c>
      <c r="D1288" t="s">
        <v>135</v>
      </c>
      <c r="E1288">
        <v>1555.641859845</v>
      </c>
      <c r="F1288">
        <v>377.95</v>
      </c>
      <c r="G1288">
        <v>60.484608385877898</v>
      </c>
      <c r="H1288">
        <v>11.481802342099</v>
      </c>
      <c r="I1288">
        <v>-4.3484991417743197</v>
      </c>
      <c r="J1288">
        <v>-8.6901520264193106</v>
      </c>
      <c r="K1288">
        <v>358.68149711228398</v>
      </c>
      <c r="L1288">
        <v>327.16090799054399</v>
      </c>
      <c r="M1288">
        <v>46.735018626367903</v>
      </c>
      <c r="N1288">
        <v>1.28735493072226</v>
      </c>
      <c r="O1288">
        <v>15.0813599682497</v>
      </c>
      <c r="P1288">
        <v>138.37906023336399</v>
      </c>
      <c r="Q1288">
        <v>9.2554650587272996E-2</v>
      </c>
    </row>
    <row r="1289" spans="1:17" hidden="1" x14ac:dyDescent="0.3">
      <c r="A1289" t="s">
        <v>2740</v>
      </c>
      <c r="B1289" t="s">
        <v>2741</v>
      </c>
      <c r="C1289" t="s">
        <v>3151</v>
      </c>
      <c r="D1289" t="s">
        <v>262</v>
      </c>
      <c r="E1289">
        <v>1553.923328265</v>
      </c>
      <c r="F1289">
        <v>396.55</v>
      </c>
      <c r="G1289">
        <v>87.359970524773701</v>
      </c>
      <c r="H1289">
        <v>-4.1325237962759402</v>
      </c>
      <c r="I1289">
        <v>70.696367701117694</v>
      </c>
      <c r="J1289">
        <v>5.2264403849172503</v>
      </c>
      <c r="K1289">
        <v>374.27894771834201</v>
      </c>
      <c r="M1289">
        <v>51.855990654284398</v>
      </c>
      <c r="N1289">
        <v>0.36577367655910198</v>
      </c>
      <c r="O1289">
        <v>17.009204387845099</v>
      </c>
      <c r="P1289">
        <v>131.42690399766499</v>
      </c>
    </row>
    <row r="1290" spans="1:17" hidden="1" x14ac:dyDescent="0.3">
      <c r="A1290" t="s">
        <v>2742</v>
      </c>
      <c r="B1290" t="s">
        <v>2743</v>
      </c>
      <c r="C1290" t="s">
        <v>3151</v>
      </c>
      <c r="D1290" t="s">
        <v>543</v>
      </c>
      <c r="E1290">
        <v>1550.5023000000001</v>
      </c>
      <c r="F1290">
        <v>148.09</v>
      </c>
      <c r="G1290">
        <v>35.961210194195203</v>
      </c>
      <c r="H1290">
        <v>-6.7748741426772101</v>
      </c>
      <c r="I1290">
        <v>-4.3108406731327404</v>
      </c>
      <c r="J1290">
        <v>-1.0189329969818199</v>
      </c>
      <c r="K1290">
        <v>152.926022424222</v>
      </c>
      <c r="L1290">
        <v>140.580826788754</v>
      </c>
      <c r="M1290">
        <v>38.976816170191803</v>
      </c>
      <c r="N1290">
        <v>0.65511918337671904</v>
      </c>
      <c r="O1290">
        <v>23.5735025997704</v>
      </c>
      <c r="P1290">
        <v>89.4945617402431</v>
      </c>
      <c r="Q1290">
        <v>7.6718150142256997E-2</v>
      </c>
    </row>
    <row r="1291" spans="1:17" hidden="1" x14ac:dyDescent="0.3">
      <c r="A1291" t="s">
        <v>2744</v>
      </c>
      <c r="B1291" t="s">
        <v>2745</v>
      </c>
      <c r="C1291" t="s">
        <v>3151</v>
      </c>
      <c r="D1291" t="s">
        <v>72</v>
      </c>
      <c r="E1291">
        <v>1539.9601230000001</v>
      </c>
      <c r="F1291">
        <v>50102</v>
      </c>
      <c r="G1291">
        <v>148.441011331743</v>
      </c>
      <c r="H1291">
        <v>-4.8788575693562999</v>
      </c>
      <c r="I1291">
        <v>97.1838989641506</v>
      </c>
      <c r="J1291">
        <v>7.6599680709547897</v>
      </c>
      <c r="K1291">
        <v>50514.689978368697</v>
      </c>
      <c r="L1291">
        <v>40118.1704598789</v>
      </c>
      <c r="M1291">
        <v>57.673414368200298</v>
      </c>
      <c r="N1291">
        <v>0.97548918640576698</v>
      </c>
      <c r="O1291">
        <v>33.725200590794699</v>
      </c>
      <c r="P1291">
        <v>211.19254658385</v>
      </c>
      <c r="Q1291">
        <v>9.4030921516068997E-2</v>
      </c>
    </row>
    <row r="1292" spans="1:17" hidden="1" x14ac:dyDescent="0.3">
      <c r="A1292" t="s">
        <v>2746</v>
      </c>
      <c r="B1292" t="s">
        <v>2747</v>
      </c>
      <c r="C1292" t="s">
        <v>3151</v>
      </c>
      <c r="D1292" t="s">
        <v>434</v>
      </c>
      <c r="E1292">
        <v>1539.0139402350001</v>
      </c>
      <c r="F1292">
        <v>150.94999999999999</v>
      </c>
      <c r="G1292">
        <v>-32.548249913426503</v>
      </c>
      <c r="H1292">
        <v>-8.8179514509065697</v>
      </c>
      <c r="I1292">
        <v>-16.908455050727</v>
      </c>
      <c r="J1292">
        <v>0.30629062192922302</v>
      </c>
      <c r="O1292">
        <v>17.257369990062902</v>
      </c>
      <c r="P1292">
        <v>7.1403222372063304</v>
      </c>
    </row>
    <row r="1293" spans="1:17" hidden="1" x14ac:dyDescent="0.3">
      <c r="A1293" t="s">
        <v>2748</v>
      </c>
      <c r="B1293" t="s">
        <v>2749</v>
      </c>
      <c r="C1293" t="s">
        <v>3151</v>
      </c>
      <c r="D1293" t="s">
        <v>125</v>
      </c>
      <c r="E1293">
        <v>1538.831225484</v>
      </c>
      <c r="F1293">
        <v>14.28</v>
      </c>
      <c r="G1293">
        <v>-21.021543663912201</v>
      </c>
      <c r="H1293">
        <v>-3.14911801272945</v>
      </c>
      <c r="I1293">
        <v>-36.583567945859997</v>
      </c>
      <c r="J1293">
        <v>-3.6385962972659001</v>
      </c>
      <c r="K1293">
        <v>15.227670792502201</v>
      </c>
      <c r="L1293">
        <v>16.174443723399701</v>
      </c>
      <c r="M1293">
        <v>39.0156559649107</v>
      </c>
      <c r="N1293">
        <v>0.73290616385906904</v>
      </c>
      <c r="O1293">
        <v>84.559849104658397</v>
      </c>
      <c r="P1293">
        <v>19.654049569635902</v>
      </c>
      <c r="Q1293">
        <v>3.7460336196354999E-2</v>
      </c>
    </row>
    <row r="1294" spans="1:17" hidden="1" x14ac:dyDescent="0.3">
      <c r="A1294" t="s">
        <v>2750</v>
      </c>
      <c r="B1294" t="s">
        <v>2751</v>
      </c>
      <c r="C1294" t="s">
        <v>3151</v>
      </c>
      <c r="D1294" t="s">
        <v>215</v>
      </c>
      <c r="E1294">
        <v>1523.0419875</v>
      </c>
      <c r="F1294">
        <v>4799.25</v>
      </c>
      <c r="G1294">
        <v>1747.4836684414399</v>
      </c>
      <c r="H1294">
        <v>46.565321571250799</v>
      </c>
      <c r="I1294">
        <v>1185.51102664873</v>
      </c>
      <c r="J1294">
        <v>6.9001119365579697</v>
      </c>
      <c r="K1294">
        <v>3379.2029101125099</v>
      </c>
      <c r="L1294">
        <v>1755.4215887074899</v>
      </c>
      <c r="M1294">
        <v>84.953727923156094</v>
      </c>
      <c r="N1294">
        <v>0.47350127030363098</v>
      </c>
      <c r="O1294">
        <v>2.0399020680314601</v>
      </c>
      <c r="P1294">
        <v>2207.33173076923</v>
      </c>
      <c r="Q1294">
        <v>0.35899027697594299</v>
      </c>
    </row>
    <row r="1295" spans="1:17" hidden="1" x14ac:dyDescent="0.3">
      <c r="A1295" t="s">
        <v>2752</v>
      </c>
      <c r="B1295" t="s">
        <v>2753</v>
      </c>
      <c r="C1295" t="s">
        <v>3151</v>
      </c>
      <c r="D1295" t="s">
        <v>21</v>
      </c>
      <c r="E1295">
        <v>1520.1754017600001</v>
      </c>
      <c r="F1295">
        <v>997.6</v>
      </c>
      <c r="G1295">
        <v>37.791937828277703</v>
      </c>
      <c r="H1295">
        <v>-10.8928979980963</v>
      </c>
      <c r="I1295">
        <v>29.489754545832</v>
      </c>
      <c r="J1295">
        <v>-2.1791743220329098</v>
      </c>
      <c r="K1295">
        <v>1064.5829739580299</v>
      </c>
      <c r="L1295">
        <v>947.64345747906202</v>
      </c>
      <c r="M1295">
        <v>34.9693759732803</v>
      </c>
      <c r="N1295">
        <v>0.55853348934510505</v>
      </c>
      <c r="O1295">
        <v>25.491178829190002</v>
      </c>
      <c r="P1295">
        <v>69.948892674616701</v>
      </c>
      <c r="Q1295">
        <v>8.1067688830442006E-2</v>
      </c>
    </row>
    <row r="1296" spans="1:17" hidden="1" x14ac:dyDescent="0.3">
      <c r="A1296" t="s">
        <v>2754</v>
      </c>
      <c r="B1296" t="s">
        <v>2755</v>
      </c>
      <c r="C1296" t="s">
        <v>3151</v>
      </c>
      <c r="D1296" t="s">
        <v>48</v>
      </c>
      <c r="E1296">
        <v>1507.4165178000001</v>
      </c>
      <c r="F1296">
        <v>254</v>
      </c>
      <c r="G1296">
        <v>312.98460946180398</v>
      </c>
      <c r="H1296">
        <v>3.0752598381857199</v>
      </c>
      <c r="I1296">
        <v>104.31103468907401</v>
      </c>
      <c r="J1296">
        <v>0.83416732092499701</v>
      </c>
      <c r="K1296">
        <v>243.32191153540899</v>
      </c>
      <c r="L1296">
        <v>172.04804772928401</v>
      </c>
      <c r="M1296">
        <v>43.083755703281497</v>
      </c>
      <c r="N1296">
        <v>0.32453489697445498</v>
      </c>
      <c r="O1296">
        <v>19.251968503937</v>
      </c>
      <c r="P1296">
        <v>383.34919124643199</v>
      </c>
      <c r="Q1296">
        <v>0.223728378949726</v>
      </c>
    </row>
    <row r="1297" spans="1:17" hidden="1" x14ac:dyDescent="0.3">
      <c r="A1297" t="s">
        <v>2756</v>
      </c>
      <c r="B1297" t="s">
        <v>2757</v>
      </c>
      <c r="C1297" t="s">
        <v>3151</v>
      </c>
      <c r="D1297" t="s">
        <v>117</v>
      </c>
      <c r="E1297">
        <v>1506.0509985000001</v>
      </c>
      <c r="F1297">
        <v>542.95000000000005</v>
      </c>
      <c r="G1297">
        <v>52.501893729010703</v>
      </c>
      <c r="H1297">
        <v>-13.0570517038849</v>
      </c>
      <c r="I1297">
        <v>-9.1305063362742001</v>
      </c>
      <c r="J1297">
        <v>-5.0165381588659601</v>
      </c>
      <c r="K1297">
        <v>560.31328832248403</v>
      </c>
      <c r="L1297">
        <v>510.43608170298199</v>
      </c>
      <c r="M1297">
        <v>43.132785604463898</v>
      </c>
      <c r="N1297">
        <v>0.71068205762806802</v>
      </c>
      <c r="O1297">
        <v>23.952481812321501</v>
      </c>
      <c r="P1297">
        <v>108.867089824966</v>
      </c>
      <c r="Q1297">
        <v>0.137219380379658</v>
      </c>
    </row>
    <row r="1298" spans="1:17" hidden="1" x14ac:dyDescent="0.3">
      <c r="A1298" t="s">
        <v>2758</v>
      </c>
      <c r="B1298" t="s">
        <v>2759</v>
      </c>
      <c r="C1298" t="s">
        <v>3151</v>
      </c>
      <c r="D1298" t="s">
        <v>741</v>
      </c>
      <c r="E1298">
        <v>1502.0466694199999</v>
      </c>
      <c r="F1298">
        <v>273.27999999999997</v>
      </c>
      <c r="G1298">
        <v>1.70662398140079</v>
      </c>
      <c r="H1298">
        <v>-0.271938403848488</v>
      </c>
      <c r="I1298">
        <v>2.1598766558214901</v>
      </c>
      <c r="J1298">
        <v>-1.6674355095548901</v>
      </c>
      <c r="K1298">
        <v>272.18648032261302</v>
      </c>
      <c r="L1298">
        <v>252.70162565646899</v>
      </c>
      <c r="M1298">
        <v>57.335343564974302</v>
      </c>
      <c r="N1298">
        <v>1.3728809658764001</v>
      </c>
      <c r="O1298">
        <v>5.2693208430913501</v>
      </c>
      <c r="P1298">
        <v>34.693676376361502</v>
      </c>
      <c r="Q1298">
        <v>2.5420345253382999E-2</v>
      </c>
    </row>
    <row r="1299" spans="1:17" hidden="1" x14ac:dyDescent="0.3">
      <c r="A1299" t="s">
        <v>2760</v>
      </c>
      <c r="B1299" t="s">
        <v>2761</v>
      </c>
      <c r="C1299" t="s">
        <v>3151</v>
      </c>
      <c r="D1299" t="s">
        <v>215</v>
      </c>
      <c r="E1299">
        <v>1499.6484393000001</v>
      </c>
      <c r="F1299">
        <v>875.05</v>
      </c>
      <c r="G1299">
        <v>107.563328900589</v>
      </c>
      <c r="H1299">
        <v>1.48194788760364</v>
      </c>
      <c r="I1299">
        <v>34.880571312655299</v>
      </c>
      <c r="J1299">
        <v>-1.2887859807492801</v>
      </c>
      <c r="K1299">
        <v>856.05717699563502</v>
      </c>
      <c r="L1299">
        <v>716.57805136623904</v>
      </c>
      <c r="M1299">
        <v>49.600658806724397</v>
      </c>
      <c r="N1299">
        <v>0.51887471511318395</v>
      </c>
      <c r="O1299">
        <v>15.719101765613299</v>
      </c>
      <c r="P1299">
        <v>154.33803226275199</v>
      </c>
      <c r="Q1299">
        <v>0.13813156357697301</v>
      </c>
    </row>
    <row r="1300" spans="1:17" hidden="1" x14ac:dyDescent="0.3">
      <c r="A1300" t="s">
        <v>2762</v>
      </c>
      <c r="B1300" t="s">
        <v>2763</v>
      </c>
      <c r="C1300" t="s">
        <v>3151</v>
      </c>
      <c r="E1300">
        <v>1498.9298586899999</v>
      </c>
      <c r="F1300">
        <v>346.35</v>
      </c>
      <c r="G1300">
        <v>1136.82773208195</v>
      </c>
      <c r="H1300">
        <v>-12.6246366924222</v>
      </c>
      <c r="I1300">
        <v>145.067043391672</v>
      </c>
      <c r="J1300">
        <v>-5.9983802607058596</v>
      </c>
      <c r="K1300">
        <v>375.65979054361202</v>
      </c>
      <c r="L1300">
        <v>265.09748947665003</v>
      </c>
      <c r="M1300">
        <v>33.995917927834697</v>
      </c>
      <c r="N1300">
        <v>0.61397415167361802</v>
      </c>
      <c r="O1300">
        <v>42.861267503969898</v>
      </c>
      <c r="P1300">
        <v>1352.20125786163</v>
      </c>
      <c r="Q1300">
        <v>0.20686338708910801</v>
      </c>
    </row>
    <row r="1301" spans="1:17" hidden="1" x14ac:dyDescent="0.3">
      <c r="A1301" t="s">
        <v>2764</v>
      </c>
      <c r="B1301" t="s">
        <v>2765</v>
      </c>
      <c r="C1301" t="s">
        <v>3151</v>
      </c>
      <c r="D1301" t="s">
        <v>458</v>
      </c>
      <c r="E1301">
        <v>1496.0365352900001</v>
      </c>
      <c r="F1301">
        <v>1148.95</v>
      </c>
      <c r="G1301">
        <v>-23.709691021542099</v>
      </c>
      <c r="H1301">
        <v>-8.6927200323863101</v>
      </c>
      <c r="I1301">
        <v>-18.388937617758401</v>
      </c>
      <c r="J1301">
        <v>-6.4610506823942897</v>
      </c>
      <c r="K1301">
        <v>1258.49244335504</v>
      </c>
      <c r="L1301">
        <v>1295.6236974884</v>
      </c>
      <c r="M1301">
        <v>37.847208403521101</v>
      </c>
      <c r="N1301">
        <v>0.95677772796648697</v>
      </c>
      <c r="O1301">
        <v>35.1668915096392</v>
      </c>
      <c r="P1301">
        <v>12.658724322204201</v>
      </c>
      <c r="Q1301">
        <v>-5.7704470795583003E-2</v>
      </c>
    </row>
    <row r="1302" spans="1:17" hidden="1" x14ac:dyDescent="0.3">
      <c r="A1302" t="s">
        <v>2766</v>
      </c>
      <c r="B1302" t="s">
        <v>2767</v>
      </c>
      <c r="C1302" t="s">
        <v>3151</v>
      </c>
      <c r="D1302" t="s">
        <v>135</v>
      </c>
      <c r="E1302">
        <v>1494.20419434</v>
      </c>
      <c r="F1302">
        <v>117.26</v>
      </c>
      <c r="G1302">
        <v>16.477617583597301</v>
      </c>
      <c r="H1302">
        <v>-9.2424949793410693</v>
      </c>
      <c r="I1302">
        <v>6.9806383230985301</v>
      </c>
      <c r="J1302">
        <v>-9.0378847658780306E-2</v>
      </c>
      <c r="K1302">
        <v>125.90722437691301</v>
      </c>
      <c r="L1302">
        <v>116.405584230841</v>
      </c>
      <c r="M1302">
        <v>44.432066946062299</v>
      </c>
      <c r="N1302">
        <v>0.72752711717512597</v>
      </c>
      <c r="O1302">
        <v>28.7310250724884</v>
      </c>
      <c r="P1302">
        <v>60.191256830600999</v>
      </c>
      <c r="Q1302">
        <v>6.8825810233843002E-2</v>
      </c>
    </row>
    <row r="1303" spans="1:17" hidden="1" x14ac:dyDescent="0.3">
      <c r="A1303" t="s">
        <v>2768</v>
      </c>
      <c r="B1303" t="s">
        <v>2769</v>
      </c>
      <c r="C1303" t="s">
        <v>3151</v>
      </c>
      <c r="D1303" t="s">
        <v>48</v>
      </c>
      <c r="E1303">
        <v>1486.6732500000001</v>
      </c>
      <c r="F1303">
        <v>376.85</v>
      </c>
      <c r="G1303">
        <v>-8.7170735003834405</v>
      </c>
      <c r="H1303">
        <v>-7.9047497336583303</v>
      </c>
      <c r="I1303">
        <v>23.2706099034869</v>
      </c>
      <c r="J1303">
        <v>-3.39249354638073</v>
      </c>
      <c r="K1303">
        <v>400.01910744849101</v>
      </c>
      <c r="L1303">
        <v>365.11494232561802</v>
      </c>
      <c r="M1303">
        <v>41.921966417796597</v>
      </c>
      <c r="N1303">
        <v>0.57683220771435195</v>
      </c>
      <c r="O1303">
        <v>32.002122860554501</v>
      </c>
      <c r="P1303">
        <v>63.741038453182703</v>
      </c>
      <c r="Q1303">
        <v>7.3398274177935E-2</v>
      </c>
    </row>
    <row r="1304" spans="1:17" hidden="1" x14ac:dyDescent="0.3">
      <c r="A1304" t="s">
        <v>2770</v>
      </c>
      <c r="B1304" t="s">
        <v>2771</v>
      </c>
      <c r="C1304" t="s">
        <v>3151</v>
      </c>
      <c r="D1304" t="s">
        <v>72</v>
      </c>
      <c r="E1304">
        <v>1486.38924</v>
      </c>
      <c r="F1304">
        <v>146.21</v>
      </c>
      <c r="G1304">
        <v>20.762467150954599</v>
      </c>
      <c r="H1304">
        <v>10.8330096648669</v>
      </c>
      <c r="I1304">
        <v>39.0707339603739</v>
      </c>
      <c r="J1304">
        <v>12.3023264909475</v>
      </c>
      <c r="K1304">
        <v>121.57500182101199</v>
      </c>
      <c r="L1304">
        <v>107.16321115946999</v>
      </c>
      <c r="M1304">
        <v>62.806701240496103</v>
      </c>
      <c r="N1304">
        <v>1.1400304444126099</v>
      </c>
      <c r="O1304">
        <v>3.6180835784145899</v>
      </c>
      <c r="P1304">
        <v>75.311750599520295</v>
      </c>
    </row>
    <row r="1305" spans="1:17" hidden="1" x14ac:dyDescent="0.3">
      <c r="A1305" t="s">
        <v>2772</v>
      </c>
      <c r="B1305" t="s">
        <v>2773</v>
      </c>
      <c r="C1305" t="s">
        <v>3151</v>
      </c>
      <c r="D1305" t="s">
        <v>83</v>
      </c>
      <c r="E1305">
        <v>1481.4814985519999</v>
      </c>
      <c r="F1305">
        <v>154.11000000000001</v>
      </c>
      <c r="G1305">
        <v>10.374851477154699</v>
      </c>
      <c r="H1305">
        <v>-1.38312424146333</v>
      </c>
      <c r="I1305">
        <v>26.137611678804799</v>
      </c>
      <c r="J1305">
        <v>6.8017140216152798</v>
      </c>
      <c r="K1305">
        <v>121.997996423942</v>
      </c>
      <c r="L1305">
        <v>111.430938417026</v>
      </c>
      <c r="M1305">
        <v>78.153268892772601</v>
      </c>
      <c r="N1305">
        <v>1.1391930884194099</v>
      </c>
      <c r="O1305">
        <v>6.1838946207254297</v>
      </c>
      <c r="P1305">
        <v>76.3272311212814</v>
      </c>
      <c r="Q1305">
        <v>-1.9047968890377E-2</v>
      </c>
    </row>
    <row r="1306" spans="1:17" hidden="1" x14ac:dyDescent="0.3">
      <c r="A1306" t="s">
        <v>2774</v>
      </c>
      <c r="B1306" t="s">
        <v>2775</v>
      </c>
      <c r="C1306" t="s">
        <v>3151</v>
      </c>
      <c r="D1306" t="s">
        <v>611</v>
      </c>
      <c r="E1306">
        <v>1480.5987720799999</v>
      </c>
      <c r="F1306">
        <v>150.38</v>
      </c>
      <c r="G1306">
        <v>-21.878354051992101</v>
      </c>
      <c r="H1306">
        <v>2.94145744477663</v>
      </c>
      <c r="I1306">
        <v>0.140057611346527</v>
      </c>
      <c r="J1306">
        <v>1.84207245926492</v>
      </c>
      <c r="K1306">
        <v>146.651213655856</v>
      </c>
      <c r="L1306">
        <v>142.41526866151199</v>
      </c>
      <c r="M1306">
        <v>56.889149066806901</v>
      </c>
      <c r="N1306">
        <v>0.85175641394469903</v>
      </c>
      <c r="O1306">
        <v>24.983375448862802</v>
      </c>
      <c r="P1306">
        <v>31.3362445414847</v>
      </c>
      <c r="Q1306">
        <v>-6.0008919858371999E-2</v>
      </c>
    </row>
    <row r="1307" spans="1:17" hidden="1" x14ac:dyDescent="0.3">
      <c r="A1307" t="s">
        <v>2776</v>
      </c>
      <c r="B1307" t="s">
        <v>2777</v>
      </c>
      <c r="C1307" t="s">
        <v>3151</v>
      </c>
      <c r="D1307" t="s">
        <v>21</v>
      </c>
      <c r="E1307">
        <v>1473.45436438</v>
      </c>
      <c r="F1307">
        <v>396.85</v>
      </c>
      <c r="G1307">
        <v>5.8807794017372803</v>
      </c>
      <c r="H1307">
        <v>-5.8666251515227996</v>
      </c>
      <c r="I1307">
        <v>-13.921454004676299</v>
      </c>
      <c r="J1307">
        <v>1.1795344831022601</v>
      </c>
      <c r="K1307">
        <v>394.82492732356297</v>
      </c>
      <c r="L1307">
        <v>354.028213131813</v>
      </c>
      <c r="M1307">
        <v>50.9910107312161</v>
      </c>
      <c r="N1307">
        <v>0.38801397471992599</v>
      </c>
      <c r="O1307">
        <v>14.652891520725699</v>
      </c>
      <c r="P1307">
        <v>59.762479871175501</v>
      </c>
      <c r="Q1307">
        <v>-1.0035215397465E-2</v>
      </c>
    </row>
    <row r="1308" spans="1:17" hidden="1" x14ac:dyDescent="0.3">
      <c r="A1308" t="s">
        <v>2778</v>
      </c>
      <c r="B1308" t="s">
        <v>2779</v>
      </c>
      <c r="C1308" t="s">
        <v>3151</v>
      </c>
      <c r="D1308" t="s">
        <v>262</v>
      </c>
      <c r="E1308">
        <v>1473.342410535</v>
      </c>
      <c r="F1308">
        <v>858.35</v>
      </c>
      <c r="G1308">
        <v>17.049265143369102</v>
      </c>
      <c r="H1308">
        <v>57.661885538804</v>
      </c>
      <c r="I1308">
        <v>43.844227436666003</v>
      </c>
      <c r="J1308">
        <v>13.0298305918928</v>
      </c>
      <c r="K1308">
        <v>664.82411524723204</v>
      </c>
      <c r="L1308">
        <v>595.18786509344</v>
      </c>
      <c r="M1308">
        <v>72.442452104609501</v>
      </c>
      <c r="N1308">
        <v>2.1729329105484401</v>
      </c>
      <c r="O1308">
        <v>9.7454418360808592</v>
      </c>
      <c r="P1308">
        <v>94.637188208616706</v>
      </c>
      <c r="Q1308">
        <v>9.5015512905512994E-2</v>
      </c>
    </row>
    <row r="1309" spans="1:17" hidden="1" x14ac:dyDescent="0.3">
      <c r="A1309" t="s">
        <v>2780</v>
      </c>
      <c r="B1309" t="s">
        <v>2781</v>
      </c>
      <c r="C1309" t="s">
        <v>3151</v>
      </c>
      <c r="D1309" t="s">
        <v>1000</v>
      </c>
      <c r="E1309">
        <v>1473.2556199000001</v>
      </c>
      <c r="F1309">
        <v>735.95</v>
      </c>
      <c r="G1309">
        <v>-20.043576891425602</v>
      </c>
      <c r="H1309">
        <v>-0.245868059403934</v>
      </c>
      <c r="I1309">
        <v>14.2198508575588</v>
      </c>
      <c r="J1309">
        <v>-4.9665882361296703</v>
      </c>
      <c r="K1309">
        <v>724.45450173621305</v>
      </c>
      <c r="L1309">
        <v>654.92458474918703</v>
      </c>
      <c r="M1309">
        <v>41.005142150778902</v>
      </c>
      <c r="N1309">
        <v>0.81458097214367997</v>
      </c>
      <c r="O1309">
        <v>16.176370677355798</v>
      </c>
      <c r="P1309">
        <v>53.466791783964098</v>
      </c>
      <c r="Q1309">
        <v>5.7858267074416998E-2</v>
      </c>
    </row>
    <row r="1310" spans="1:17" hidden="1" x14ac:dyDescent="0.3">
      <c r="A1310" t="s">
        <v>2782</v>
      </c>
      <c r="B1310" t="s">
        <v>2783</v>
      </c>
      <c r="C1310" t="s">
        <v>3151</v>
      </c>
      <c r="D1310" t="s">
        <v>21</v>
      </c>
      <c r="E1310">
        <v>1473.12430068</v>
      </c>
      <c r="F1310">
        <v>852.45</v>
      </c>
      <c r="G1310">
        <v>699.99643340686998</v>
      </c>
      <c r="H1310">
        <v>-5.55814496853111</v>
      </c>
      <c r="I1310">
        <v>226.690241577949</v>
      </c>
      <c r="J1310">
        <v>5.2953253674941303</v>
      </c>
      <c r="K1310">
        <v>802.16252882204401</v>
      </c>
      <c r="M1310">
        <v>50.928691259988597</v>
      </c>
      <c r="N1310">
        <v>1.02584837545126</v>
      </c>
      <c r="O1310">
        <v>17.074315209103101</v>
      </c>
      <c r="P1310">
        <v>814.15549597855204</v>
      </c>
    </row>
    <row r="1311" spans="1:17" hidden="1" x14ac:dyDescent="0.3">
      <c r="A1311" t="s">
        <v>2784</v>
      </c>
      <c r="B1311" t="s">
        <v>2785</v>
      </c>
      <c r="C1311" t="s">
        <v>3151</v>
      </c>
      <c r="D1311" t="s">
        <v>271</v>
      </c>
      <c r="E1311">
        <v>1469.8070496719999</v>
      </c>
      <c r="F1311">
        <v>26.52</v>
      </c>
      <c r="G1311">
        <v>-42.494928303767203</v>
      </c>
      <c r="H1311">
        <v>-7.0694154746973297</v>
      </c>
      <c r="I1311">
        <v>-23.183567945859998</v>
      </c>
      <c r="J1311">
        <v>-4.3478161554219303</v>
      </c>
      <c r="K1311">
        <v>28.5553117586926</v>
      </c>
      <c r="L1311">
        <v>30.8282225949918</v>
      </c>
      <c r="M1311">
        <v>42.116796168802601</v>
      </c>
      <c r="N1311">
        <v>0.58294748203720503</v>
      </c>
      <c r="O1311">
        <v>72.699849170437304</v>
      </c>
      <c r="P1311">
        <v>17.8666666666666</v>
      </c>
      <c r="Q1311">
        <v>-4.2335212978370999E-2</v>
      </c>
    </row>
    <row r="1312" spans="1:17" hidden="1" x14ac:dyDescent="0.3">
      <c r="A1312" t="s">
        <v>2786</v>
      </c>
      <c r="B1312" t="s">
        <v>2787</v>
      </c>
      <c r="C1312" t="s">
        <v>3151</v>
      </c>
      <c r="D1312" t="s">
        <v>60</v>
      </c>
      <c r="E1312">
        <v>1467.8932481659999</v>
      </c>
      <c r="F1312">
        <v>206.17</v>
      </c>
      <c r="G1312">
        <v>-52.564662826665597</v>
      </c>
      <c r="H1312">
        <v>-6.2181222318411997</v>
      </c>
      <c r="I1312">
        <v>-28.433739351385299</v>
      </c>
      <c r="J1312">
        <v>-4.3388215081355197</v>
      </c>
      <c r="K1312">
        <v>223.701355012319</v>
      </c>
      <c r="M1312">
        <v>28.855448688597999</v>
      </c>
      <c r="N1312">
        <v>0.88870380314466901</v>
      </c>
      <c r="O1312">
        <v>43.837609739535303</v>
      </c>
      <c r="P1312">
        <v>3.6030150753768799</v>
      </c>
    </row>
    <row r="1313" spans="1:17" hidden="1" x14ac:dyDescent="0.3">
      <c r="A1313" t="s">
        <v>2788</v>
      </c>
      <c r="B1313" t="s">
        <v>2789</v>
      </c>
      <c r="C1313" t="s">
        <v>3151</v>
      </c>
      <c r="D1313" t="s">
        <v>268</v>
      </c>
      <c r="E1313">
        <v>1466.0735225409901</v>
      </c>
      <c r="F1313">
        <v>178.67</v>
      </c>
      <c r="G1313">
        <v>-38.1999447716886</v>
      </c>
      <c r="H1313">
        <v>-5.5145709153034499</v>
      </c>
      <c r="I1313">
        <v>-3.42981491922562</v>
      </c>
      <c r="J1313">
        <v>-2.0890570173191101</v>
      </c>
      <c r="K1313">
        <v>180.37103538442901</v>
      </c>
      <c r="M1313">
        <v>45.466236911705302</v>
      </c>
      <c r="N1313">
        <v>0.30036664517153699</v>
      </c>
      <c r="O1313">
        <v>23.0760620137684</v>
      </c>
      <c r="P1313">
        <v>38.826728826728797</v>
      </c>
    </row>
    <row r="1314" spans="1:17" hidden="1" x14ac:dyDescent="0.3">
      <c r="A1314" t="s">
        <v>2790</v>
      </c>
      <c r="B1314" t="s">
        <v>2791</v>
      </c>
      <c r="C1314" t="s">
        <v>3151</v>
      </c>
      <c r="D1314" t="s">
        <v>2792</v>
      </c>
      <c r="E1314">
        <v>1462.6612165500001</v>
      </c>
      <c r="F1314">
        <v>1394.55</v>
      </c>
      <c r="G1314">
        <v>427.60058785784099</v>
      </c>
      <c r="H1314">
        <v>-7.6323337718755599</v>
      </c>
      <c r="I1314">
        <v>102.96258590029301</v>
      </c>
      <c r="J1314">
        <v>1.37066797216856</v>
      </c>
      <c r="K1314">
        <v>1475.6317357499599</v>
      </c>
      <c r="L1314">
        <v>1007.07923013225</v>
      </c>
      <c r="M1314">
        <v>37.370423098409297</v>
      </c>
      <c r="N1314">
        <v>0.45995893223819301</v>
      </c>
      <c r="O1314">
        <v>29.7515327525008</v>
      </c>
      <c r="P1314">
        <v>482.51879699248099</v>
      </c>
    </row>
    <row r="1315" spans="1:17" hidden="1" x14ac:dyDescent="0.3">
      <c r="A1315" t="s">
        <v>2793</v>
      </c>
      <c r="B1315" t="s">
        <v>2794</v>
      </c>
      <c r="C1315" t="s">
        <v>3151</v>
      </c>
      <c r="D1315" t="s">
        <v>122</v>
      </c>
      <c r="E1315">
        <v>1461.8460543399999</v>
      </c>
      <c r="F1315">
        <v>25.9</v>
      </c>
      <c r="G1315">
        <v>-35.865338117201503</v>
      </c>
      <c r="H1315">
        <v>2.2776739673382198</v>
      </c>
      <c r="I1315">
        <v>-23.187663508999901</v>
      </c>
      <c r="J1315">
        <v>5.1891798972814502</v>
      </c>
      <c r="K1315">
        <v>25.992389214347</v>
      </c>
      <c r="L1315">
        <v>27.632394741421699</v>
      </c>
      <c r="M1315">
        <v>63.4561334931606</v>
      </c>
      <c r="N1315">
        <v>1.1307282835838399</v>
      </c>
      <c r="O1315">
        <v>52.123552123552102</v>
      </c>
      <c r="P1315">
        <v>23.3333333333333</v>
      </c>
      <c r="Q1315">
        <v>0.20076038999084</v>
      </c>
    </row>
    <row r="1316" spans="1:17" hidden="1" x14ac:dyDescent="0.3">
      <c r="A1316" t="s">
        <v>2795</v>
      </c>
      <c r="B1316" t="s">
        <v>2796</v>
      </c>
      <c r="C1316" t="s">
        <v>3151</v>
      </c>
      <c r="D1316" t="s">
        <v>222</v>
      </c>
      <c r="E1316">
        <v>1460.60947579</v>
      </c>
      <c r="F1316">
        <v>2395.5500000000002</v>
      </c>
      <c r="G1316">
        <v>164.98815219509899</v>
      </c>
      <c r="H1316">
        <v>-10.8390286427726</v>
      </c>
      <c r="I1316">
        <v>88.989965775410994</v>
      </c>
      <c r="J1316">
        <v>-6.0746673795612098</v>
      </c>
      <c r="K1316">
        <v>2009.8144037908301</v>
      </c>
      <c r="L1316">
        <v>1490.5177500504401</v>
      </c>
      <c r="M1316">
        <v>63.811653379272798</v>
      </c>
      <c r="N1316">
        <v>0.29235018224579001</v>
      </c>
      <c r="O1316">
        <v>11.3940431216213</v>
      </c>
      <c r="P1316">
        <v>219.40666666666601</v>
      </c>
      <c r="Q1316">
        <v>0.13485471809775501</v>
      </c>
    </row>
    <row r="1317" spans="1:17" hidden="1" x14ac:dyDescent="0.3">
      <c r="A1317" t="s">
        <v>2797</v>
      </c>
      <c r="B1317" t="s">
        <v>2798</v>
      </c>
      <c r="C1317" t="s">
        <v>3151</v>
      </c>
      <c r="D1317" t="s">
        <v>398</v>
      </c>
      <c r="E1317">
        <v>1458.2039460000001</v>
      </c>
      <c r="F1317">
        <v>235.85</v>
      </c>
      <c r="G1317">
        <v>-34.195061852046301</v>
      </c>
      <c r="H1317">
        <v>-5.3738679047133404</v>
      </c>
      <c r="I1317">
        <v>-8.3217465798354908</v>
      </c>
      <c r="J1317">
        <v>-0.63156082191375995</v>
      </c>
      <c r="K1317">
        <v>246.40425008352</v>
      </c>
      <c r="L1317">
        <v>249.04350020941101</v>
      </c>
      <c r="M1317">
        <v>54.446116843273401</v>
      </c>
      <c r="N1317">
        <v>0.58606453911579504</v>
      </c>
      <c r="O1317">
        <v>32.2662709349162</v>
      </c>
      <c r="P1317">
        <v>15.020726652036</v>
      </c>
      <c r="Q1317">
        <v>0.1013355395519</v>
      </c>
    </row>
    <row r="1318" spans="1:17" hidden="1" x14ac:dyDescent="0.3">
      <c r="A1318" t="s">
        <v>2799</v>
      </c>
      <c r="B1318" t="s">
        <v>2800</v>
      </c>
      <c r="C1318" t="s">
        <v>3151</v>
      </c>
      <c r="D1318" t="s">
        <v>765</v>
      </c>
      <c r="E1318">
        <v>1451.90826149599</v>
      </c>
      <c r="F1318">
        <v>66.459999999999994</v>
      </c>
      <c r="G1318">
        <v>60.782294900068401</v>
      </c>
      <c r="H1318">
        <v>-5.6726102217274104</v>
      </c>
      <c r="I1318">
        <v>15.2484931228422</v>
      </c>
      <c r="J1318">
        <v>-4.8085410781410696</v>
      </c>
      <c r="K1318">
        <v>68.3998931225494</v>
      </c>
      <c r="L1318">
        <v>59.782474901941903</v>
      </c>
      <c r="M1318">
        <v>39.187042399215699</v>
      </c>
      <c r="N1318">
        <v>0.55023144605992003</v>
      </c>
      <c r="O1318">
        <v>16.611495636472998</v>
      </c>
      <c r="P1318">
        <v>111.656050955414</v>
      </c>
      <c r="Q1318">
        <v>0.207417179041924</v>
      </c>
    </row>
    <row r="1319" spans="1:17" hidden="1" x14ac:dyDescent="0.3">
      <c r="A1319" t="s">
        <v>2801</v>
      </c>
      <c r="B1319" t="s">
        <v>2802</v>
      </c>
      <c r="C1319" t="s">
        <v>3151</v>
      </c>
      <c r="D1319" t="s">
        <v>21</v>
      </c>
      <c r="E1319">
        <v>1451.2231634939999</v>
      </c>
      <c r="F1319">
        <v>148.97999999999999</v>
      </c>
      <c r="G1319">
        <v>52.487131763213597</v>
      </c>
      <c r="H1319">
        <v>-0.80388257536072905</v>
      </c>
      <c r="I1319">
        <v>41.766920988777102</v>
      </c>
      <c r="J1319">
        <v>3.1307588972051001</v>
      </c>
      <c r="K1319">
        <v>143.74100216667199</v>
      </c>
      <c r="L1319">
        <v>122.145973505298</v>
      </c>
      <c r="M1319">
        <v>59.161641097133099</v>
      </c>
      <c r="N1319">
        <v>0.78554883891497995</v>
      </c>
      <c r="O1319">
        <v>23.7078802523828</v>
      </c>
      <c r="P1319">
        <v>105.48965517241299</v>
      </c>
      <c r="Q1319">
        <v>0.10562737710506399</v>
      </c>
    </row>
    <row r="1320" spans="1:17" hidden="1" x14ac:dyDescent="0.3">
      <c r="A1320" t="s">
        <v>2803</v>
      </c>
      <c r="B1320" t="s">
        <v>2804</v>
      </c>
      <c r="C1320" t="s">
        <v>3151</v>
      </c>
      <c r="D1320" t="s">
        <v>1323</v>
      </c>
      <c r="E1320">
        <v>1446.9168036000001</v>
      </c>
      <c r="F1320">
        <v>209.06</v>
      </c>
      <c r="G1320">
        <v>-56.295457804318602</v>
      </c>
      <c r="H1320">
        <v>-5.4942925421083402</v>
      </c>
      <c r="I1320">
        <v>-32.093073649281997</v>
      </c>
      <c r="J1320">
        <v>-2.2676303379378799</v>
      </c>
      <c r="K1320">
        <v>222.63938031874699</v>
      </c>
      <c r="L1320">
        <v>248.166108380916</v>
      </c>
      <c r="M1320">
        <v>53.302487660660098</v>
      </c>
      <c r="N1320">
        <v>0.83175008121490401</v>
      </c>
      <c r="O1320">
        <v>58.3277527982397</v>
      </c>
      <c r="P1320">
        <v>5.4208058090867901</v>
      </c>
      <c r="Q1320">
        <v>4.3120168378608999E-2</v>
      </c>
    </row>
    <row r="1321" spans="1:17" hidden="1" x14ac:dyDescent="0.3">
      <c r="A1321" t="s">
        <v>2805</v>
      </c>
      <c r="B1321" t="s">
        <v>2806</v>
      </c>
      <c r="C1321" t="s">
        <v>3151</v>
      </c>
      <c r="D1321" t="s">
        <v>117</v>
      </c>
      <c r="E1321">
        <v>1443.1480903500001</v>
      </c>
      <c r="F1321">
        <v>12.05</v>
      </c>
      <c r="G1321">
        <v>5.1942196090228698</v>
      </c>
      <c r="H1321">
        <v>-10.242564644406899</v>
      </c>
      <c r="I1321">
        <v>-25.512139374431399</v>
      </c>
      <c r="J1321">
        <v>-5.6322735444928496</v>
      </c>
      <c r="K1321">
        <v>13.0165025244616</v>
      </c>
      <c r="L1321">
        <v>13.276280561391999</v>
      </c>
      <c r="M1321">
        <v>33.672781080081499</v>
      </c>
      <c r="N1321">
        <v>0.51552261647651498</v>
      </c>
      <c r="O1321">
        <v>52.697095435684602</v>
      </c>
      <c r="P1321">
        <v>46.951219512195102</v>
      </c>
      <c r="Q1321">
        <v>5.1570501640332E-2</v>
      </c>
    </row>
    <row r="1322" spans="1:17" hidden="1" x14ac:dyDescent="0.3">
      <c r="A1322" t="s">
        <v>2807</v>
      </c>
      <c r="B1322" t="s">
        <v>2808</v>
      </c>
      <c r="C1322" t="s">
        <v>3151</v>
      </c>
      <c r="D1322" t="s">
        <v>405</v>
      </c>
      <c r="E1322">
        <v>1442.997710588</v>
      </c>
      <c r="F1322">
        <v>35.979999999999997</v>
      </c>
      <c r="G1322">
        <v>16.985054025107701</v>
      </c>
      <c r="H1322">
        <v>-3.7679139056816302</v>
      </c>
      <c r="I1322">
        <v>-11.915977918159101</v>
      </c>
      <c r="J1322">
        <v>-0.78272432120469104</v>
      </c>
      <c r="K1322">
        <v>36.359186934210697</v>
      </c>
      <c r="L1322">
        <v>35.424562596825297</v>
      </c>
      <c r="M1322">
        <v>59.430461273389596</v>
      </c>
      <c r="N1322">
        <v>0.61289397759943198</v>
      </c>
      <c r="O1322">
        <v>29.2384658143413</v>
      </c>
      <c r="P1322">
        <v>76.372549019607803</v>
      </c>
      <c r="Q1322">
        <v>-1.8163328180051001E-2</v>
      </c>
    </row>
    <row r="1323" spans="1:17" hidden="1" x14ac:dyDescent="0.3">
      <c r="A1323" t="s">
        <v>2809</v>
      </c>
      <c r="B1323" t="s">
        <v>2810</v>
      </c>
      <c r="C1323" t="s">
        <v>3151</v>
      </c>
      <c r="D1323" t="s">
        <v>2811</v>
      </c>
      <c r="E1323">
        <v>1440.3869586000001</v>
      </c>
      <c r="F1323">
        <v>638.1</v>
      </c>
      <c r="G1323">
        <v>157.26170183700401</v>
      </c>
      <c r="H1323">
        <v>-8.0535580995006892</v>
      </c>
      <c r="I1323">
        <v>115.498282587947</v>
      </c>
      <c r="J1323">
        <v>-4.1534339354810097</v>
      </c>
      <c r="K1323">
        <v>619.48464781912401</v>
      </c>
      <c r="L1323">
        <v>436.600147649451</v>
      </c>
      <c r="M1323">
        <v>38.7919852556184</v>
      </c>
      <c r="N1323">
        <v>0.28320413436692499</v>
      </c>
      <c r="O1323">
        <v>18.147625763986799</v>
      </c>
      <c r="P1323">
        <v>243.156762570583</v>
      </c>
    </row>
    <row r="1324" spans="1:17" hidden="1" x14ac:dyDescent="0.3">
      <c r="A1324" t="s">
        <v>2812</v>
      </c>
      <c r="B1324" t="s">
        <v>2813</v>
      </c>
      <c r="C1324" t="s">
        <v>3151</v>
      </c>
      <c r="D1324" t="s">
        <v>37</v>
      </c>
      <c r="E1324">
        <v>1437.01</v>
      </c>
      <c r="F1324">
        <v>42.8</v>
      </c>
      <c r="G1324">
        <v>-34.361570662757799</v>
      </c>
      <c r="H1324">
        <v>-6.14309764973697</v>
      </c>
      <c r="I1324">
        <v>-47.482923944062797</v>
      </c>
      <c r="J1324">
        <v>-5.2450983529231197</v>
      </c>
      <c r="K1324">
        <v>44.161531343465697</v>
      </c>
      <c r="L1324">
        <v>45.185219658311297</v>
      </c>
      <c r="M1324">
        <v>47.698603141613098</v>
      </c>
      <c r="N1324">
        <v>0.53420899699272695</v>
      </c>
      <c r="O1324">
        <v>85.490654205607399</v>
      </c>
      <c r="P1324">
        <v>18.232044198895</v>
      </c>
      <c r="Q1324">
        <v>0.16406293362854901</v>
      </c>
    </row>
    <row r="1325" spans="1:17" hidden="1" x14ac:dyDescent="0.3">
      <c r="A1325" t="s">
        <v>2814</v>
      </c>
      <c r="B1325" t="s">
        <v>2815</v>
      </c>
      <c r="C1325" t="s">
        <v>3151</v>
      </c>
      <c r="D1325" t="s">
        <v>51</v>
      </c>
      <c r="E1325">
        <v>1434.988657825</v>
      </c>
      <c r="F1325">
        <v>297.64999999999998</v>
      </c>
      <c r="G1325">
        <v>5.7154491610697296</v>
      </c>
      <c r="H1325">
        <v>-15.0028551269905</v>
      </c>
      <c r="I1325">
        <v>3.0073848934085001</v>
      </c>
      <c r="J1325">
        <v>-8.2308222547857106</v>
      </c>
      <c r="K1325">
        <v>307.399595291639</v>
      </c>
      <c r="L1325">
        <v>269.91342182035203</v>
      </c>
      <c r="M1325">
        <v>33.388972162181503</v>
      </c>
      <c r="N1325">
        <v>0.43879761502262699</v>
      </c>
      <c r="O1325">
        <v>24.2062825466151</v>
      </c>
      <c r="P1325">
        <v>60.501482879482303</v>
      </c>
      <c r="Q1325">
        <v>3.7560731154779002E-2</v>
      </c>
    </row>
    <row r="1326" spans="1:17" hidden="1" x14ac:dyDescent="0.3">
      <c r="A1326" t="s">
        <v>2816</v>
      </c>
      <c r="B1326" t="s">
        <v>2817</v>
      </c>
      <c r="C1326" t="s">
        <v>3151</v>
      </c>
      <c r="D1326" t="s">
        <v>222</v>
      </c>
      <c r="E1326">
        <v>1433.9469926249999</v>
      </c>
      <c r="F1326">
        <v>508.55</v>
      </c>
      <c r="G1326">
        <v>82.791091042359199</v>
      </c>
      <c r="H1326">
        <v>8.8188382000621992</v>
      </c>
      <c r="I1326">
        <v>21.3359302245529</v>
      </c>
      <c r="J1326">
        <v>1.1130284837566999</v>
      </c>
      <c r="K1326">
        <v>483.91522063263301</v>
      </c>
      <c r="L1326">
        <v>410.80240241612802</v>
      </c>
      <c r="M1326">
        <v>48.857009466291601</v>
      </c>
      <c r="N1326">
        <v>0.56168359732299999</v>
      </c>
      <c r="O1326">
        <v>22.2397011110018</v>
      </c>
      <c r="P1326">
        <v>128.97343538946399</v>
      </c>
      <c r="Q1326">
        <v>0.13409664051082501</v>
      </c>
    </row>
    <row r="1327" spans="1:17" hidden="1" x14ac:dyDescent="0.3">
      <c r="A1327" t="s">
        <v>2818</v>
      </c>
      <c r="B1327" t="s">
        <v>2819</v>
      </c>
      <c r="C1327" t="s">
        <v>3151</v>
      </c>
      <c r="D1327" t="s">
        <v>117</v>
      </c>
      <c r="E1327">
        <v>1433.8007502</v>
      </c>
      <c r="F1327">
        <v>63.7</v>
      </c>
      <c r="G1327">
        <v>28.1803942053462</v>
      </c>
      <c r="H1327">
        <v>-12.103379741416701</v>
      </c>
      <c r="I1327">
        <v>-8.55914614414562</v>
      </c>
      <c r="J1327">
        <v>-1.12194858502992</v>
      </c>
      <c r="K1327">
        <v>67.936729168730494</v>
      </c>
      <c r="L1327">
        <v>62.539933363276297</v>
      </c>
      <c r="M1327">
        <v>36.061622347512497</v>
      </c>
      <c r="N1327">
        <v>0.34034341980663602</v>
      </c>
      <c r="O1327">
        <v>35.007849293563503</v>
      </c>
      <c r="P1327">
        <v>76.699029126213603</v>
      </c>
      <c r="Q1327">
        <v>5.9530559386964998E-2</v>
      </c>
    </row>
    <row r="1328" spans="1:17" hidden="1" x14ac:dyDescent="0.3">
      <c r="A1328" t="s">
        <v>2820</v>
      </c>
      <c r="B1328" t="s">
        <v>2821</v>
      </c>
      <c r="C1328" t="s">
        <v>3151</v>
      </c>
      <c r="D1328" t="s">
        <v>182</v>
      </c>
      <c r="E1328">
        <v>1431.3153</v>
      </c>
      <c r="F1328">
        <v>105.8</v>
      </c>
      <c r="G1328">
        <v>-3.8414386103088201</v>
      </c>
      <c r="H1328">
        <v>-7.4164102146383302</v>
      </c>
      <c r="I1328">
        <v>-34.5260297084237</v>
      </c>
      <c r="J1328">
        <v>-3.7189749608380498</v>
      </c>
      <c r="K1328">
        <v>116.98434091953899</v>
      </c>
      <c r="L1328">
        <v>117.024526556539</v>
      </c>
      <c r="M1328">
        <v>33.723656902976103</v>
      </c>
      <c r="N1328">
        <v>0.511216564886536</v>
      </c>
      <c r="O1328">
        <v>48.393194706994301</v>
      </c>
      <c r="P1328">
        <v>31.021671826625301</v>
      </c>
      <c r="Q1328">
        <v>8.9054148006524003E-2</v>
      </c>
    </row>
    <row r="1329" spans="1:17" hidden="1" x14ac:dyDescent="0.3">
      <c r="A1329" t="s">
        <v>2822</v>
      </c>
      <c r="B1329" t="s">
        <v>2823</v>
      </c>
      <c r="C1329" t="s">
        <v>3151</v>
      </c>
      <c r="D1329" t="s">
        <v>611</v>
      </c>
      <c r="E1329">
        <v>1427.9359911500001</v>
      </c>
      <c r="F1329">
        <v>653.5</v>
      </c>
      <c r="G1329">
        <v>19.5645976586461</v>
      </c>
      <c r="H1329">
        <v>-13.7960216263451</v>
      </c>
      <c r="I1329">
        <v>39.707090695186402</v>
      </c>
      <c r="J1329">
        <v>-2.3702014129585698</v>
      </c>
      <c r="K1329">
        <v>683.03795389367497</v>
      </c>
      <c r="L1329">
        <v>586.56286456832697</v>
      </c>
      <c r="M1329">
        <v>41.831553328025201</v>
      </c>
      <c r="N1329">
        <v>0.36108210903822702</v>
      </c>
      <c r="O1329">
        <v>32.348890589135401</v>
      </c>
      <c r="P1329">
        <v>72.998014559894102</v>
      </c>
      <c r="Q1329">
        <v>3.6742313779246999E-2</v>
      </c>
    </row>
    <row r="1330" spans="1:17" hidden="1" x14ac:dyDescent="0.3">
      <c r="A1330" t="s">
        <v>2824</v>
      </c>
      <c r="B1330" t="s">
        <v>2825</v>
      </c>
      <c r="C1330" t="s">
        <v>3151</v>
      </c>
      <c r="D1330" t="s">
        <v>262</v>
      </c>
      <c r="E1330">
        <v>1422.8505242199999</v>
      </c>
      <c r="F1330">
        <v>104.98</v>
      </c>
      <c r="G1330">
        <v>-38.893535294886803</v>
      </c>
      <c r="H1330">
        <v>-4.6985814113411797</v>
      </c>
      <c r="I1330">
        <v>-10.931602461679701</v>
      </c>
      <c r="J1330">
        <v>-6.23124662671239</v>
      </c>
      <c r="K1330">
        <v>110.536463563033</v>
      </c>
      <c r="L1330">
        <v>111.271976571349</v>
      </c>
      <c r="M1330">
        <v>32.366485318962297</v>
      </c>
      <c r="N1330">
        <v>0.61026217409773698</v>
      </c>
      <c r="O1330">
        <v>22.8710230520099</v>
      </c>
      <c r="P1330">
        <v>14.1086956521739</v>
      </c>
      <c r="Q1330">
        <v>-5.5284168817858997E-2</v>
      </c>
    </row>
    <row r="1331" spans="1:17" hidden="1" x14ac:dyDescent="0.3">
      <c r="A1331" t="s">
        <v>2826</v>
      </c>
      <c r="B1331" t="s">
        <v>2827</v>
      </c>
      <c r="C1331" t="s">
        <v>3151</v>
      </c>
      <c r="D1331" t="s">
        <v>389</v>
      </c>
      <c r="E1331">
        <v>1422</v>
      </c>
      <c r="F1331">
        <v>237</v>
      </c>
      <c r="G1331">
        <v>0.26453391010638999</v>
      </c>
      <c r="H1331">
        <v>-9.7610423353170592</v>
      </c>
      <c r="I1331">
        <v>66.077601469432295</v>
      </c>
      <c r="J1331">
        <v>-3.5298283671813602</v>
      </c>
      <c r="K1331">
        <v>242.240235563304</v>
      </c>
      <c r="L1331">
        <v>208.482356344707</v>
      </c>
      <c r="M1331">
        <v>41.878625431251002</v>
      </c>
      <c r="N1331">
        <v>0.601896630054232</v>
      </c>
      <c r="O1331">
        <v>21.9409282700421</v>
      </c>
      <c r="P1331">
        <v>109.734513274336</v>
      </c>
      <c r="Q1331">
        <v>-7.6839305455943002E-2</v>
      </c>
    </row>
    <row r="1332" spans="1:17" hidden="1" x14ac:dyDescent="0.3">
      <c r="A1332" t="s">
        <v>2828</v>
      </c>
      <c r="B1332" t="s">
        <v>2829</v>
      </c>
      <c r="C1332" t="s">
        <v>3151</v>
      </c>
      <c r="D1332" t="s">
        <v>2792</v>
      </c>
      <c r="E1332">
        <v>1420.03125</v>
      </c>
      <c r="F1332">
        <v>17.82</v>
      </c>
      <c r="G1332">
        <v>74.360347598680207</v>
      </c>
      <c r="H1332">
        <v>19.118152439351402</v>
      </c>
      <c r="I1332">
        <v>83.170530414795707</v>
      </c>
      <c r="J1332">
        <v>-1.7181241009316399</v>
      </c>
      <c r="K1332">
        <v>15.368965294175</v>
      </c>
      <c r="L1332">
        <v>14.4519327958898</v>
      </c>
      <c r="M1332">
        <v>55.741169095514998</v>
      </c>
      <c r="N1332">
        <v>2.2044620140951801</v>
      </c>
      <c r="O1332">
        <v>7.7441077441077404</v>
      </c>
      <c r="P1332">
        <v>133.85826771653501</v>
      </c>
      <c r="Q1332">
        <v>0.24046993567714101</v>
      </c>
    </row>
    <row r="1333" spans="1:17" hidden="1" x14ac:dyDescent="0.3">
      <c r="A1333" t="s">
        <v>2830</v>
      </c>
      <c r="B1333" t="s">
        <v>2831</v>
      </c>
      <c r="C1333" t="s">
        <v>3151</v>
      </c>
      <c r="D1333" t="s">
        <v>215</v>
      </c>
      <c r="E1333">
        <v>1415.6289449599999</v>
      </c>
      <c r="F1333">
        <v>370.4</v>
      </c>
      <c r="G1333">
        <v>-57.2573635641319</v>
      </c>
      <c r="H1333">
        <v>1.6445900379507099</v>
      </c>
      <c r="I1333">
        <v>-27.0077031211083</v>
      </c>
      <c r="J1333">
        <v>-1.9397457225532599</v>
      </c>
      <c r="K1333">
        <v>383.48171234055098</v>
      </c>
      <c r="L1333">
        <v>441.64899296280203</v>
      </c>
      <c r="M1333">
        <v>45.483329079315702</v>
      </c>
      <c r="N1333">
        <v>0.82024266146973301</v>
      </c>
      <c r="O1333">
        <v>71.544276457883299</v>
      </c>
      <c r="P1333">
        <v>6.1622241329893903</v>
      </c>
    </row>
    <row r="1334" spans="1:17" hidden="1" x14ac:dyDescent="0.3">
      <c r="A1334" t="s">
        <v>2832</v>
      </c>
      <c r="B1334" t="s">
        <v>2833</v>
      </c>
      <c r="C1334" t="s">
        <v>3151</v>
      </c>
      <c r="D1334" t="s">
        <v>48</v>
      </c>
      <c r="E1334">
        <v>1415.545889964</v>
      </c>
      <c r="F1334">
        <v>63.24</v>
      </c>
      <c r="G1334">
        <v>-47.374877960074699</v>
      </c>
      <c r="H1334">
        <v>-6.5911456977850102</v>
      </c>
      <c r="I1334">
        <v>-16.4858235849577</v>
      </c>
      <c r="J1334">
        <v>-1.56646637032654</v>
      </c>
      <c r="K1334">
        <v>66.798096471226302</v>
      </c>
      <c r="L1334">
        <v>68.182068968367503</v>
      </c>
      <c r="M1334">
        <v>54.670224352431397</v>
      </c>
      <c r="N1334">
        <v>0.53591396777160805</v>
      </c>
      <c r="O1334">
        <v>47.296015180265599</v>
      </c>
      <c r="P1334">
        <v>17.8751164958061</v>
      </c>
      <c r="Q1334">
        <v>9.3474801496656004E-2</v>
      </c>
    </row>
    <row r="1335" spans="1:17" hidden="1" x14ac:dyDescent="0.3">
      <c r="A1335" t="s">
        <v>2834</v>
      </c>
      <c r="B1335" t="s">
        <v>2835</v>
      </c>
      <c r="C1335" t="s">
        <v>3151</v>
      </c>
      <c r="D1335" t="s">
        <v>1323</v>
      </c>
      <c r="E1335">
        <v>1413.8405909999999</v>
      </c>
      <c r="F1335">
        <v>315.45</v>
      </c>
      <c r="G1335">
        <v>-2.8835914250357</v>
      </c>
      <c r="H1335">
        <v>-8.6182523800641206</v>
      </c>
      <c r="I1335">
        <v>0.357525027880221</v>
      </c>
      <c r="J1335">
        <v>-1.6644210472285801</v>
      </c>
      <c r="K1335">
        <v>312.06248152377901</v>
      </c>
      <c r="L1335">
        <v>280.456792877905</v>
      </c>
      <c r="M1335">
        <v>50.593283026997099</v>
      </c>
      <c r="N1335">
        <v>0.363598897718585</v>
      </c>
      <c r="O1335">
        <v>26.4859724203518</v>
      </c>
      <c r="P1335">
        <v>49.4315490288962</v>
      </c>
    </row>
    <row r="1336" spans="1:17" hidden="1" x14ac:dyDescent="0.3">
      <c r="A1336" t="s">
        <v>2836</v>
      </c>
      <c r="B1336" t="s">
        <v>2837</v>
      </c>
      <c r="C1336" t="s">
        <v>3151</v>
      </c>
      <c r="D1336" t="s">
        <v>629</v>
      </c>
      <c r="E1336">
        <v>1405.33824396</v>
      </c>
      <c r="F1336">
        <v>22.47</v>
      </c>
      <c r="G1336">
        <v>28.8183038581071</v>
      </c>
      <c r="H1336">
        <v>62.730522909597802</v>
      </c>
      <c r="I1336">
        <v>92.689159326867198</v>
      </c>
      <c r="J1336">
        <v>-7.6417150879799598</v>
      </c>
      <c r="K1336">
        <v>16.859605673572698</v>
      </c>
      <c r="L1336">
        <v>14.419945006857001</v>
      </c>
      <c r="M1336">
        <v>61.514060344298798</v>
      </c>
      <c r="N1336">
        <v>2.2766629934950302</v>
      </c>
      <c r="O1336">
        <v>17.2674677347574</v>
      </c>
      <c r="P1336">
        <v>124.69999999999899</v>
      </c>
      <c r="Q1336">
        <v>6.4939917518158002E-2</v>
      </c>
    </row>
    <row r="1337" spans="1:17" hidden="1" x14ac:dyDescent="0.3">
      <c r="A1337" t="s">
        <v>2838</v>
      </c>
      <c r="B1337" t="s">
        <v>2839</v>
      </c>
      <c r="C1337" t="s">
        <v>3151</v>
      </c>
      <c r="D1337" t="s">
        <v>262</v>
      </c>
      <c r="E1337">
        <v>1405.0752513</v>
      </c>
      <c r="F1337">
        <v>235.59</v>
      </c>
      <c r="G1337">
        <v>39.2125255701052</v>
      </c>
      <c r="H1337">
        <v>-3.2625549969315402</v>
      </c>
      <c r="I1337">
        <v>70.268998630751298</v>
      </c>
      <c r="J1337">
        <v>4.2244388366061703</v>
      </c>
      <c r="K1337">
        <v>212.885742256718</v>
      </c>
      <c r="L1337">
        <v>167.60819577645799</v>
      </c>
      <c r="M1337">
        <v>60.222272319086599</v>
      </c>
      <c r="N1337">
        <v>0.40497568310488502</v>
      </c>
      <c r="O1337">
        <v>13.510760219024499</v>
      </c>
      <c r="P1337">
        <v>117.836338418862</v>
      </c>
      <c r="Q1337">
        <v>0.14784666276081601</v>
      </c>
    </row>
    <row r="1338" spans="1:17" hidden="1" x14ac:dyDescent="0.3">
      <c r="A1338" t="s">
        <v>2840</v>
      </c>
      <c r="B1338" t="s">
        <v>2841</v>
      </c>
      <c r="C1338" t="s">
        <v>3151</v>
      </c>
      <c r="D1338" t="s">
        <v>141</v>
      </c>
      <c r="E1338">
        <v>1403.098823544</v>
      </c>
      <c r="F1338">
        <v>151.53</v>
      </c>
      <c r="G1338">
        <v>16.5432406070002</v>
      </c>
      <c r="H1338">
        <v>-15.215909842460601</v>
      </c>
      <c r="I1338">
        <v>-23.841819248697199</v>
      </c>
      <c r="J1338">
        <v>-5.9560979238111198</v>
      </c>
      <c r="K1338">
        <v>170.853143054453</v>
      </c>
      <c r="L1338">
        <v>167.21425113682301</v>
      </c>
      <c r="M1338">
        <v>28.136860889751599</v>
      </c>
      <c r="N1338">
        <v>0.40881984826621198</v>
      </c>
      <c r="O1338">
        <v>76.5656965617369</v>
      </c>
      <c r="P1338">
        <v>66.7914144193726</v>
      </c>
      <c r="Q1338">
        <v>7.8445637873277005E-2</v>
      </c>
    </row>
    <row r="1339" spans="1:17" hidden="1" x14ac:dyDescent="0.3">
      <c r="A1339" t="s">
        <v>2842</v>
      </c>
      <c r="B1339" t="s">
        <v>2843</v>
      </c>
      <c r="C1339" t="s">
        <v>3151</v>
      </c>
      <c r="D1339" t="s">
        <v>1000</v>
      </c>
      <c r="E1339">
        <v>1385.5630321000001</v>
      </c>
      <c r="F1339">
        <v>211.9</v>
      </c>
      <c r="G1339">
        <v>-54.988830679703199</v>
      </c>
      <c r="H1339">
        <v>-0.89635435471781699</v>
      </c>
      <c r="I1339">
        <v>-17.301031794580801</v>
      </c>
      <c r="J1339">
        <v>-7.1808672178803601</v>
      </c>
      <c r="K1339">
        <v>216.99704151966699</v>
      </c>
      <c r="L1339">
        <v>228.443826279669</v>
      </c>
      <c r="M1339">
        <v>35.6825374841643</v>
      </c>
      <c r="N1339">
        <v>0.97812374708699201</v>
      </c>
      <c r="O1339">
        <v>44.289759320434101</v>
      </c>
      <c r="P1339">
        <v>10.8843537414966</v>
      </c>
      <c r="Q1339">
        <v>-3.3252886369051E-2</v>
      </c>
    </row>
    <row r="1340" spans="1:17" hidden="1" x14ac:dyDescent="0.3">
      <c r="A1340" t="s">
        <v>2844</v>
      </c>
      <c r="B1340" t="s">
        <v>2845</v>
      </c>
      <c r="C1340" t="s">
        <v>3151</v>
      </c>
      <c r="D1340" t="s">
        <v>1000</v>
      </c>
      <c r="E1340">
        <v>1381.5533969999999</v>
      </c>
      <c r="F1340">
        <v>362.25</v>
      </c>
      <c r="G1340">
        <v>-44.014450439201497</v>
      </c>
      <c r="H1340">
        <v>5.5886221361884196</v>
      </c>
      <c r="I1340">
        <v>-4.1706695025686802</v>
      </c>
      <c r="J1340">
        <v>-6.9529165807331896</v>
      </c>
      <c r="K1340">
        <v>350.11249241711499</v>
      </c>
      <c r="L1340">
        <v>348.411720027353</v>
      </c>
      <c r="M1340">
        <v>50.121863571176497</v>
      </c>
      <c r="N1340">
        <v>1.58676645119801</v>
      </c>
      <c r="O1340">
        <v>47.908902691511301</v>
      </c>
      <c r="P1340">
        <v>31.727272727272702</v>
      </c>
      <c r="Q1340">
        <v>7.0207561590601E-2</v>
      </c>
    </row>
    <row r="1341" spans="1:17" hidden="1" x14ac:dyDescent="0.3">
      <c r="A1341" t="s">
        <v>2846</v>
      </c>
      <c r="B1341" t="s">
        <v>2847</v>
      </c>
      <c r="C1341" t="s">
        <v>3151</v>
      </c>
      <c r="D1341" t="s">
        <v>262</v>
      </c>
      <c r="E1341">
        <v>1374.798375291</v>
      </c>
      <c r="F1341">
        <v>146.19</v>
      </c>
      <c r="G1341">
        <v>29.380815016828699</v>
      </c>
      <c r="H1341">
        <v>-12.537993605763599</v>
      </c>
      <c r="I1341">
        <v>47.232292999278499</v>
      </c>
      <c r="J1341">
        <v>-1.7463048769102301</v>
      </c>
      <c r="K1341">
        <v>147.11411293235901</v>
      </c>
      <c r="L1341">
        <v>125.061013518433</v>
      </c>
      <c r="M1341">
        <v>40.068232287241301</v>
      </c>
      <c r="N1341">
        <v>0.31139517274848999</v>
      </c>
      <c r="O1341">
        <v>21.759354264997501</v>
      </c>
      <c r="P1341">
        <v>78.498168498168397</v>
      </c>
      <c r="Q1341">
        <v>7.446527168193E-3</v>
      </c>
    </row>
    <row r="1342" spans="1:17" hidden="1" x14ac:dyDescent="0.3">
      <c r="A1342" t="s">
        <v>2848</v>
      </c>
      <c r="B1342" t="s">
        <v>2849</v>
      </c>
      <c r="C1342" t="s">
        <v>3151</v>
      </c>
      <c r="D1342" t="s">
        <v>307</v>
      </c>
      <c r="E1342">
        <v>1374.437979</v>
      </c>
      <c r="F1342">
        <v>65.55</v>
      </c>
      <c r="G1342">
        <v>278.53336885346403</v>
      </c>
      <c r="H1342">
        <v>17.598934920866999</v>
      </c>
      <c r="I1342">
        <v>185.560584366016</v>
      </c>
      <c r="J1342">
        <v>13.861719478911899</v>
      </c>
      <c r="K1342">
        <v>49.143150810761298</v>
      </c>
      <c r="L1342">
        <v>34.192212623709601</v>
      </c>
      <c r="M1342">
        <v>69.643999512127806</v>
      </c>
      <c r="N1342">
        <v>0.79622621948058603</v>
      </c>
      <c r="O1342">
        <v>1.3729977116704899</v>
      </c>
      <c r="P1342">
        <v>335.98270701695998</v>
      </c>
    </row>
    <row r="1343" spans="1:17" hidden="1" x14ac:dyDescent="0.3">
      <c r="A1343" t="s">
        <v>2850</v>
      </c>
      <c r="B1343" t="s">
        <v>2851</v>
      </c>
      <c r="C1343" t="s">
        <v>3151</v>
      </c>
      <c r="D1343" t="s">
        <v>458</v>
      </c>
      <c r="E1343">
        <v>1373.3708005599999</v>
      </c>
      <c r="F1343">
        <v>194.26</v>
      </c>
      <c r="G1343">
        <v>41.918996790918001</v>
      </c>
      <c r="H1343">
        <v>-13.494472930962001</v>
      </c>
      <c r="I1343">
        <v>41.3168649545728</v>
      </c>
      <c r="J1343">
        <v>-11.5562236180592</v>
      </c>
      <c r="K1343">
        <v>196.20719958588799</v>
      </c>
      <c r="L1343">
        <v>157.36123510988901</v>
      </c>
      <c r="M1343">
        <v>33.7438110580621</v>
      </c>
      <c r="N1343">
        <v>0.486595499527186</v>
      </c>
      <c r="O1343">
        <v>27.8698651292082</v>
      </c>
      <c r="P1343">
        <v>91.956521739130395</v>
      </c>
      <c r="Q1343">
        <v>5.3815810132445997E-2</v>
      </c>
    </row>
    <row r="1344" spans="1:17" hidden="1" x14ac:dyDescent="0.3">
      <c r="A1344" t="s">
        <v>2852</v>
      </c>
      <c r="B1344" t="s">
        <v>2853</v>
      </c>
      <c r="C1344" t="s">
        <v>3151</v>
      </c>
      <c r="D1344" t="s">
        <v>80</v>
      </c>
      <c r="E1344">
        <v>1370.1401676017999</v>
      </c>
      <c r="F1344">
        <v>111.02</v>
      </c>
      <c r="G1344">
        <v>-0.89200186181399099</v>
      </c>
      <c r="H1344">
        <v>-12.5015174643211</v>
      </c>
      <c r="I1344">
        <v>-12.942963769938199</v>
      </c>
      <c r="J1344">
        <v>-6.5697286867781299</v>
      </c>
      <c r="K1344">
        <v>122.565945390702</v>
      </c>
      <c r="L1344">
        <v>115.37484407530501</v>
      </c>
      <c r="M1344">
        <v>39.7222622461924</v>
      </c>
      <c r="N1344">
        <v>0.52512013090350396</v>
      </c>
      <c r="O1344">
        <v>34.083948838047199</v>
      </c>
      <c r="P1344">
        <v>47.829560585885503</v>
      </c>
    </row>
    <row r="1345" spans="1:17" hidden="1" x14ac:dyDescent="0.3">
      <c r="A1345" t="s">
        <v>2854</v>
      </c>
      <c r="B1345" t="s">
        <v>2855</v>
      </c>
      <c r="C1345" t="s">
        <v>3151</v>
      </c>
      <c r="D1345" t="s">
        <v>543</v>
      </c>
      <c r="E1345">
        <v>1369.082251455</v>
      </c>
      <c r="F1345">
        <v>402.55</v>
      </c>
      <c r="G1345">
        <v>80.705356199704894</v>
      </c>
      <c r="H1345">
        <v>0.42105122820500801</v>
      </c>
      <c r="I1345">
        <v>47.150659183477501</v>
      </c>
      <c r="J1345">
        <v>-1.3273694849294899</v>
      </c>
      <c r="K1345">
        <v>377.87158719941198</v>
      </c>
      <c r="L1345">
        <v>303.48999263242098</v>
      </c>
      <c r="M1345">
        <v>52.757517726914102</v>
      </c>
      <c r="N1345">
        <v>0.93720954545726298</v>
      </c>
      <c r="O1345">
        <v>12.992174885107399</v>
      </c>
      <c r="P1345">
        <v>127.429378531073</v>
      </c>
      <c r="Q1345">
        <v>8.0341956385151E-2</v>
      </c>
    </row>
    <row r="1346" spans="1:17" hidden="1" x14ac:dyDescent="0.3">
      <c r="A1346" t="s">
        <v>2856</v>
      </c>
      <c r="B1346" t="s">
        <v>2857</v>
      </c>
      <c r="C1346" t="s">
        <v>3151</v>
      </c>
      <c r="D1346" t="s">
        <v>135</v>
      </c>
      <c r="E1346">
        <v>1369.0496266289999</v>
      </c>
      <c r="F1346">
        <v>53.31</v>
      </c>
      <c r="G1346">
        <v>58.525766111301003</v>
      </c>
      <c r="H1346">
        <v>-10.037442184008899</v>
      </c>
      <c r="I1346">
        <v>44.521849330860299</v>
      </c>
      <c r="J1346">
        <v>-5.9687209875709302</v>
      </c>
      <c r="K1346">
        <v>51.708548138011103</v>
      </c>
      <c r="L1346">
        <v>40.503972307591503</v>
      </c>
      <c r="M1346">
        <v>40.345676260342003</v>
      </c>
      <c r="N1346">
        <v>0.32470781891310502</v>
      </c>
      <c r="O1346">
        <v>29.244044269367802</v>
      </c>
      <c r="P1346">
        <v>123.522012578616</v>
      </c>
      <c r="Q1346">
        <v>9.2273407424848006E-2</v>
      </c>
    </row>
    <row r="1347" spans="1:17" hidden="1" x14ac:dyDescent="0.3">
      <c r="A1347" t="s">
        <v>2858</v>
      </c>
      <c r="B1347" t="s">
        <v>2859</v>
      </c>
      <c r="C1347" t="s">
        <v>3151</v>
      </c>
      <c r="E1347">
        <v>1362.82373145</v>
      </c>
      <c r="F1347">
        <v>548.25</v>
      </c>
      <c r="G1347">
        <v>127.244031018314</v>
      </c>
      <c r="H1347">
        <v>38.617609770485998</v>
      </c>
      <c r="I1347">
        <v>142.88382588101399</v>
      </c>
      <c r="J1347">
        <v>16.004703240439799</v>
      </c>
      <c r="M1347">
        <v>62.985634799529798</v>
      </c>
      <c r="O1347">
        <v>7.6424988600091099</v>
      </c>
      <c r="P1347">
        <v>167.17836257309901</v>
      </c>
    </row>
    <row r="1348" spans="1:17" hidden="1" x14ac:dyDescent="0.3">
      <c r="A1348" t="s">
        <v>2860</v>
      </c>
      <c r="B1348" t="s">
        <v>2861</v>
      </c>
      <c r="C1348" t="s">
        <v>3151</v>
      </c>
      <c r="D1348" t="s">
        <v>80</v>
      </c>
      <c r="E1348">
        <v>1362.6282558319999</v>
      </c>
      <c r="F1348">
        <v>92.44</v>
      </c>
      <c r="G1348">
        <v>-26.6904644942583</v>
      </c>
      <c r="H1348">
        <v>-6.8641842674167801</v>
      </c>
      <c r="I1348">
        <v>-28.937166515372699</v>
      </c>
      <c r="J1348">
        <v>-2.8905478615906901</v>
      </c>
      <c r="K1348">
        <v>97.967784214975694</v>
      </c>
      <c r="L1348">
        <v>100.816106108445</v>
      </c>
      <c r="M1348">
        <v>42.455862688970299</v>
      </c>
      <c r="N1348">
        <v>0.65104503522118096</v>
      </c>
      <c r="O1348">
        <v>34.032886196451699</v>
      </c>
      <c r="P1348">
        <v>11.1057692307692</v>
      </c>
      <c r="Q1348">
        <v>-6.600517641525E-3</v>
      </c>
    </row>
    <row r="1349" spans="1:17" hidden="1" x14ac:dyDescent="0.3">
      <c r="A1349" t="s">
        <v>2862</v>
      </c>
      <c r="B1349" t="s">
        <v>2863</v>
      </c>
      <c r="C1349" t="s">
        <v>3151</v>
      </c>
      <c r="D1349" t="s">
        <v>174</v>
      </c>
      <c r="E1349">
        <v>1362.2061316500001</v>
      </c>
      <c r="F1349">
        <v>1110.9000000000001</v>
      </c>
      <c r="G1349">
        <v>-30.4929870847579</v>
      </c>
      <c r="H1349">
        <v>-7.9693249292616901</v>
      </c>
      <c r="I1349">
        <v>-8.7748131450640994</v>
      </c>
      <c r="J1349">
        <v>-9.4874066614663501</v>
      </c>
      <c r="K1349">
        <v>1226.59758808215</v>
      </c>
      <c r="L1349">
        <v>1187.32595578732</v>
      </c>
      <c r="M1349">
        <v>26.8342276417352</v>
      </c>
      <c r="N1349">
        <v>0.86964525547635796</v>
      </c>
      <c r="O1349">
        <v>41.7769376181474</v>
      </c>
      <c r="P1349">
        <v>23.4539089848308</v>
      </c>
      <c r="Q1349">
        <v>-4.2961767574476999E-2</v>
      </c>
    </row>
    <row r="1350" spans="1:17" hidden="1" x14ac:dyDescent="0.3">
      <c r="A1350" t="s">
        <v>2864</v>
      </c>
      <c r="B1350" t="s">
        <v>2865</v>
      </c>
      <c r="C1350" t="s">
        <v>3151</v>
      </c>
      <c r="D1350" t="s">
        <v>80</v>
      </c>
      <c r="E1350">
        <v>1361.72</v>
      </c>
      <c r="F1350">
        <v>46.16</v>
      </c>
      <c r="G1350">
        <v>-46.5751066729472</v>
      </c>
      <c r="H1350">
        <v>-2.77237674202977</v>
      </c>
      <c r="I1350">
        <v>-6.76976231461569</v>
      </c>
      <c r="J1350">
        <v>-1.8755365498143</v>
      </c>
      <c r="K1350">
        <v>48.217942012618799</v>
      </c>
      <c r="L1350">
        <v>48.1560764328947</v>
      </c>
      <c r="M1350">
        <v>37.102626993245501</v>
      </c>
      <c r="N1350">
        <v>0.41024783303380802</v>
      </c>
      <c r="O1350">
        <v>27.999001794188199</v>
      </c>
      <c r="P1350">
        <v>19.430789133247</v>
      </c>
      <c r="Q1350">
        <v>2.6808145047491998E-2</v>
      </c>
    </row>
    <row r="1351" spans="1:17" hidden="1" x14ac:dyDescent="0.3">
      <c r="A1351" t="s">
        <v>2866</v>
      </c>
      <c r="B1351" t="s">
        <v>2867</v>
      </c>
      <c r="C1351" t="s">
        <v>3151</v>
      </c>
      <c r="D1351" t="s">
        <v>629</v>
      </c>
      <c r="E1351">
        <v>1359.6090613899901</v>
      </c>
      <c r="F1351">
        <v>227.86</v>
      </c>
      <c r="G1351">
        <v>-26.556254348210501</v>
      </c>
      <c r="H1351">
        <v>-8.8129389195782402</v>
      </c>
      <c r="I1351">
        <v>-9.3583548458151409</v>
      </c>
      <c r="J1351">
        <v>-2.4180065921184699</v>
      </c>
      <c r="K1351">
        <v>243.62375938755</v>
      </c>
      <c r="L1351">
        <v>238.404693806376</v>
      </c>
      <c r="M1351">
        <v>42.980087746311</v>
      </c>
      <c r="N1351">
        <v>0.40124509089288801</v>
      </c>
      <c r="O1351">
        <v>35.170718862459303</v>
      </c>
      <c r="P1351">
        <v>18.6770833333333</v>
      </c>
      <c r="Q1351">
        <v>-1.8758420307497001E-2</v>
      </c>
    </row>
    <row r="1352" spans="1:17" hidden="1" x14ac:dyDescent="0.3">
      <c r="A1352" t="s">
        <v>2868</v>
      </c>
      <c r="B1352" t="s">
        <v>2869</v>
      </c>
      <c r="C1352" t="s">
        <v>3151</v>
      </c>
      <c r="D1352" t="s">
        <v>284</v>
      </c>
      <c r="E1352">
        <v>1354.119832546</v>
      </c>
      <c r="F1352">
        <v>20.54</v>
      </c>
      <c r="G1352">
        <v>-31.4657870509837</v>
      </c>
      <c r="H1352">
        <v>-9.54641439932238</v>
      </c>
      <c r="I1352">
        <v>-37.431943397123497</v>
      </c>
      <c r="J1352">
        <v>4.6673214152559197</v>
      </c>
      <c r="K1352">
        <v>19.453018964775101</v>
      </c>
      <c r="L1352">
        <v>22.696354167483801</v>
      </c>
      <c r="M1352">
        <v>75.564991877337903</v>
      </c>
      <c r="N1352">
        <v>3.58993305722315</v>
      </c>
      <c r="O1352">
        <v>104.47906523855799</v>
      </c>
      <c r="P1352">
        <v>39.159891598915898</v>
      </c>
      <c r="Q1352">
        <v>6.4632947253881995E-2</v>
      </c>
    </row>
    <row r="1353" spans="1:17" hidden="1" x14ac:dyDescent="0.3">
      <c r="A1353" t="s">
        <v>2870</v>
      </c>
      <c r="B1353" t="s">
        <v>2871</v>
      </c>
      <c r="C1353" t="s">
        <v>3151</v>
      </c>
      <c r="D1353" t="s">
        <v>83</v>
      </c>
      <c r="E1353">
        <v>1353.695076</v>
      </c>
      <c r="F1353">
        <v>845.7</v>
      </c>
      <c r="G1353">
        <v>-28.415090814167598</v>
      </c>
      <c r="H1353">
        <v>-5.0564426123889703</v>
      </c>
      <c r="I1353">
        <v>-4.1658110552211003</v>
      </c>
      <c r="J1353">
        <v>-5.8812202424295004</v>
      </c>
      <c r="K1353">
        <v>840.39477978836499</v>
      </c>
      <c r="L1353">
        <v>820.46093742303106</v>
      </c>
      <c r="M1353">
        <v>52.332996619758198</v>
      </c>
      <c r="N1353">
        <v>0.48307974863604403</v>
      </c>
      <c r="O1353">
        <v>23.731819794253202</v>
      </c>
      <c r="P1353">
        <v>21.186501397148302</v>
      </c>
      <c r="Q1353">
        <v>-6.2696464372329994E-2</v>
      </c>
    </row>
    <row r="1354" spans="1:17" hidden="1" x14ac:dyDescent="0.3">
      <c r="A1354" t="s">
        <v>2872</v>
      </c>
      <c r="B1354" t="s">
        <v>2873</v>
      </c>
      <c r="C1354" t="s">
        <v>3151</v>
      </c>
      <c r="D1354" t="s">
        <v>2874</v>
      </c>
      <c r="E1354">
        <v>1350.17127729</v>
      </c>
      <c r="F1354">
        <v>38.700000000000003</v>
      </c>
      <c r="G1354">
        <v>-28.6246366939098</v>
      </c>
      <c r="H1354">
        <v>-5.3336651957001999</v>
      </c>
      <c r="I1354">
        <v>5.6891593268672596</v>
      </c>
      <c r="J1354">
        <v>-1.21170474944185</v>
      </c>
      <c r="K1354">
        <v>36.144760787699603</v>
      </c>
      <c r="L1354">
        <v>34.312865332514697</v>
      </c>
      <c r="M1354">
        <v>46.479696486654497</v>
      </c>
      <c r="N1354">
        <v>0.623061775531357</v>
      </c>
      <c r="O1354">
        <v>34.3669250645994</v>
      </c>
      <c r="P1354">
        <v>48.846153846153797</v>
      </c>
      <c r="Q1354">
        <v>0.15812151973862201</v>
      </c>
    </row>
    <row r="1355" spans="1:17" hidden="1" x14ac:dyDescent="0.3">
      <c r="A1355" t="s">
        <v>2875</v>
      </c>
      <c r="B1355" t="s">
        <v>2876</v>
      </c>
      <c r="C1355" t="s">
        <v>3151</v>
      </c>
      <c r="D1355" t="s">
        <v>51</v>
      </c>
      <c r="E1355">
        <v>1346.7989107200001</v>
      </c>
      <c r="F1355">
        <v>672.4</v>
      </c>
      <c r="G1355">
        <v>10.521182925333701</v>
      </c>
      <c r="H1355">
        <v>-9.8700948409316993</v>
      </c>
      <c r="I1355">
        <v>4.8493324870404102</v>
      </c>
      <c r="J1355">
        <v>0.15367875177617499</v>
      </c>
      <c r="K1355">
        <v>693.03055138430295</v>
      </c>
      <c r="L1355">
        <v>635.69991509121996</v>
      </c>
      <c r="M1355">
        <v>40.066868275147499</v>
      </c>
      <c r="N1355">
        <v>0.56636883769703295</v>
      </c>
      <c r="O1355">
        <v>20.7391433670434</v>
      </c>
      <c r="P1355">
        <v>42.457627118643998</v>
      </c>
      <c r="Q1355">
        <v>6.2844238204953995E-2</v>
      </c>
    </row>
    <row r="1356" spans="1:17" hidden="1" x14ac:dyDescent="0.3">
      <c r="A1356" t="s">
        <v>2877</v>
      </c>
      <c r="B1356" t="s">
        <v>2878</v>
      </c>
      <c r="C1356" t="s">
        <v>3151</v>
      </c>
      <c r="D1356" t="s">
        <v>529</v>
      </c>
      <c r="E1356">
        <v>1344.848351095</v>
      </c>
      <c r="F1356">
        <v>555.04999999999995</v>
      </c>
      <c r="G1356">
        <v>-10.8606793704044</v>
      </c>
      <c r="H1356">
        <v>3.09844184894538</v>
      </c>
      <c r="I1356">
        <v>28.6336860644974</v>
      </c>
      <c r="J1356">
        <v>4.1646672982306399</v>
      </c>
      <c r="K1356">
        <v>545.65813543056299</v>
      </c>
      <c r="L1356">
        <v>505.74240899195098</v>
      </c>
      <c r="M1356">
        <v>63.512964713469003</v>
      </c>
      <c r="N1356">
        <v>0.53921763464124906</v>
      </c>
      <c r="O1356">
        <v>22.5114854517611</v>
      </c>
      <c r="P1356">
        <v>64.434898533550495</v>
      </c>
      <c r="Q1356">
        <v>0.14807891619409</v>
      </c>
    </row>
    <row r="1357" spans="1:17" hidden="1" x14ac:dyDescent="0.3">
      <c r="A1357" t="s">
        <v>2879</v>
      </c>
      <c r="B1357" t="s">
        <v>2880</v>
      </c>
      <c r="C1357" t="s">
        <v>3151</v>
      </c>
      <c r="D1357" t="s">
        <v>48</v>
      </c>
      <c r="E1357">
        <v>1340.6848428399901</v>
      </c>
      <c r="F1357">
        <v>234.62</v>
      </c>
      <c r="G1357">
        <v>249.97920953870701</v>
      </c>
      <c r="H1357">
        <v>-1.09426724038025</v>
      </c>
      <c r="I1357">
        <v>56.0021463398542</v>
      </c>
      <c r="J1357">
        <v>-3.3353597576409801</v>
      </c>
      <c r="K1357">
        <v>195.74963754806299</v>
      </c>
      <c r="L1357">
        <v>141.49409382202501</v>
      </c>
      <c r="M1357">
        <v>62.505760236781903</v>
      </c>
      <c r="N1357">
        <v>0.81307804335281497</v>
      </c>
      <c r="O1357">
        <v>9.0273633961298998</v>
      </c>
      <c r="P1357">
        <v>277.20257234726603</v>
      </c>
      <c r="Q1357">
        <v>0.13646398147303301</v>
      </c>
    </row>
    <row r="1358" spans="1:17" hidden="1" x14ac:dyDescent="0.3">
      <c r="A1358" t="s">
        <v>2881</v>
      </c>
      <c r="B1358" t="s">
        <v>2882</v>
      </c>
      <c r="C1358" t="s">
        <v>3151</v>
      </c>
      <c r="D1358" t="s">
        <v>51</v>
      </c>
      <c r="E1358">
        <v>1339.652323884</v>
      </c>
      <c r="F1358">
        <v>127.22</v>
      </c>
      <c r="G1358">
        <v>15.4799462211656</v>
      </c>
      <c r="H1358">
        <v>-4.2604690980570998</v>
      </c>
      <c r="I1358">
        <v>3.75641392177371</v>
      </c>
      <c r="J1358">
        <v>-4.3980348974207804</v>
      </c>
      <c r="K1358">
        <v>125.89088338637301</v>
      </c>
      <c r="L1358">
        <v>116.471291083146</v>
      </c>
      <c r="M1358">
        <v>44.559406460469098</v>
      </c>
      <c r="N1358">
        <v>0.50808315753592603</v>
      </c>
      <c r="O1358">
        <v>17.591573651941498</v>
      </c>
      <c r="P1358">
        <v>64.473173884938603</v>
      </c>
      <c r="Q1358">
        <v>1.0726078395759999E-2</v>
      </c>
    </row>
    <row r="1359" spans="1:17" hidden="1" x14ac:dyDescent="0.3">
      <c r="A1359" t="s">
        <v>2883</v>
      </c>
      <c r="B1359" t="s">
        <v>2884</v>
      </c>
      <c r="C1359" t="s">
        <v>3151</v>
      </c>
      <c r="D1359" t="s">
        <v>83</v>
      </c>
      <c r="E1359">
        <v>1339.6065000000001</v>
      </c>
      <c r="F1359">
        <v>132.69999999999999</v>
      </c>
      <c r="G1359">
        <v>-56.3176721860642</v>
      </c>
      <c r="H1359">
        <v>-13.8163951407764</v>
      </c>
      <c r="I1359">
        <v>-13.287271649563699</v>
      </c>
      <c r="J1359">
        <v>-3.8368644317349698</v>
      </c>
      <c r="K1359">
        <v>142.14115735341599</v>
      </c>
      <c r="L1359">
        <v>147.43797189413601</v>
      </c>
      <c r="M1359">
        <v>50.885382314101598</v>
      </c>
      <c r="N1359">
        <v>0.695112732315323</v>
      </c>
      <c r="O1359">
        <v>52.976639035418202</v>
      </c>
      <c r="P1359">
        <v>16.9678272366681</v>
      </c>
      <c r="Q1359">
        <v>7.8301548989652997E-2</v>
      </c>
    </row>
    <row r="1360" spans="1:17" hidden="1" x14ac:dyDescent="0.3">
      <c r="A1360" t="s">
        <v>2885</v>
      </c>
      <c r="B1360" t="s">
        <v>2886</v>
      </c>
      <c r="C1360" t="s">
        <v>3151</v>
      </c>
      <c r="D1360" t="s">
        <v>458</v>
      </c>
      <c r="E1360">
        <v>1336.8903237719901</v>
      </c>
      <c r="F1360">
        <v>214.92</v>
      </c>
      <c r="G1360">
        <v>-27.214056154301701</v>
      </c>
      <c r="H1360">
        <v>-13.590427821838601</v>
      </c>
      <c r="I1360">
        <v>-5.1348309473459004</v>
      </c>
      <c r="J1360">
        <v>-3.5927550343861001</v>
      </c>
      <c r="K1360">
        <v>220.29293593582</v>
      </c>
      <c r="L1360">
        <v>208.69324786533599</v>
      </c>
      <c r="M1360">
        <v>36.725605026734399</v>
      </c>
      <c r="N1360">
        <v>0.34401239232486502</v>
      </c>
      <c r="O1360">
        <v>22.613065326633102</v>
      </c>
      <c r="P1360">
        <v>34.409005628517797</v>
      </c>
      <c r="Q1360">
        <v>-6.9611844174899996E-3</v>
      </c>
    </row>
    <row r="1361" spans="1:17" hidden="1" x14ac:dyDescent="0.3">
      <c r="A1361" t="s">
        <v>2887</v>
      </c>
      <c r="B1361" t="s">
        <v>2888</v>
      </c>
      <c r="C1361" t="s">
        <v>3151</v>
      </c>
      <c r="D1361" t="s">
        <v>1590</v>
      </c>
      <c r="E1361">
        <v>1333.4670504650001</v>
      </c>
      <c r="F1361">
        <v>1761.65</v>
      </c>
      <c r="G1361">
        <v>42.214936700914301</v>
      </c>
      <c r="H1361">
        <v>-6.38073730523121</v>
      </c>
      <c r="I1361">
        <v>32.471546944973198</v>
      </c>
      <c r="J1361">
        <v>-4.53573681386729</v>
      </c>
      <c r="K1361">
        <v>1718.66259219687</v>
      </c>
      <c r="L1361">
        <v>1457.5816136149001</v>
      </c>
      <c r="M1361">
        <v>49.439146354505901</v>
      </c>
      <c r="N1361">
        <v>0.27414722676967901</v>
      </c>
      <c r="O1361">
        <v>16.839326767519001</v>
      </c>
      <c r="P1361">
        <v>80.672786010973795</v>
      </c>
      <c r="Q1361">
        <v>7.8696282444531002E-2</v>
      </c>
    </row>
    <row r="1362" spans="1:17" hidden="1" x14ac:dyDescent="0.3">
      <c r="A1362" t="s">
        <v>2889</v>
      </c>
      <c r="B1362" t="s">
        <v>2890</v>
      </c>
      <c r="C1362" t="s">
        <v>3151</v>
      </c>
      <c r="D1362" t="s">
        <v>1000</v>
      </c>
      <c r="E1362">
        <v>1331.57636342</v>
      </c>
      <c r="F1362">
        <v>71.86</v>
      </c>
      <c r="G1362">
        <v>-56.3555127099402</v>
      </c>
      <c r="H1362">
        <v>-0.116292282633101</v>
      </c>
      <c r="I1362">
        <v>-13.1452117814764</v>
      </c>
      <c r="J1362">
        <v>-4.7683927969509297</v>
      </c>
      <c r="K1362">
        <v>73.544511292321005</v>
      </c>
      <c r="L1362">
        <v>76.997905988219699</v>
      </c>
      <c r="M1362">
        <v>39.475003067748098</v>
      </c>
      <c r="N1362">
        <v>1.0434360172328101</v>
      </c>
      <c r="O1362">
        <v>45.560812691344204</v>
      </c>
      <c r="P1362">
        <v>15.9032258064516</v>
      </c>
      <c r="Q1362">
        <v>-9.8494989029290006E-3</v>
      </c>
    </row>
    <row r="1363" spans="1:17" hidden="1" x14ac:dyDescent="0.3">
      <c r="A1363" t="s">
        <v>2891</v>
      </c>
      <c r="B1363" t="s">
        <v>2892</v>
      </c>
      <c r="C1363" t="s">
        <v>3151</v>
      </c>
      <c r="D1363" t="s">
        <v>24</v>
      </c>
      <c r="E1363">
        <v>1327.963594955</v>
      </c>
      <c r="F1363">
        <v>294.64999999999998</v>
      </c>
      <c r="G1363">
        <v>-59.487730624651498</v>
      </c>
      <c r="H1363">
        <v>-2.5452312456667299</v>
      </c>
      <c r="I1363">
        <v>-27.685504164538798</v>
      </c>
      <c r="J1363">
        <v>-1.2887253143899999</v>
      </c>
      <c r="K1363">
        <v>305.47620016895002</v>
      </c>
      <c r="M1363">
        <v>45.798327525501897</v>
      </c>
      <c r="N1363">
        <v>0.41117072211417499</v>
      </c>
      <c r="O1363">
        <v>59.171898863057798</v>
      </c>
      <c r="P1363">
        <v>2.2912688769310701</v>
      </c>
    </row>
    <row r="1364" spans="1:17" hidden="1" x14ac:dyDescent="0.3">
      <c r="A1364" t="s">
        <v>2893</v>
      </c>
      <c r="B1364" t="s">
        <v>2894</v>
      </c>
      <c r="C1364" t="s">
        <v>3151</v>
      </c>
      <c r="D1364" t="s">
        <v>268</v>
      </c>
      <c r="E1364">
        <v>1324.90254</v>
      </c>
      <c r="F1364">
        <v>81.239999999999995</v>
      </c>
      <c r="G1364">
        <v>-31.3620257020862</v>
      </c>
      <c r="H1364">
        <v>-6.3224654548632104</v>
      </c>
      <c r="I1364">
        <v>-19.0550941417597</v>
      </c>
      <c r="J1364">
        <v>-2.9782940900735801</v>
      </c>
      <c r="K1364">
        <v>84.529019546186802</v>
      </c>
      <c r="L1364">
        <v>84.893167204583605</v>
      </c>
      <c r="M1364">
        <v>33.386911291258698</v>
      </c>
      <c r="N1364">
        <v>0.40611048446616799</v>
      </c>
      <c r="O1364">
        <v>29.185130477597198</v>
      </c>
      <c r="P1364">
        <v>17.739130434782499</v>
      </c>
      <c r="Q1364">
        <v>1.2527613723944999E-2</v>
      </c>
    </row>
    <row r="1365" spans="1:17" hidden="1" x14ac:dyDescent="0.3">
      <c r="A1365" t="s">
        <v>2895</v>
      </c>
      <c r="B1365" t="s">
        <v>2896</v>
      </c>
      <c r="C1365" t="s">
        <v>3151</v>
      </c>
      <c r="D1365" t="s">
        <v>117</v>
      </c>
      <c r="E1365">
        <v>1316.7344700799999</v>
      </c>
      <c r="F1365">
        <v>690.4</v>
      </c>
      <c r="G1365">
        <v>-28.517236566512199</v>
      </c>
      <c r="H1365">
        <v>5.8827141990728196</v>
      </c>
      <c r="I1365">
        <v>1.2822159351273801</v>
      </c>
      <c r="J1365">
        <v>-5.9819120668472499</v>
      </c>
      <c r="K1365">
        <v>695.25895512096702</v>
      </c>
      <c r="L1365">
        <v>662.09518482636497</v>
      </c>
      <c r="M1365">
        <v>41.411512295902497</v>
      </c>
      <c r="N1365">
        <v>0.55972093243729404</v>
      </c>
      <c r="O1365">
        <v>22.392815758980301</v>
      </c>
      <c r="P1365">
        <v>25.7559198542804</v>
      </c>
      <c r="Q1365">
        <v>5.5766251957040998E-2</v>
      </c>
    </row>
    <row r="1366" spans="1:17" hidden="1" x14ac:dyDescent="0.3">
      <c r="A1366" t="s">
        <v>2897</v>
      </c>
      <c r="B1366" t="s">
        <v>2898</v>
      </c>
      <c r="C1366" t="s">
        <v>3151</v>
      </c>
      <c r="D1366" t="s">
        <v>450</v>
      </c>
      <c r="E1366">
        <v>1313.95477699</v>
      </c>
      <c r="F1366">
        <v>549.35</v>
      </c>
      <c r="G1366">
        <v>8.3851289218773708</v>
      </c>
      <c r="H1366">
        <v>-7.6302364702638199</v>
      </c>
      <c r="I1366">
        <v>32.849191354784097</v>
      </c>
      <c r="J1366">
        <v>-7.4845268673343996</v>
      </c>
      <c r="K1366">
        <v>567.18610061182596</v>
      </c>
      <c r="L1366">
        <v>469.364898219005</v>
      </c>
      <c r="M1366">
        <v>35.7248098002243</v>
      </c>
      <c r="N1366">
        <v>0.50088766496858905</v>
      </c>
      <c r="O1366">
        <v>21.589150814599002</v>
      </c>
      <c r="P1366">
        <v>71.779237023139402</v>
      </c>
      <c r="Q1366">
        <v>0.13367042881966201</v>
      </c>
    </row>
    <row r="1367" spans="1:17" hidden="1" x14ac:dyDescent="0.3">
      <c r="A1367" t="s">
        <v>2899</v>
      </c>
      <c r="B1367" t="s">
        <v>2900</v>
      </c>
      <c r="C1367" t="s">
        <v>3151</v>
      </c>
      <c r="D1367" t="s">
        <v>611</v>
      </c>
      <c r="E1367">
        <v>1312.3546882000001</v>
      </c>
      <c r="F1367">
        <v>23.6</v>
      </c>
      <c r="G1367">
        <v>-60.082537772997597</v>
      </c>
      <c r="H1367">
        <v>-3.37865320529253</v>
      </c>
      <c r="I1367">
        <v>-7.8473042095962597</v>
      </c>
      <c r="J1367">
        <v>-2.49629260400721</v>
      </c>
      <c r="K1367">
        <v>24.063871571313801</v>
      </c>
      <c r="L1367">
        <v>24.894684441511799</v>
      </c>
      <c r="M1367">
        <v>32.643591244492903</v>
      </c>
      <c r="N1367">
        <v>0.70938320106859398</v>
      </c>
      <c r="O1367">
        <v>51.483050847457598</v>
      </c>
      <c r="P1367">
        <v>57.3333333333333</v>
      </c>
      <c r="Q1367">
        <v>0.252282516706408</v>
      </c>
    </row>
    <row r="1368" spans="1:17" hidden="1" x14ac:dyDescent="0.3">
      <c r="A1368" t="s">
        <v>2901</v>
      </c>
      <c r="B1368" t="s">
        <v>2902</v>
      </c>
      <c r="C1368" t="s">
        <v>3151</v>
      </c>
      <c r="D1368" t="s">
        <v>215</v>
      </c>
      <c r="E1368">
        <v>1310.2702957250001</v>
      </c>
      <c r="F1368">
        <v>830.35</v>
      </c>
      <c r="G1368">
        <v>-7.8687559377819198</v>
      </c>
      <c r="H1368">
        <v>24.806603026888101</v>
      </c>
      <c r="I1368">
        <v>51.0547632655786</v>
      </c>
      <c r="J1368">
        <v>16.549939190850001</v>
      </c>
      <c r="K1368">
        <v>732.57033945274395</v>
      </c>
      <c r="L1368">
        <v>661.352414564029</v>
      </c>
      <c r="M1368">
        <v>75.203838209879905</v>
      </c>
      <c r="N1368">
        <v>1.5518816363285699</v>
      </c>
      <c r="O1368">
        <v>15.6078761967844</v>
      </c>
      <c r="P1368">
        <v>91.302845294320903</v>
      </c>
      <c r="Q1368">
        <v>0.20635550601465499</v>
      </c>
    </row>
    <row r="1369" spans="1:17" hidden="1" x14ac:dyDescent="0.3">
      <c r="A1369" t="s">
        <v>2903</v>
      </c>
      <c r="B1369" t="s">
        <v>2904</v>
      </c>
      <c r="C1369" t="s">
        <v>3151</v>
      </c>
      <c r="D1369" t="s">
        <v>752</v>
      </c>
      <c r="E1369">
        <v>1306.0507500000001</v>
      </c>
      <c r="F1369">
        <v>244.35</v>
      </c>
      <c r="G1369">
        <v>-52.395618205895303</v>
      </c>
      <c r="H1369">
        <v>6.5948658740533297</v>
      </c>
      <c r="I1369">
        <v>-35.792625017820299</v>
      </c>
      <c r="J1369">
        <v>-3.3257035961741201</v>
      </c>
      <c r="K1369">
        <v>245.255042615783</v>
      </c>
      <c r="M1369">
        <v>49.399286069357402</v>
      </c>
      <c r="N1369">
        <v>0.61701768280264302</v>
      </c>
      <c r="O1369">
        <v>90.7100470636382</v>
      </c>
      <c r="P1369">
        <v>15.2648709844803</v>
      </c>
    </row>
    <row r="1370" spans="1:17" hidden="1" x14ac:dyDescent="0.3">
      <c r="A1370" t="s">
        <v>2905</v>
      </c>
      <c r="B1370" t="s">
        <v>2906</v>
      </c>
      <c r="C1370" t="s">
        <v>3151</v>
      </c>
      <c r="D1370" t="s">
        <v>21</v>
      </c>
      <c r="E1370">
        <v>1305.3720463350001</v>
      </c>
      <c r="F1370">
        <v>200.7</v>
      </c>
      <c r="G1370">
        <v>28.0571014080748</v>
      </c>
      <c r="H1370">
        <v>-10.9750427117398</v>
      </c>
      <c r="I1370">
        <v>26.830225157588199</v>
      </c>
      <c r="J1370">
        <v>0.85692317859663103</v>
      </c>
      <c r="K1370">
        <v>204.488549124326</v>
      </c>
      <c r="L1370">
        <v>171.96867751734001</v>
      </c>
      <c r="M1370">
        <v>43.768846888450803</v>
      </c>
      <c r="N1370">
        <v>0.1740928813382</v>
      </c>
      <c r="O1370">
        <v>24.5142002989536</v>
      </c>
      <c r="P1370">
        <v>70.590735231619107</v>
      </c>
      <c r="Q1370">
        <v>0.104359085530333</v>
      </c>
    </row>
    <row r="1371" spans="1:17" hidden="1" x14ac:dyDescent="0.3">
      <c r="A1371" t="s">
        <v>2907</v>
      </c>
      <c r="B1371" t="s">
        <v>2908</v>
      </c>
      <c r="C1371" t="s">
        <v>3151</v>
      </c>
      <c r="D1371" t="s">
        <v>51</v>
      </c>
      <c r="E1371">
        <v>1302.1421184799999</v>
      </c>
      <c r="F1371">
        <v>2107.6999999999998</v>
      </c>
      <c r="G1371">
        <v>-16.4724826656348</v>
      </c>
      <c r="H1371">
        <v>-0.276736670298589</v>
      </c>
      <c r="I1371">
        <v>-12.6630254011563</v>
      </c>
      <c r="J1371">
        <v>7.6810181841373097</v>
      </c>
      <c r="K1371">
        <v>2176.8255551236498</v>
      </c>
      <c r="L1371">
        <v>2201.22309785373</v>
      </c>
      <c r="M1371">
        <v>59.434004033970403</v>
      </c>
      <c r="N1371">
        <v>0.41915625411688401</v>
      </c>
      <c r="O1371">
        <v>33.980167955591398</v>
      </c>
      <c r="P1371">
        <v>21.966321393437799</v>
      </c>
      <c r="Q1371">
        <v>-1.7935325955301999E-2</v>
      </c>
    </row>
    <row r="1372" spans="1:17" hidden="1" x14ac:dyDescent="0.3">
      <c r="A1372" t="s">
        <v>2909</v>
      </c>
      <c r="B1372" t="s">
        <v>2910</v>
      </c>
      <c r="C1372" t="s">
        <v>3151</v>
      </c>
      <c r="D1372" t="s">
        <v>981</v>
      </c>
      <c r="E1372">
        <v>1301.875916</v>
      </c>
      <c r="F1372">
        <v>85.49</v>
      </c>
      <c r="G1372">
        <v>-22.1987927839895</v>
      </c>
      <c r="H1372">
        <v>-6.3721629965556996</v>
      </c>
      <c r="I1372">
        <v>-11.536756945274799</v>
      </c>
      <c r="J1372">
        <v>-3.3745303082074498</v>
      </c>
      <c r="K1372">
        <v>88.393396599759797</v>
      </c>
      <c r="L1372">
        <v>89.036638610191503</v>
      </c>
      <c r="M1372">
        <v>36.931026671913898</v>
      </c>
      <c r="N1372">
        <v>0.359399726433003</v>
      </c>
      <c r="O1372">
        <v>35.2789799976605</v>
      </c>
      <c r="P1372">
        <v>15.527027027027</v>
      </c>
      <c r="Q1372">
        <v>-1.7847468969615001E-2</v>
      </c>
    </row>
    <row r="1373" spans="1:17" hidden="1" x14ac:dyDescent="0.3">
      <c r="A1373" t="s">
        <v>2911</v>
      </c>
      <c r="B1373" t="s">
        <v>2912</v>
      </c>
      <c r="C1373" t="s">
        <v>3151</v>
      </c>
      <c r="D1373" t="s">
        <v>405</v>
      </c>
      <c r="E1373">
        <v>1300.8222005600001</v>
      </c>
      <c r="F1373">
        <v>4075.85</v>
      </c>
      <c r="G1373">
        <v>10.358071790596499</v>
      </c>
      <c r="H1373">
        <v>1.1658211519225099</v>
      </c>
      <c r="I1373">
        <v>22.6693018313102</v>
      </c>
      <c r="J1373">
        <v>-3.2761033691527199</v>
      </c>
      <c r="K1373">
        <v>4036.6616764517998</v>
      </c>
      <c r="L1373">
        <v>3600.0565543171401</v>
      </c>
      <c r="M1373">
        <v>49.6226989543553</v>
      </c>
      <c r="N1373">
        <v>0.50518673579894302</v>
      </c>
      <c r="O1373">
        <v>19.9749745451868</v>
      </c>
      <c r="P1373">
        <v>68.076288659793804</v>
      </c>
      <c r="Q1373">
        <v>2.2216710434680001E-2</v>
      </c>
    </row>
    <row r="1374" spans="1:17" hidden="1" x14ac:dyDescent="0.3">
      <c r="A1374" t="s">
        <v>2913</v>
      </c>
      <c r="B1374" t="s">
        <v>2914</v>
      </c>
      <c r="C1374" t="s">
        <v>3151</v>
      </c>
      <c r="D1374" t="s">
        <v>21</v>
      </c>
      <c r="E1374">
        <v>1298.633117412</v>
      </c>
      <c r="F1374">
        <v>116.57</v>
      </c>
      <c r="G1374">
        <v>0.304231010425009</v>
      </c>
      <c r="H1374">
        <v>-5.9062028100674899</v>
      </c>
      <c r="I1374">
        <v>-15.5225873113317</v>
      </c>
      <c r="J1374">
        <v>-2.2488366316441599</v>
      </c>
      <c r="K1374">
        <v>120.83016832273201</v>
      </c>
      <c r="L1374">
        <v>118.02403806996</v>
      </c>
      <c r="M1374">
        <v>47.940135013555903</v>
      </c>
      <c r="N1374">
        <v>0.324361869920267</v>
      </c>
      <c r="O1374">
        <v>51.411169254525099</v>
      </c>
      <c r="P1374">
        <v>43.913580246913497</v>
      </c>
      <c r="Q1374">
        <v>2.4077020930990001E-3</v>
      </c>
    </row>
    <row r="1375" spans="1:17" hidden="1" x14ac:dyDescent="0.3">
      <c r="A1375" t="s">
        <v>2915</v>
      </c>
      <c r="B1375" t="s">
        <v>2916</v>
      </c>
      <c r="C1375" t="s">
        <v>3151</v>
      </c>
      <c r="D1375" t="s">
        <v>182</v>
      </c>
      <c r="E1375">
        <v>1297</v>
      </c>
      <c r="F1375">
        <v>129.69999999999999</v>
      </c>
      <c r="G1375">
        <v>101.32289269804799</v>
      </c>
      <c r="H1375">
        <v>-0.60737193160034697</v>
      </c>
      <c r="I1375">
        <v>46.973889266853902</v>
      </c>
      <c r="J1375">
        <v>2.6298421125807798</v>
      </c>
      <c r="K1375">
        <v>116.908788568023</v>
      </c>
      <c r="L1375">
        <v>95.880955718103394</v>
      </c>
      <c r="M1375">
        <v>60.175054940652103</v>
      </c>
      <c r="N1375">
        <v>0.53040784438919997</v>
      </c>
      <c r="O1375">
        <v>6.7848882035466502</v>
      </c>
      <c r="P1375">
        <v>156.831683168316</v>
      </c>
      <c r="Q1375">
        <v>8.4339716539669998E-2</v>
      </c>
    </row>
    <row r="1376" spans="1:17" hidden="1" x14ac:dyDescent="0.3">
      <c r="A1376" t="s">
        <v>2917</v>
      </c>
      <c r="B1376" t="s">
        <v>2918</v>
      </c>
      <c r="C1376" t="s">
        <v>3151</v>
      </c>
      <c r="D1376" t="s">
        <v>274</v>
      </c>
      <c r="E1376">
        <v>1295.3244781999999</v>
      </c>
      <c r="F1376">
        <v>199.49</v>
      </c>
      <c r="G1376">
        <v>138.5860975512</v>
      </c>
      <c r="H1376">
        <v>-5.6155497406733499</v>
      </c>
      <c r="I1376">
        <v>134.85250370330601</v>
      </c>
      <c r="J1376">
        <v>-4.1771841461985701</v>
      </c>
      <c r="K1376">
        <v>190.033278508015</v>
      </c>
      <c r="L1376">
        <v>137.12915331268599</v>
      </c>
      <c r="M1376">
        <v>51.415983859186902</v>
      </c>
      <c r="N1376">
        <v>0.74667495572072695</v>
      </c>
      <c r="O1376">
        <v>9.4691463231239599</v>
      </c>
      <c r="P1376">
        <v>212.68025078369899</v>
      </c>
      <c r="Q1376">
        <v>0.14959668337370699</v>
      </c>
    </row>
    <row r="1377" spans="1:17" hidden="1" x14ac:dyDescent="0.3">
      <c r="A1377" t="s">
        <v>2919</v>
      </c>
      <c r="B1377" t="s">
        <v>2920</v>
      </c>
      <c r="C1377" t="s">
        <v>3151</v>
      </c>
      <c r="D1377" t="s">
        <v>2921</v>
      </c>
      <c r="E1377">
        <v>1290.6745695</v>
      </c>
      <c r="F1377">
        <v>521.54999999999995</v>
      </c>
      <c r="G1377">
        <v>95.7088876723124</v>
      </c>
      <c r="H1377">
        <v>0.43750733995547197</v>
      </c>
      <c r="I1377">
        <v>45.132177246447597</v>
      </c>
      <c r="J1377">
        <v>-2.1416325150060902</v>
      </c>
      <c r="K1377">
        <v>506.26785190969503</v>
      </c>
      <c r="L1377">
        <v>406.38131204031203</v>
      </c>
      <c r="M1377">
        <v>47.041608065349102</v>
      </c>
      <c r="N1377">
        <v>0.94374700527072297</v>
      </c>
      <c r="O1377">
        <v>7.1805196050235001</v>
      </c>
      <c r="P1377">
        <v>148.35714285714201</v>
      </c>
    </row>
    <row r="1378" spans="1:17" hidden="1" x14ac:dyDescent="0.3">
      <c r="A1378" t="s">
        <v>2922</v>
      </c>
      <c r="B1378" t="s">
        <v>2923</v>
      </c>
      <c r="C1378" t="s">
        <v>3151</v>
      </c>
      <c r="D1378" t="s">
        <v>174</v>
      </c>
      <c r="E1378">
        <v>1290.0570144000001</v>
      </c>
      <c r="F1378">
        <v>545.6</v>
      </c>
      <c r="G1378">
        <v>-76.0701657337423</v>
      </c>
      <c r="H1378">
        <v>-16.07494547113</v>
      </c>
      <c r="I1378">
        <v>-25.682599670649399</v>
      </c>
      <c r="J1378">
        <v>-4.4774985111630503</v>
      </c>
      <c r="K1378">
        <v>591.74882750000199</v>
      </c>
      <c r="L1378">
        <v>672.744810197025</v>
      </c>
      <c r="M1378">
        <v>41.415722332939502</v>
      </c>
      <c r="N1378">
        <v>0.49636203918573102</v>
      </c>
      <c r="O1378">
        <v>102.52016129032199</v>
      </c>
      <c r="P1378">
        <v>20.2424242424242</v>
      </c>
      <c r="Q1378">
        <v>-1.3435456070775001E-2</v>
      </c>
    </row>
    <row r="1379" spans="1:17" hidden="1" x14ac:dyDescent="0.3">
      <c r="A1379" t="s">
        <v>2924</v>
      </c>
      <c r="B1379" t="s">
        <v>2925</v>
      </c>
      <c r="C1379" t="s">
        <v>3151</v>
      </c>
      <c r="D1379" t="s">
        <v>434</v>
      </c>
      <c r="E1379">
        <v>1288.5826174399999</v>
      </c>
      <c r="F1379">
        <v>77.12</v>
      </c>
      <c r="G1379">
        <v>20.941862935916902</v>
      </c>
      <c r="H1379">
        <v>-5.7468859535493202</v>
      </c>
      <c r="I1379">
        <v>1.4127690504769901</v>
      </c>
      <c r="J1379">
        <v>-3.2968164296239602</v>
      </c>
      <c r="K1379">
        <v>80.157723196624204</v>
      </c>
      <c r="L1379">
        <v>72.311521801551507</v>
      </c>
      <c r="M1379">
        <v>38.650294245570599</v>
      </c>
      <c r="N1379">
        <v>0.46437282128463703</v>
      </c>
      <c r="O1379">
        <v>18.8407676348547</v>
      </c>
      <c r="P1379">
        <v>67.288503253796094</v>
      </c>
      <c r="Q1379">
        <v>5.9059897555405E-2</v>
      </c>
    </row>
    <row r="1380" spans="1:17" hidden="1" x14ac:dyDescent="0.3">
      <c r="A1380" t="s">
        <v>2926</v>
      </c>
      <c r="B1380" t="s">
        <v>2927</v>
      </c>
      <c r="C1380" t="s">
        <v>3151</v>
      </c>
      <c r="D1380" t="s">
        <v>236</v>
      </c>
      <c r="E1380">
        <v>1286.5195200000001</v>
      </c>
      <c r="F1380">
        <v>275</v>
      </c>
      <c r="G1380">
        <v>63.748859413662601</v>
      </c>
      <c r="H1380">
        <v>-6.0188313484922498</v>
      </c>
      <c r="I1380">
        <v>41.449264552748701</v>
      </c>
      <c r="J1380">
        <v>-6.2399907348038699</v>
      </c>
      <c r="K1380">
        <v>255.76116326727899</v>
      </c>
      <c r="L1380">
        <v>212.59092132034999</v>
      </c>
      <c r="M1380">
        <v>51.094900268931198</v>
      </c>
      <c r="N1380">
        <v>0.41831041526259999</v>
      </c>
      <c r="O1380">
        <v>12.545454545454501</v>
      </c>
      <c r="P1380">
        <v>93.661971830985905</v>
      </c>
      <c r="Q1380">
        <v>0.130721905573293</v>
      </c>
    </row>
    <row r="1381" spans="1:17" hidden="1" x14ac:dyDescent="0.3">
      <c r="A1381" t="s">
        <v>2928</v>
      </c>
      <c r="B1381" t="s">
        <v>2929</v>
      </c>
      <c r="C1381" t="s">
        <v>3151</v>
      </c>
      <c r="D1381" t="s">
        <v>83</v>
      </c>
      <c r="E1381">
        <v>1285.6646471199999</v>
      </c>
      <c r="F1381">
        <v>263.2</v>
      </c>
      <c r="G1381">
        <v>-34.547306470531304</v>
      </c>
      <c r="H1381">
        <v>-13.391945868002599</v>
      </c>
      <c r="I1381">
        <v>-1.7796463772325499</v>
      </c>
      <c r="J1381">
        <v>-2.6191041338574501</v>
      </c>
      <c r="K1381">
        <v>260.15560536893298</v>
      </c>
      <c r="L1381">
        <v>265.91562008021998</v>
      </c>
      <c r="M1381">
        <v>47.486942971444002</v>
      </c>
      <c r="N1381">
        <v>1.04323243062725</v>
      </c>
      <c r="O1381">
        <v>45.1367781155015</v>
      </c>
      <c r="P1381">
        <v>59.515151515151501</v>
      </c>
    </row>
    <row r="1382" spans="1:17" hidden="1" x14ac:dyDescent="0.3">
      <c r="A1382" t="s">
        <v>2930</v>
      </c>
      <c r="B1382" t="s">
        <v>2931</v>
      </c>
      <c r="C1382" t="s">
        <v>3151</v>
      </c>
      <c r="D1382" t="s">
        <v>458</v>
      </c>
      <c r="E1382">
        <v>1283.57878678</v>
      </c>
      <c r="F1382">
        <v>556.1</v>
      </c>
      <c r="G1382">
        <v>-2.0460977550986601</v>
      </c>
      <c r="H1382">
        <v>23.756933615075901</v>
      </c>
      <c r="I1382">
        <v>6.9120638461706703</v>
      </c>
      <c r="J1382">
        <v>3.90908786998172</v>
      </c>
      <c r="K1382">
        <v>553.42309068237205</v>
      </c>
      <c r="L1382">
        <v>496.79256098646999</v>
      </c>
      <c r="M1382">
        <v>37.885834210753899</v>
      </c>
      <c r="N1382">
        <v>3.5204232573520202</v>
      </c>
      <c r="O1382">
        <v>31.972666786549102</v>
      </c>
      <c r="P1382">
        <v>57.090395480225901</v>
      </c>
      <c r="Q1382">
        <v>-6.6529798928840001E-3</v>
      </c>
    </row>
    <row r="1383" spans="1:17" hidden="1" x14ac:dyDescent="0.3">
      <c r="A1383" t="s">
        <v>2932</v>
      </c>
      <c r="B1383" t="s">
        <v>2933</v>
      </c>
      <c r="C1383" t="s">
        <v>3151</v>
      </c>
      <c r="D1383" t="s">
        <v>274</v>
      </c>
      <c r="E1383">
        <v>1279.8321888</v>
      </c>
      <c r="F1383">
        <v>1279.3</v>
      </c>
      <c r="G1383">
        <v>249.873173668964</v>
      </c>
      <c r="H1383">
        <v>-8.6039535586494207</v>
      </c>
      <c r="I1383">
        <v>-2.7069722011791599</v>
      </c>
      <c r="J1383">
        <v>-1.8447962276037599</v>
      </c>
      <c r="K1383">
        <v>1349.8925209153299</v>
      </c>
      <c r="L1383">
        <v>1187.1878881068601</v>
      </c>
      <c r="M1383">
        <v>48.478066298753603</v>
      </c>
      <c r="N1383">
        <v>1.3974728524143001</v>
      </c>
      <c r="O1383">
        <v>35.773469866333102</v>
      </c>
      <c r="P1383">
        <v>297.051520794537</v>
      </c>
      <c r="Q1383">
        <v>0.16353452652169601</v>
      </c>
    </row>
    <row r="1384" spans="1:17" hidden="1" x14ac:dyDescent="0.3">
      <c r="A1384" t="s">
        <v>2934</v>
      </c>
      <c r="B1384" t="s">
        <v>2935</v>
      </c>
      <c r="C1384" t="s">
        <v>3151</v>
      </c>
      <c r="D1384" t="s">
        <v>389</v>
      </c>
      <c r="E1384">
        <v>1279.8</v>
      </c>
      <c r="F1384">
        <v>42.66</v>
      </c>
      <c r="G1384">
        <v>-26.252948607376101</v>
      </c>
      <c r="H1384">
        <v>-3.5022823267795702</v>
      </c>
      <c r="I1384">
        <v>7.0812442933610997</v>
      </c>
      <c r="J1384">
        <v>4.0261079359833198</v>
      </c>
      <c r="K1384">
        <v>43.515021238507003</v>
      </c>
      <c r="M1384">
        <v>52.4203329135091</v>
      </c>
      <c r="N1384">
        <v>0.38253666919354301</v>
      </c>
      <c r="O1384">
        <v>32.583216127519897</v>
      </c>
      <c r="P1384">
        <v>42.199999999999903</v>
      </c>
    </row>
    <row r="1385" spans="1:17" hidden="1" x14ac:dyDescent="0.3">
      <c r="A1385" t="s">
        <v>2936</v>
      </c>
      <c r="B1385" t="s">
        <v>2937</v>
      </c>
      <c r="C1385" t="s">
        <v>3151</v>
      </c>
      <c r="D1385" t="s">
        <v>138</v>
      </c>
      <c r="E1385">
        <v>1278.6572783399999</v>
      </c>
      <c r="F1385">
        <v>799.45</v>
      </c>
      <c r="G1385">
        <v>-26.7331359215002</v>
      </c>
      <c r="H1385">
        <v>0.40873595726904399</v>
      </c>
      <c r="I1385">
        <v>-23.173283179479</v>
      </c>
      <c r="J1385">
        <v>-1.53737418105128</v>
      </c>
      <c r="K1385">
        <v>817.20829625443503</v>
      </c>
      <c r="L1385">
        <v>836.698112726717</v>
      </c>
      <c r="M1385">
        <v>37.4113741315307</v>
      </c>
      <c r="N1385">
        <v>0.47226755612065602</v>
      </c>
      <c r="O1385">
        <v>35.092876352492297</v>
      </c>
      <c r="P1385">
        <v>4.0950520833333304</v>
      </c>
      <c r="Q1385">
        <v>0.11760021642907</v>
      </c>
    </row>
    <row r="1386" spans="1:17" hidden="1" x14ac:dyDescent="0.3">
      <c r="A1386" t="s">
        <v>2938</v>
      </c>
      <c r="B1386" t="s">
        <v>2939</v>
      </c>
      <c r="C1386" t="s">
        <v>3151</v>
      </c>
      <c r="D1386" t="s">
        <v>156</v>
      </c>
      <c r="E1386">
        <v>1276.079960194</v>
      </c>
      <c r="F1386">
        <v>192.14</v>
      </c>
      <c r="G1386">
        <v>18.227053542689401</v>
      </c>
      <c r="H1386">
        <v>-3.02880593401248</v>
      </c>
      <c r="I1386">
        <v>59.970003482711398</v>
      </c>
      <c r="J1386">
        <v>-0.78780612349051704</v>
      </c>
      <c r="K1386">
        <v>198.61132746083501</v>
      </c>
      <c r="L1386">
        <v>173.492692211052</v>
      </c>
      <c r="M1386">
        <v>48.625769734282002</v>
      </c>
      <c r="N1386">
        <v>0.33701999710618102</v>
      </c>
      <c r="O1386">
        <v>32.606432809409803</v>
      </c>
      <c r="P1386">
        <v>99.418785677218395</v>
      </c>
      <c r="Q1386">
        <v>0.18334155528375301</v>
      </c>
    </row>
    <row r="1387" spans="1:17" hidden="1" x14ac:dyDescent="0.3">
      <c r="A1387" t="s">
        <v>2940</v>
      </c>
      <c r="B1387" t="s">
        <v>2941</v>
      </c>
      <c r="C1387" t="s">
        <v>3151</v>
      </c>
      <c r="D1387" t="s">
        <v>1323</v>
      </c>
      <c r="E1387">
        <v>1271.2565618399999</v>
      </c>
      <c r="F1387">
        <v>145.68</v>
      </c>
      <c r="G1387">
        <v>-51.110510143982701</v>
      </c>
      <c r="H1387">
        <v>-4.1331359639132197</v>
      </c>
      <c r="I1387">
        <v>-16.7089342760456</v>
      </c>
      <c r="J1387">
        <v>-0.82879681744378197</v>
      </c>
      <c r="K1387">
        <v>144.367129991204</v>
      </c>
      <c r="L1387">
        <v>155.87067464869901</v>
      </c>
      <c r="M1387">
        <v>72.102515870596605</v>
      </c>
      <c r="N1387">
        <v>0.62160747358158497</v>
      </c>
      <c r="O1387">
        <v>37.252883031301401</v>
      </c>
      <c r="P1387">
        <v>15.253164556962</v>
      </c>
      <c r="Q1387">
        <v>6.8942255935126998E-2</v>
      </c>
    </row>
    <row r="1388" spans="1:17" hidden="1" x14ac:dyDescent="0.3">
      <c r="A1388" t="s">
        <v>2942</v>
      </c>
      <c r="B1388" t="s">
        <v>2943</v>
      </c>
      <c r="C1388" t="s">
        <v>3151</v>
      </c>
      <c r="D1388" t="s">
        <v>458</v>
      </c>
      <c r="E1388">
        <v>1265.0543292949999</v>
      </c>
      <c r="F1388">
        <v>73.55</v>
      </c>
      <c r="G1388">
        <v>-14.7615891082537</v>
      </c>
      <c r="H1388">
        <v>-12.870351101602401</v>
      </c>
      <c r="I1388">
        <v>-12.726041064139499</v>
      </c>
      <c r="J1388">
        <v>-8.4481048556801905</v>
      </c>
      <c r="K1388">
        <v>84.620904465328707</v>
      </c>
      <c r="L1388">
        <v>82.251583402582597</v>
      </c>
      <c r="M1388">
        <v>21.944815773160901</v>
      </c>
      <c r="N1388">
        <v>0.54384772465276998</v>
      </c>
      <c r="O1388">
        <v>42.692046227056402</v>
      </c>
      <c r="P1388">
        <v>31.456657730116099</v>
      </c>
      <c r="Q1388">
        <v>-6.2438378803132001E-2</v>
      </c>
    </row>
    <row r="1389" spans="1:17" hidden="1" x14ac:dyDescent="0.3">
      <c r="A1389" t="s">
        <v>2944</v>
      </c>
      <c r="B1389" t="s">
        <v>2945</v>
      </c>
      <c r="C1389" t="s">
        <v>3151</v>
      </c>
      <c r="D1389" t="s">
        <v>182</v>
      </c>
      <c r="E1389">
        <v>1264.8933611499999</v>
      </c>
      <c r="F1389">
        <v>703.7</v>
      </c>
      <c r="G1389">
        <v>-9.7148047389260803</v>
      </c>
      <c r="H1389">
        <v>3.5496123672550199</v>
      </c>
      <c r="I1389">
        <v>16.7937010498528</v>
      </c>
      <c r="J1389">
        <v>1.50031406817917</v>
      </c>
      <c r="K1389">
        <v>677.59801723449903</v>
      </c>
      <c r="L1389">
        <v>637.57701096004701</v>
      </c>
      <c r="M1389">
        <v>59.4669941611007</v>
      </c>
      <c r="N1389">
        <v>0.46661521881767398</v>
      </c>
      <c r="O1389">
        <v>8.0005684240443298</v>
      </c>
      <c r="P1389">
        <v>43.582942256682301</v>
      </c>
      <c r="Q1389">
        <v>6.9916400293543998E-2</v>
      </c>
    </row>
    <row r="1390" spans="1:17" hidden="1" x14ac:dyDescent="0.3">
      <c r="A1390" t="s">
        <v>2946</v>
      </c>
      <c r="B1390" t="s">
        <v>2947</v>
      </c>
      <c r="C1390" t="s">
        <v>3151</v>
      </c>
      <c r="D1390" t="s">
        <v>2948</v>
      </c>
      <c r="E1390">
        <v>1264.543783395</v>
      </c>
      <c r="F1390">
        <v>194.65</v>
      </c>
      <c r="G1390">
        <v>-64.875508868777302</v>
      </c>
      <c r="H1390">
        <v>-7.4686564476844799</v>
      </c>
      <c r="I1390">
        <v>-6.2249752530318601</v>
      </c>
      <c r="J1390">
        <v>1.9066008327703201</v>
      </c>
      <c r="K1390">
        <v>194.04976811777999</v>
      </c>
      <c r="M1390">
        <v>46.448319510414301</v>
      </c>
      <c r="N1390">
        <v>0.41806504147678503</v>
      </c>
      <c r="O1390">
        <v>66.863601335730706</v>
      </c>
      <c r="P1390">
        <v>34.056473829201103</v>
      </c>
    </row>
    <row r="1391" spans="1:17" hidden="1" x14ac:dyDescent="0.3">
      <c r="A1391" t="s">
        <v>2949</v>
      </c>
      <c r="B1391" t="s">
        <v>2950</v>
      </c>
      <c r="C1391" t="s">
        <v>3151</v>
      </c>
      <c r="D1391" t="s">
        <v>67</v>
      </c>
      <c r="E1391">
        <v>1264.0319999999999</v>
      </c>
      <c r="F1391">
        <v>831.6</v>
      </c>
      <c r="G1391">
        <v>52.213469643700599</v>
      </c>
      <c r="H1391">
        <v>-5.1333275773752103</v>
      </c>
      <c r="I1391">
        <v>27.899826888088299</v>
      </c>
      <c r="J1391">
        <v>-5.5866313397673002</v>
      </c>
      <c r="K1391">
        <v>867.50504994626897</v>
      </c>
      <c r="L1391">
        <v>703.25530962471805</v>
      </c>
      <c r="M1391">
        <v>37.863506217793699</v>
      </c>
      <c r="N1391">
        <v>0.190146989866744</v>
      </c>
      <c r="O1391">
        <v>29.659692159692099</v>
      </c>
      <c r="P1391">
        <v>106.071118820468</v>
      </c>
      <c r="Q1391">
        <v>0.159941824247194</v>
      </c>
    </row>
    <row r="1392" spans="1:17" hidden="1" x14ac:dyDescent="0.3">
      <c r="A1392" t="s">
        <v>2951</v>
      </c>
      <c r="B1392" t="s">
        <v>2952</v>
      </c>
      <c r="C1392" t="s">
        <v>3151</v>
      </c>
      <c r="D1392" t="s">
        <v>752</v>
      </c>
      <c r="E1392">
        <v>1256.2775740080001</v>
      </c>
      <c r="F1392">
        <v>248.88</v>
      </c>
      <c r="G1392">
        <v>-32.448039122344703</v>
      </c>
      <c r="H1392">
        <v>-0.51917634412552904</v>
      </c>
      <c r="I1392">
        <v>-19.7967340900606</v>
      </c>
      <c r="J1392">
        <v>0.85457241185914801</v>
      </c>
      <c r="K1392">
        <v>252.814018063259</v>
      </c>
      <c r="M1392">
        <v>58.464426545616398</v>
      </c>
      <c r="N1392">
        <v>0.35707878818569999</v>
      </c>
      <c r="O1392">
        <v>28.8572806171649</v>
      </c>
      <c r="P1392">
        <v>12.3003339048822</v>
      </c>
    </row>
    <row r="1393" spans="1:17" hidden="1" x14ac:dyDescent="0.3">
      <c r="A1393" t="s">
        <v>2953</v>
      </c>
      <c r="B1393" t="s">
        <v>2954</v>
      </c>
      <c r="C1393" t="s">
        <v>3151</v>
      </c>
      <c r="D1393" t="s">
        <v>95</v>
      </c>
      <c r="E1393">
        <v>1253.4788470799999</v>
      </c>
      <c r="F1393">
        <v>491.55</v>
      </c>
      <c r="G1393">
        <v>84.8801970619906</v>
      </c>
      <c r="H1393">
        <v>-5.9975470535362598</v>
      </c>
      <c r="I1393">
        <v>15.579800311803901</v>
      </c>
      <c r="J1393">
        <v>-2.4324165812276202</v>
      </c>
      <c r="K1393">
        <v>525.84173430370697</v>
      </c>
      <c r="L1393">
        <v>474.08306544482798</v>
      </c>
      <c r="M1393">
        <v>48.5778040764217</v>
      </c>
      <c r="N1393">
        <v>0.52230970470632598</v>
      </c>
      <c r="O1393">
        <v>44.441053809378403</v>
      </c>
      <c r="P1393">
        <v>146.638233818364</v>
      </c>
      <c r="Q1393">
        <v>0.15102633004027699</v>
      </c>
    </row>
    <row r="1394" spans="1:17" hidden="1" x14ac:dyDescent="0.3">
      <c r="A1394" t="s">
        <v>2955</v>
      </c>
      <c r="B1394" t="s">
        <v>2956</v>
      </c>
      <c r="C1394" t="s">
        <v>3151</v>
      </c>
      <c r="D1394" t="s">
        <v>182</v>
      </c>
      <c r="E1394">
        <v>1251.353767956</v>
      </c>
      <c r="F1394">
        <v>193.98</v>
      </c>
      <c r="G1394">
        <v>-52.5611096235397</v>
      </c>
      <c r="H1394">
        <v>-16.736153205292499</v>
      </c>
      <c r="I1394">
        <v>-36.921314760840097</v>
      </c>
      <c r="J1394">
        <v>-2.00808743109598</v>
      </c>
      <c r="M1394">
        <v>29.1513439318941</v>
      </c>
      <c r="O1394">
        <v>39.648417362614701</v>
      </c>
      <c r="P1394">
        <v>5.5099265705738301</v>
      </c>
    </row>
    <row r="1395" spans="1:17" hidden="1" x14ac:dyDescent="0.3">
      <c r="A1395" t="s">
        <v>2957</v>
      </c>
      <c r="B1395" t="s">
        <v>2958</v>
      </c>
      <c r="C1395" t="s">
        <v>3151</v>
      </c>
      <c r="D1395" t="s">
        <v>77</v>
      </c>
      <c r="E1395">
        <v>1249.2451688000001</v>
      </c>
      <c r="F1395">
        <v>47.92</v>
      </c>
      <c r="G1395">
        <v>-11.7534832904872</v>
      </c>
      <c r="H1395">
        <v>-10.8379402056526</v>
      </c>
      <c r="I1395">
        <v>-31.995459658200101</v>
      </c>
      <c r="J1395">
        <v>-0.246736854745465</v>
      </c>
      <c r="K1395">
        <v>52.207877990134897</v>
      </c>
      <c r="L1395">
        <v>56.097247399864202</v>
      </c>
      <c r="M1395">
        <v>41.852993574993697</v>
      </c>
      <c r="N1395">
        <v>0.62109520539372098</v>
      </c>
      <c r="O1395">
        <v>80.509181969949907</v>
      </c>
      <c r="P1395">
        <v>30.893198579623</v>
      </c>
      <c r="Q1395">
        <v>-3.3098844704046997E-2</v>
      </c>
    </row>
    <row r="1396" spans="1:17" hidden="1" x14ac:dyDescent="0.3">
      <c r="A1396" t="s">
        <v>2959</v>
      </c>
      <c r="B1396" t="s">
        <v>2960</v>
      </c>
      <c r="C1396" t="s">
        <v>3151</v>
      </c>
      <c r="D1396" t="s">
        <v>373</v>
      </c>
      <c r="E1396">
        <v>1247.9547680000001</v>
      </c>
      <c r="F1396">
        <v>602.9</v>
      </c>
      <c r="G1396">
        <v>274.70997052477298</v>
      </c>
      <c r="H1396">
        <v>60.576301649548398</v>
      </c>
      <c r="I1396">
        <v>217.151437506702</v>
      </c>
      <c r="J1396">
        <v>20.171882184423399</v>
      </c>
      <c r="K1396">
        <v>354.91206408847103</v>
      </c>
      <c r="L1396">
        <v>231.71197408734099</v>
      </c>
      <c r="M1396">
        <v>95.387315948505801</v>
      </c>
      <c r="N1396">
        <v>1.2953802835346799</v>
      </c>
      <c r="O1396">
        <v>9.1225742245826205E-2</v>
      </c>
      <c r="P1396">
        <v>346.59259259259198</v>
      </c>
    </row>
    <row r="1397" spans="1:17" hidden="1" x14ac:dyDescent="0.3">
      <c r="A1397" t="s">
        <v>2961</v>
      </c>
      <c r="B1397" t="s">
        <v>2962</v>
      </c>
      <c r="C1397" t="s">
        <v>3151</v>
      </c>
      <c r="D1397" t="s">
        <v>265</v>
      </c>
      <c r="E1397">
        <v>1244.0880374999999</v>
      </c>
      <c r="F1397">
        <v>334.95</v>
      </c>
      <c r="G1397">
        <v>223.61003341310899</v>
      </c>
      <c r="H1397">
        <v>-6.17973428637361</v>
      </c>
      <c r="I1397">
        <v>83.766845859387303</v>
      </c>
      <c r="J1397">
        <v>2.2144711449166099</v>
      </c>
      <c r="K1397">
        <v>319.51906045052499</v>
      </c>
      <c r="L1397">
        <v>243.99921166570999</v>
      </c>
      <c r="M1397">
        <v>47.604043622049502</v>
      </c>
      <c r="N1397">
        <v>0.487590111474487</v>
      </c>
      <c r="O1397">
        <v>23.5109717868338</v>
      </c>
      <c r="P1397">
        <v>328.34310003808298</v>
      </c>
    </row>
    <row r="1398" spans="1:17" hidden="1" x14ac:dyDescent="0.3">
      <c r="A1398" t="s">
        <v>2963</v>
      </c>
      <c r="B1398" t="s">
        <v>2964</v>
      </c>
      <c r="C1398" t="s">
        <v>3151</v>
      </c>
      <c r="D1398" t="s">
        <v>1011</v>
      </c>
      <c r="E1398">
        <v>1241.9328316250001</v>
      </c>
      <c r="F1398">
        <v>879.95</v>
      </c>
      <c r="G1398">
        <v>32.622232105155199</v>
      </c>
      <c r="H1398">
        <v>-1.44480705144638</v>
      </c>
      <c r="I1398">
        <v>0.64779484988006897</v>
      </c>
      <c r="J1398">
        <v>4.9771771703102798</v>
      </c>
      <c r="K1398">
        <v>818.67838699789604</v>
      </c>
      <c r="L1398">
        <v>753.69963721104398</v>
      </c>
      <c r="M1398">
        <v>60.109474865603303</v>
      </c>
      <c r="N1398">
        <v>0.44178829873882097</v>
      </c>
      <c r="O1398">
        <v>13.040513665549099</v>
      </c>
      <c r="P1398">
        <v>73.971925662317105</v>
      </c>
      <c r="Q1398">
        <v>0.104522456373307</v>
      </c>
    </row>
    <row r="1399" spans="1:17" hidden="1" x14ac:dyDescent="0.3">
      <c r="A1399" t="s">
        <v>2965</v>
      </c>
      <c r="B1399" t="s">
        <v>2966</v>
      </c>
      <c r="C1399" t="s">
        <v>3151</v>
      </c>
      <c r="D1399" t="s">
        <v>1350</v>
      </c>
      <c r="E1399">
        <v>1241.0583401899901</v>
      </c>
      <c r="F1399">
        <v>822.55</v>
      </c>
      <c r="G1399">
        <v>93.625073223122499</v>
      </c>
      <c r="H1399">
        <v>-11.5931827457739</v>
      </c>
      <c r="I1399">
        <v>93.797206086599402</v>
      </c>
      <c r="J1399">
        <v>-1.23962056610771</v>
      </c>
      <c r="K1399">
        <v>795.40157015496004</v>
      </c>
      <c r="L1399">
        <v>617.74678534828297</v>
      </c>
      <c r="M1399">
        <v>55.809786206899503</v>
      </c>
      <c r="N1399">
        <v>0.17364019614901499</v>
      </c>
      <c r="O1399">
        <v>24.855631876481599</v>
      </c>
      <c r="P1399">
        <v>145.50067154156</v>
      </c>
      <c r="Q1399">
        <v>0.16724299887275301</v>
      </c>
    </row>
    <row r="1400" spans="1:17" hidden="1" x14ac:dyDescent="0.3">
      <c r="A1400" t="s">
        <v>2967</v>
      </c>
      <c r="B1400" t="s">
        <v>2968</v>
      </c>
      <c r="C1400" t="s">
        <v>3151</v>
      </c>
      <c r="D1400" t="s">
        <v>450</v>
      </c>
      <c r="E1400">
        <v>1239.7467917500001</v>
      </c>
      <c r="F1400">
        <v>511.25</v>
      </c>
      <c r="G1400">
        <v>-61.712086539979303</v>
      </c>
      <c r="H1400">
        <v>-9.6299871742619292</v>
      </c>
      <c r="I1400">
        <v>-36.675143037435099</v>
      </c>
      <c r="J1400">
        <v>-0.18333647127924599</v>
      </c>
      <c r="K1400">
        <v>570.79149585354298</v>
      </c>
      <c r="L1400">
        <v>650.19304796583106</v>
      </c>
      <c r="M1400">
        <v>39.328570998438302</v>
      </c>
      <c r="N1400">
        <v>0.88430833059677505</v>
      </c>
      <c r="O1400">
        <v>63.2762836185819</v>
      </c>
      <c r="P1400">
        <v>4.9148368561461098</v>
      </c>
      <c r="Q1400">
        <v>-2.3551040993417999E-2</v>
      </c>
    </row>
    <row r="1401" spans="1:17" hidden="1" x14ac:dyDescent="0.3">
      <c r="A1401" t="s">
        <v>2969</v>
      </c>
      <c r="B1401" t="s">
        <v>2970</v>
      </c>
      <c r="C1401" t="s">
        <v>3151</v>
      </c>
      <c r="D1401" t="s">
        <v>1590</v>
      </c>
      <c r="E1401">
        <v>1236.036625</v>
      </c>
      <c r="F1401">
        <v>119.05</v>
      </c>
      <c r="G1401">
        <v>917.074882805475</v>
      </c>
      <c r="H1401">
        <v>46.228617346340798</v>
      </c>
      <c r="I1401">
        <v>434.39212570238499</v>
      </c>
      <c r="J1401">
        <v>6.7599427509669896</v>
      </c>
      <c r="K1401">
        <v>85.404044373300593</v>
      </c>
      <c r="L1401">
        <v>49.5516145219148</v>
      </c>
      <c r="M1401">
        <v>84.955504031240594</v>
      </c>
      <c r="N1401">
        <v>0.24491255980405</v>
      </c>
      <c r="O1401">
        <v>2.0159596808063802</v>
      </c>
      <c r="P1401">
        <v>1153.15789473684</v>
      </c>
    </row>
    <row r="1402" spans="1:17" hidden="1" x14ac:dyDescent="0.3">
      <c r="A1402" t="s">
        <v>2971</v>
      </c>
      <c r="B1402" t="s">
        <v>2972</v>
      </c>
      <c r="C1402" t="s">
        <v>3151</v>
      </c>
      <c r="D1402" t="s">
        <v>405</v>
      </c>
      <c r="E1402">
        <v>1231.0297472</v>
      </c>
      <c r="F1402">
        <v>118.24</v>
      </c>
      <c r="G1402">
        <v>50.447561308645497</v>
      </c>
      <c r="H1402">
        <v>1.8604492196079401</v>
      </c>
      <c r="I1402">
        <v>95.855028545368</v>
      </c>
      <c r="J1402">
        <v>-2.02510397800497</v>
      </c>
      <c r="K1402">
        <v>97.815782607147597</v>
      </c>
      <c r="L1402">
        <v>78.367918663851896</v>
      </c>
      <c r="M1402">
        <v>70.626427029067898</v>
      </c>
      <c r="N1402">
        <v>0.45011718503974801</v>
      </c>
      <c r="O1402">
        <v>4.7784167794316703</v>
      </c>
      <c r="P1402">
        <v>140.325203252032</v>
      </c>
      <c r="Q1402">
        <v>0.130638958665583</v>
      </c>
    </row>
    <row r="1403" spans="1:17" hidden="1" x14ac:dyDescent="0.3">
      <c r="A1403" t="s">
        <v>2973</v>
      </c>
      <c r="B1403" t="s">
        <v>2974</v>
      </c>
      <c r="C1403" t="s">
        <v>3151</v>
      </c>
      <c r="D1403" t="s">
        <v>169</v>
      </c>
      <c r="E1403">
        <v>1230.5782094149999</v>
      </c>
      <c r="F1403">
        <v>555.04999999999995</v>
      </c>
      <c r="G1403">
        <v>-28.958336695432099</v>
      </c>
      <c r="H1403">
        <v>-13.610829648852</v>
      </c>
      <c r="I1403">
        <v>9.2370676658073698</v>
      </c>
      <c r="J1403">
        <v>3.1827261875590902</v>
      </c>
      <c r="K1403">
        <v>557.35856209942199</v>
      </c>
      <c r="L1403">
        <v>514.28335210458999</v>
      </c>
      <c r="M1403">
        <v>53.597492893341098</v>
      </c>
      <c r="N1403">
        <v>0.33058789035623498</v>
      </c>
      <c r="O1403">
        <v>26.0787316457976</v>
      </c>
      <c r="P1403">
        <v>42.21111965155</v>
      </c>
      <c r="Q1403">
        <v>6.7413777158911004E-2</v>
      </c>
    </row>
    <row r="1404" spans="1:17" hidden="1" x14ac:dyDescent="0.3">
      <c r="A1404" t="s">
        <v>2975</v>
      </c>
      <c r="B1404" t="s">
        <v>2976</v>
      </c>
      <c r="C1404" t="s">
        <v>3151</v>
      </c>
      <c r="D1404" t="s">
        <v>117</v>
      </c>
      <c r="E1404">
        <v>1228.2798414599999</v>
      </c>
      <c r="F1404">
        <v>963.9</v>
      </c>
      <c r="G1404">
        <v>564.98489571926802</v>
      </c>
      <c r="H1404">
        <v>-12.2134826619441</v>
      </c>
      <c r="I1404">
        <v>35.1957833561043</v>
      </c>
      <c r="J1404">
        <v>-0.415995188593419</v>
      </c>
      <c r="K1404">
        <v>933.59934269515804</v>
      </c>
      <c r="L1404">
        <v>708.81097237072197</v>
      </c>
      <c r="M1404">
        <v>54.4345547406162</v>
      </c>
      <c r="N1404">
        <v>0.62997310670226903</v>
      </c>
      <c r="O1404">
        <v>12.8436559809108</v>
      </c>
      <c r="P1404">
        <v>703.25</v>
      </c>
      <c r="Q1404">
        <v>0.176127736273162</v>
      </c>
    </row>
    <row r="1405" spans="1:17" hidden="1" x14ac:dyDescent="0.3">
      <c r="A1405" t="s">
        <v>2977</v>
      </c>
      <c r="B1405" t="s">
        <v>2978</v>
      </c>
      <c r="C1405" t="s">
        <v>3151</v>
      </c>
      <c r="D1405" t="s">
        <v>2792</v>
      </c>
      <c r="E1405">
        <v>1223.5105100000001</v>
      </c>
      <c r="F1405">
        <v>1492.45</v>
      </c>
      <c r="G1405">
        <v>425.41989042619002</v>
      </c>
      <c r="H1405">
        <v>-19.030561144826699</v>
      </c>
      <c r="I1405">
        <v>53.009759873274199</v>
      </c>
      <c r="J1405">
        <v>-1.6888982649261499</v>
      </c>
      <c r="K1405">
        <v>1682.72375816454</v>
      </c>
      <c r="L1405">
        <v>1287.0460575310999</v>
      </c>
      <c r="M1405">
        <v>38.160227697630603</v>
      </c>
      <c r="N1405">
        <v>1.2067932067931999</v>
      </c>
      <c r="O1405">
        <v>48.078662601762097</v>
      </c>
      <c r="P1405">
        <v>511.03377686796301</v>
      </c>
    </row>
    <row r="1406" spans="1:17" hidden="1" x14ac:dyDescent="0.3">
      <c r="A1406" t="s">
        <v>2979</v>
      </c>
      <c r="B1406" t="s">
        <v>2980</v>
      </c>
      <c r="C1406" t="s">
        <v>3151</v>
      </c>
      <c r="D1406" t="s">
        <v>1504</v>
      </c>
      <c r="E1406">
        <v>1221.8938949609999</v>
      </c>
      <c r="F1406">
        <v>210.69</v>
      </c>
      <c r="G1406">
        <v>-53.568407381186702</v>
      </c>
      <c r="H1406">
        <v>-4.3889587204360296</v>
      </c>
      <c r="I1406">
        <v>-20.847133837332802</v>
      </c>
      <c r="J1406">
        <v>-0.14326920458255199</v>
      </c>
      <c r="K1406">
        <v>220.54849262940101</v>
      </c>
      <c r="L1406">
        <v>235.03798784160301</v>
      </c>
      <c r="M1406">
        <v>40.087600212997998</v>
      </c>
      <c r="N1406">
        <v>0.30779407153523702</v>
      </c>
      <c r="O1406">
        <v>41.202714889173599</v>
      </c>
      <c r="P1406">
        <v>5.6884875846501002</v>
      </c>
      <c r="Q1406">
        <v>-1.0304131903674E-2</v>
      </c>
    </row>
    <row r="1407" spans="1:17" hidden="1" x14ac:dyDescent="0.3">
      <c r="A1407" t="s">
        <v>2981</v>
      </c>
      <c r="B1407" t="s">
        <v>2982</v>
      </c>
      <c r="C1407" t="s">
        <v>3151</v>
      </c>
      <c r="D1407" t="s">
        <v>405</v>
      </c>
      <c r="E1407">
        <v>1217.20440981</v>
      </c>
      <c r="F1407">
        <v>95.95</v>
      </c>
      <c r="G1407">
        <v>14.840599287975801</v>
      </c>
      <c r="H1407">
        <v>-18.013707873080499</v>
      </c>
      <c r="I1407">
        <v>21.6803209430288</v>
      </c>
      <c r="J1407">
        <v>-8.6734635233991</v>
      </c>
      <c r="K1407">
        <v>95.288580773225405</v>
      </c>
      <c r="L1407">
        <v>78.2162960761584</v>
      </c>
      <c r="M1407">
        <v>49.023077230074698</v>
      </c>
      <c r="N1407">
        <v>0.30541725586742202</v>
      </c>
      <c r="O1407">
        <v>41.427826993225601</v>
      </c>
      <c r="P1407">
        <v>105.901287553648</v>
      </c>
      <c r="Q1407">
        <v>7.2274951174373006E-2</v>
      </c>
    </row>
    <row r="1408" spans="1:17" hidden="1" x14ac:dyDescent="0.3">
      <c r="A1408" t="s">
        <v>2983</v>
      </c>
      <c r="B1408" t="s">
        <v>2984</v>
      </c>
      <c r="C1408" t="s">
        <v>3151</v>
      </c>
      <c r="D1408" t="s">
        <v>611</v>
      </c>
      <c r="E1408">
        <v>1215.7428310559901</v>
      </c>
      <c r="F1408">
        <v>46.56</v>
      </c>
      <c r="G1408">
        <v>-38.537648522845203</v>
      </c>
      <c r="H1408">
        <v>-12.239209574253</v>
      </c>
      <c r="I1408">
        <v>-7.7708589157596704</v>
      </c>
      <c r="J1408">
        <v>0.76868801238650497</v>
      </c>
      <c r="K1408">
        <v>47.790679199912802</v>
      </c>
      <c r="L1408">
        <v>47.575637594088903</v>
      </c>
      <c r="M1408">
        <v>45.481151219474</v>
      </c>
      <c r="N1408">
        <v>0.47894684443695901</v>
      </c>
      <c r="O1408">
        <v>44.115120274913998</v>
      </c>
      <c r="P1408">
        <v>27.912087912087902</v>
      </c>
      <c r="Q1408">
        <v>-9.8205937218409992E-3</v>
      </c>
    </row>
    <row r="1409" spans="1:17" hidden="1" x14ac:dyDescent="0.3">
      <c r="A1409" t="s">
        <v>2985</v>
      </c>
      <c r="B1409" t="s">
        <v>2986</v>
      </c>
      <c r="C1409" t="s">
        <v>3151</v>
      </c>
      <c r="D1409" t="s">
        <v>271</v>
      </c>
      <c r="E1409">
        <v>1215.1418921100001</v>
      </c>
      <c r="F1409">
        <v>725.05</v>
      </c>
      <c r="G1409">
        <v>7.3941641130891496</v>
      </c>
      <c r="H1409">
        <v>-15.426469481565301</v>
      </c>
      <c r="I1409">
        <v>19.481146443149299</v>
      </c>
      <c r="J1409">
        <v>-2.9492817182432098</v>
      </c>
      <c r="K1409">
        <v>753.00129048368797</v>
      </c>
      <c r="L1409">
        <v>621.15018634798798</v>
      </c>
      <c r="M1409">
        <v>35.665451973672198</v>
      </c>
      <c r="N1409">
        <v>0.45453592001142701</v>
      </c>
      <c r="O1409">
        <v>39.3283221846769</v>
      </c>
      <c r="P1409">
        <v>116.43283582089499</v>
      </c>
      <c r="Q1409">
        <v>0.183318790079292</v>
      </c>
    </row>
    <row r="1410" spans="1:17" hidden="1" x14ac:dyDescent="0.3">
      <c r="A1410" t="s">
        <v>2987</v>
      </c>
      <c r="B1410" t="s">
        <v>2988</v>
      </c>
      <c r="C1410" t="s">
        <v>3151</v>
      </c>
      <c r="D1410" t="s">
        <v>543</v>
      </c>
      <c r="E1410">
        <v>1213.9701167999999</v>
      </c>
      <c r="F1410">
        <v>7243.95</v>
      </c>
      <c r="G1410">
        <v>66.649163252273596</v>
      </c>
      <c r="H1410">
        <v>9.6029206445863995</v>
      </c>
      <c r="I1410">
        <v>24.755173302351899</v>
      </c>
      <c r="J1410">
        <v>12.6535095839335</v>
      </c>
      <c r="K1410">
        <v>6498.3905540735504</v>
      </c>
      <c r="L1410">
        <v>5585.4310682984596</v>
      </c>
      <c r="M1410">
        <v>80.630609958715198</v>
      </c>
      <c r="N1410">
        <v>1.57399034798069</v>
      </c>
      <c r="O1410">
        <v>8.3517970168211997E-2</v>
      </c>
      <c r="P1410">
        <v>109.24781189520201</v>
      </c>
      <c r="Q1410">
        <v>0.20026721208339801</v>
      </c>
    </row>
    <row r="1411" spans="1:17" hidden="1" x14ac:dyDescent="0.3">
      <c r="A1411" t="s">
        <v>2989</v>
      </c>
      <c r="B1411" t="s">
        <v>2990</v>
      </c>
      <c r="C1411" t="s">
        <v>3151</v>
      </c>
      <c r="D1411" t="s">
        <v>398</v>
      </c>
      <c r="E1411">
        <v>1211.2950886399999</v>
      </c>
      <c r="F1411">
        <v>358.4</v>
      </c>
      <c r="G1411">
        <v>21.5829481733794</v>
      </c>
      <c r="H1411">
        <v>2.1444003191298102</v>
      </c>
      <c r="I1411">
        <v>48.131227063052599</v>
      </c>
      <c r="J1411">
        <v>6.9167046292840997</v>
      </c>
      <c r="K1411">
        <v>332.37564435076899</v>
      </c>
      <c r="L1411">
        <v>285.989603723122</v>
      </c>
      <c r="M1411">
        <v>71.386649545899402</v>
      </c>
      <c r="N1411">
        <v>0.54577520715280803</v>
      </c>
      <c r="O1411">
        <v>8.7193080357142794</v>
      </c>
      <c r="P1411">
        <v>81.975120588981895</v>
      </c>
    </row>
    <row r="1412" spans="1:17" hidden="1" x14ac:dyDescent="0.3">
      <c r="A1412" t="s">
        <v>2991</v>
      </c>
      <c r="B1412" t="s">
        <v>2992</v>
      </c>
      <c r="C1412" t="s">
        <v>3151</v>
      </c>
      <c r="D1412" t="s">
        <v>51</v>
      </c>
      <c r="E1412">
        <v>1211.008837975</v>
      </c>
      <c r="F1412">
        <v>457.25</v>
      </c>
      <c r="G1412">
        <v>-18.496695349279999</v>
      </c>
      <c r="H1412">
        <v>15.3472812089461</v>
      </c>
      <c r="I1412">
        <v>47.570626276207499</v>
      </c>
      <c r="J1412">
        <v>5.7192119693158103</v>
      </c>
      <c r="K1412">
        <v>408.41902852879798</v>
      </c>
      <c r="L1412">
        <v>372.49908249182101</v>
      </c>
      <c r="M1412">
        <v>63.705672553571503</v>
      </c>
      <c r="N1412">
        <v>0.99977016199872004</v>
      </c>
      <c r="O1412">
        <v>8.3870967741935498</v>
      </c>
      <c r="P1412">
        <v>67.1235380116958</v>
      </c>
      <c r="Q1412">
        <v>0.109115654053851</v>
      </c>
    </row>
    <row r="1413" spans="1:17" hidden="1" x14ac:dyDescent="0.3">
      <c r="A1413" t="s">
        <v>2993</v>
      </c>
      <c r="B1413" t="s">
        <v>2994</v>
      </c>
      <c r="C1413" t="s">
        <v>3151</v>
      </c>
      <c r="D1413" t="s">
        <v>611</v>
      </c>
      <c r="E1413">
        <v>1207.347624</v>
      </c>
      <c r="F1413">
        <v>168</v>
      </c>
      <c r="G1413">
        <v>-20.182904063736299</v>
      </c>
      <c r="H1413">
        <v>-4.9109975174984504</v>
      </c>
      <c r="I1413">
        <v>26.177809667916101</v>
      </c>
      <c r="J1413">
        <v>2.3154476980985699</v>
      </c>
      <c r="K1413">
        <v>175.094881062094</v>
      </c>
      <c r="L1413">
        <v>157.94810852883001</v>
      </c>
      <c r="M1413">
        <v>46.413892711570902</v>
      </c>
      <c r="N1413">
        <v>0.49470661861916798</v>
      </c>
      <c r="O1413">
        <v>31.5178571428571</v>
      </c>
      <c r="P1413">
        <v>72.839506172839407</v>
      </c>
      <c r="Q1413">
        <v>0.135703385901353</v>
      </c>
    </row>
    <row r="1414" spans="1:17" hidden="1" x14ac:dyDescent="0.3">
      <c r="A1414" t="s">
        <v>2995</v>
      </c>
      <c r="B1414" t="s">
        <v>2996</v>
      </c>
      <c r="C1414" t="s">
        <v>3151</v>
      </c>
      <c r="D1414" t="s">
        <v>21</v>
      </c>
      <c r="E1414">
        <v>1202.7911999999999</v>
      </c>
      <c r="F1414">
        <v>1014.5</v>
      </c>
      <c r="G1414">
        <v>-38.8445841693052</v>
      </c>
      <c r="H1414">
        <v>-0.70101560060646395</v>
      </c>
      <c r="I1414">
        <v>-19.494428927115401</v>
      </c>
      <c r="J1414">
        <v>-1.70249082059248</v>
      </c>
      <c r="K1414">
        <v>1038.7813737614099</v>
      </c>
      <c r="L1414">
        <v>1074.8447801626</v>
      </c>
      <c r="M1414">
        <v>44.220073034156997</v>
      </c>
      <c r="N1414">
        <v>0.54720011993084405</v>
      </c>
      <c r="O1414">
        <v>44.642681123706197</v>
      </c>
      <c r="P1414">
        <v>6.1692219140808904</v>
      </c>
      <c r="Q1414">
        <v>0.115027370759113</v>
      </c>
    </row>
    <row r="1415" spans="1:17" hidden="1" x14ac:dyDescent="0.3">
      <c r="A1415" t="s">
        <v>2997</v>
      </c>
      <c r="B1415" t="s">
        <v>2998</v>
      </c>
      <c r="C1415" t="s">
        <v>3151</v>
      </c>
      <c r="D1415" t="s">
        <v>1000</v>
      </c>
      <c r="E1415">
        <v>1201.4523738</v>
      </c>
      <c r="F1415">
        <v>852.6</v>
      </c>
      <c r="G1415">
        <v>-5.1792746322068401</v>
      </c>
      <c r="H1415">
        <v>2.02403197989265</v>
      </c>
      <c r="I1415">
        <v>35.327778655328899</v>
      </c>
      <c r="J1415">
        <v>-1.60230280017882</v>
      </c>
      <c r="K1415">
        <v>854.527115417716</v>
      </c>
      <c r="L1415">
        <v>735.13059812043002</v>
      </c>
      <c r="M1415">
        <v>38.702827098094602</v>
      </c>
      <c r="N1415">
        <v>0.58797825307095897</v>
      </c>
      <c r="O1415">
        <v>18.461177574478</v>
      </c>
      <c r="P1415">
        <v>63.3333333333333</v>
      </c>
      <c r="Q1415">
        <v>0.113616788325933</v>
      </c>
    </row>
    <row r="1416" spans="1:17" hidden="1" x14ac:dyDescent="0.3">
      <c r="A1416" t="s">
        <v>2999</v>
      </c>
      <c r="B1416" t="s">
        <v>3000</v>
      </c>
      <c r="C1416" t="s">
        <v>3151</v>
      </c>
      <c r="D1416" t="s">
        <v>284</v>
      </c>
      <c r="E1416">
        <v>1200.9594999999999</v>
      </c>
      <c r="F1416">
        <v>9238.15</v>
      </c>
      <c r="G1416">
        <v>30.301937512863201</v>
      </c>
      <c r="H1416">
        <v>12.8000984154707</v>
      </c>
      <c r="I1416">
        <v>-3.9046645324312599</v>
      </c>
      <c r="J1416">
        <v>9.0693370396051805</v>
      </c>
      <c r="K1416">
        <v>8184.7451749618003</v>
      </c>
      <c r="L1416">
        <v>8066.0282905661397</v>
      </c>
      <c r="M1416">
        <v>85.030633520293406</v>
      </c>
      <c r="N1416">
        <v>2.3716918637064199</v>
      </c>
      <c r="O1416">
        <v>8.7988395945075499</v>
      </c>
      <c r="P1416">
        <v>60.301058476487903</v>
      </c>
      <c r="Q1416">
        <v>0.19211562071246499</v>
      </c>
    </row>
    <row r="1417" spans="1:17" hidden="1" x14ac:dyDescent="0.3">
      <c r="A1417" t="s">
        <v>3001</v>
      </c>
      <c r="B1417" t="s">
        <v>3002</v>
      </c>
      <c r="C1417" t="s">
        <v>3151</v>
      </c>
      <c r="D1417" t="s">
        <v>164</v>
      </c>
      <c r="E1417">
        <v>1194.8969003520001</v>
      </c>
      <c r="F1417">
        <v>220.93</v>
      </c>
      <c r="G1417">
        <v>100.774573207952</v>
      </c>
      <c r="H1417">
        <v>51.374690093162798</v>
      </c>
      <c r="I1417">
        <v>26.843750349879301</v>
      </c>
      <c r="J1417">
        <v>18.5015241187165</v>
      </c>
      <c r="K1417">
        <v>154.04000597165401</v>
      </c>
      <c r="L1417">
        <v>140.16568743510501</v>
      </c>
      <c r="M1417">
        <v>74.708267905823803</v>
      </c>
      <c r="N1417">
        <v>4.9045901778320999</v>
      </c>
      <c r="O1417">
        <v>5.4180057031639004</v>
      </c>
      <c r="P1417">
        <v>135.031914893617</v>
      </c>
      <c r="Q1417">
        <v>0.16234237446979399</v>
      </c>
    </row>
    <row r="1418" spans="1:17" hidden="1" x14ac:dyDescent="0.3">
      <c r="A1418" t="s">
        <v>3003</v>
      </c>
      <c r="B1418" t="s">
        <v>3004</v>
      </c>
      <c r="C1418" t="s">
        <v>3151</v>
      </c>
      <c r="D1418" t="s">
        <v>51</v>
      </c>
      <c r="E1418">
        <v>1188.9515215399999</v>
      </c>
      <c r="F1418">
        <v>376.45</v>
      </c>
      <c r="G1418">
        <v>-46.8368584310237</v>
      </c>
      <c r="H1418">
        <v>-0.83373024789255401</v>
      </c>
      <c r="I1418">
        <v>7.4331882982120598</v>
      </c>
      <c r="J1418">
        <v>0.92410012032504896</v>
      </c>
      <c r="K1418">
        <v>378.66833962132898</v>
      </c>
      <c r="L1418">
        <v>359.28861933147101</v>
      </c>
      <c r="M1418">
        <v>48.496323751720197</v>
      </c>
      <c r="N1418">
        <v>0.248371622746618</v>
      </c>
      <c r="O1418">
        <v>36.3793332447868</v>
      </c>
      <c r="P1418">
        <v>42.973794151158302</v>
      </c>
      <c r="Q1418">
        <v>-1.6037776264783001E-2</v>
      </c>
    </row>
    <row r="1419" spans="1:17" hidden="1" x14ac:dyDescent="0.3">
      <c r="A1419" t="s">
        <v>3005</v>
      </c>
      <c r="B1419" t="s">
        <v>3006</v>
      </c>
      <c r="C1419" t="s">
        <v>3151</v>
      </c>
      <c r="D1419" t="s">
        <v>591</v>
      </c>
      <c r="E1419">
        <v>1183.592579614</v>
      </c>
      <c r="F1419">
        <v>219.79</v>
      </c>
      <c r="G1419">
        <v>-24.1081857032346</v>
      </c>
      <c r="H1419">
        <v>-15.2981243046502</v>
      </c>
      <c r="I1419">
        <v>-6.4963099970194698</v>
      </c>
      <c r="J1419">
        <v>-5.3137716965792396</v>
      </c>
      <c r="K1419">
        <v>236.34181879437401</v>
      </c>
      <c r="L1419">
        <v>229.00958669122099</v>
      </c>
      <c r="M1419">
        <v>31.552010429377599</v>
      </c>
      <c r="N1419">
        <v>0.420537732502138</v>
      </c>
      <c r="O1419">
        <v>33.036079894444597</v>
      </c>
      <c r="P1419">
        <v>21.4309392265193</v>
      </c>
      <c r="Q1419">
        <v>3.0655113140611999E-2</v>
      </c>
    </row>
    <row r="1420" spans="1:17" hidden="1" x14ac:dyDescent="0.3">
      <c r="A1420" t="s">
        <v>3007</v>
      </c>
      <c r="B1420" t="s">
        <v>3008</v>
      </c>
      <c r="C1420" t="s">
        <v>3151</v>
      </c>
      <c r="D1420" t="s">
        <v>3009</v>
      </c>
      <c r="E1420">
        <v>1174.6777119999999</v>
      </c>
      <c r="F1420">
        <v>603.20000000000005</v>
      </c>
      <c r="G1420">
        <v>27.8283167780037</v>
      </c>
      <c r="H1420">
        <v>-16.601300108415799</v>
      </c>
      <c r="I1420">
        <v>29.846678244057902</v>
      </c>
      <c r="J1420">
        <v>3.7074399869175898</v>
      </c>
      <c r="K1420">
        <v>673.49486109947395</v>
      </c>
      <c r="L1420">
        <v>591.42903990718503</v>
      </c>
      <c r="M1420">
        <v>33.808745969899398</v>
      </c>
      <c r="N1420">
        <v>0.67558288496028696</v>
      </c>
      <c r="O1420">
        <v>57.327586206896498</v>
      </c>
      <c r="P1420">
        <v>69.915492957746395</v>
      </c>
    </row>
    <row r="1421" spans="1:17" hidden="1" x14ac:dyDescent="0.3">
      <c r="A1421" t="s">
        <v>3010</v>
      </c>
      <c r="B1421" t="s">
        <v>3011</v>
      </c>
      <c r="C1421" t="s">
        <v>3151</v>
      </c>
      <c r="D1421" t="s">
        <v>135</v>
      </c>
      <c r="E1421">
        <v>1173.1716216</v>
      </c>
      <c r="F1421">
        <v>972.2</v>
      </c>
      <c r="G1421">
        <v>37.347098469476798</v>
      </c>
      <c r="H1421">
        <v>8.1974361801823203</v>
      </c>
      <c r="I1421">
        <v>-3.7351015861062802</v>
      </c>
      <c r="J1421">
        <v>-4.7398060786542597</v>
      </c>
      <c r="K1421">
        <v>953.79527040360097</v>
      </c>
      <c r="L1421">
        <v>879.97478461427204</v>
      </c>
      <c r="M1421">
        <v>47.235600800838803</v>
      </c>
      <c r="N1421">
        <v>0.92172114849280196</v>
      </c>
      <c r="O1421">
        <v>22.3719399300555</v>
      </c>
      <c r="P1421">
        <v>72.070796460176993</v>
      </c>
    </row>
    <row r="1422" spans="1:17" hidden="1" x14ac:dyDescent="0.3">
      <c r="A1422" t="s">
        <v>3012</v>
      </c>
      <c r="B1422" t="s">
        <v>3013</v>
      </c>
      <c r="C1422" t="s">
        <v>3151</v>
      </c>
      <c r="D1422" t="s">
        <v>483</v>
      </c>
      <c r="E1422">
        <v>1168.432631938</v>
      </c>
      <c r="F1422">
        <v>95.81</v>
      </c>
      <c r="G1422">
        <v>25.9500984224556</v>
      </c>
      <c r="H1422">
        <v>-14.8539905622874</v>
      </c>
      <c r="I1422">
        <v>15.9929966346992</v>
      </c>
      <c r="J1422">
        <v>-4.0244491564762503</v>
      </c>
      <c r="K1422">
        <v>97.066771638886095</v>
      </c>
      <c r="L1422">
        <v>87.248677184737403</v>
      </c>
      <c r="M1422">
        <v>46.286644275193702</v>
      </c>
      <c r="N1422">
        <v>0.42919628790866399</v>
      </c>
      <c r="O1422">
        <v>32.293080054274</v>
      </c>
      <c r="P1422">
        <v>65.474956822107004</v>
      </c>
      <c r="Q1422">
        <v>-5.4690638235215999E-2</v>
      </c>
    </row>
    <row r="1423" spans="1:17" hidden="1" x14ac:dyDescent="0.3">
      <c r="A1423" t="s">
        <v>3014</v>
      </c>
      <c r="B1423" t="s">
        <v>3015</v>
      </c>
      <c r="C1423" t="s">
        <v>3151</v>
      </c>
      <c r="D1423" t="s">
        <v>182</v>
      </c>
      <c r="E1423">
        <v>1165.6974315</v>
      </c>
      <c r="F1423">
        <v>127.95</v>
      </c>
      <c r="G1423">
        <v>-17.53626465168</v>
      </c>
      <c r="H1423">
        <v>-5.85047802281077</v>
      </c>
      <c r="I1423">
        <v>-8.6057007426406908</v>
      </c>
      <c r="J1423">
        <v>-1.45702484686913</v>
      </c>
      <c r="K1423">
        <v>134.38251563276401</v>
      </c>
      <c r="L1423">
        <v>131.25660192864501</v>
      </c>
      <c r="M1423">
        <v>43.398133069817497</v>
      </c>
      <c r="N1423">
        <v>0.54342049594753705</v>
      </c>
      <c r="O1423">
        <v>21.922626025791299</v>
      </c>
      <c r="P1423">
        <v>17.385321100917398</v>
      </c>
      <c r="Q1423">
        <v>7.9872743345774003E-2</v>
      </c>
    </row>
    <row r="1424" spans="1:17" hidden="1" x14ac:dyDescent="0.3">
      <c r="A1424" t="s">
        <v>3016</v>
      </c>
      <c r="B1424" t="s">
        <v>3017</v>
      </c>
      <c r="C1424" t="s">
        <v>3151</v>
      </c>
      <c r="D1424" t="s">
        <v>1323</v>
      </c>
      <c r="E1424">
        <v>1160.6687999999999</v>
      </c>
      <c r="F1424">
        <v>122.24</v>
      </c>
      <c r="G1424">
        <v>114.35766485942401</v>
      </c>
      <c r="H1424">
        <v>-1.29117093289869</v>
      </c>
      <c r="I1424">
        <v>70.592288984095205</v>
      </c>
      <c r="J1424">
        <v>6.0908720034986503</v>
      </c>
      <c r="K1424">
        <v>115.793884249878</v>
      </c>
      <c r="L1424">
        <v>95.541429966881594</v>
      </c>
      <c r="M1424">
        <v>66.035945618386705</v>
      </c>
      <c r="N1424">
        <v>1.7038391400613699</v>
      </c>
      <c r="O1424">
        <v>11.665575916230299</v>
      </c>
      <c r="P1424">
        <v>182.30946882217</v>
      </c>
      <c r="Q1424">
        <v>0.118812247240822</v>
      </c>
    </row>
    <row r="1425" spans="1:17" hidden="1" x14ac:dyDescent="0.3">
      <c r="A1425" t="s">
        <v>3018</v>
      </c>
      <c r="B1425" t="s">
        <v>3019</v>
      </c>
      <c r="C1425" t="s">
        <v>3151</v>
      </c>
      <c r="D1425" t="s">
        <v>138</v>
      </c>
      <c r="E1425">
        <v>1159.0461948</v>
      </c>
      <c r="F1425">
        <v>233.4</v>
      </c>
      <c r="G1425">
        <v>0.38735342982207399</v>
      </c>
      <c r="H1425">
        <v>-11.5087052367328</v>
      </c>
      <c r="I1425">
        <v>49.326463077924799</v>
      </c>
      <c r="J1425">
        <v>2.3154357264183001</v>
      </c>
      <c r="K1425">
        <v>231.169387121391</v>
      </c>
      <c r="L1425">
        <v>195.36732859512799</v>
      </c>
      <c r="M1425">
        <v>48.4111362057684</v>
      </c>
      <c r="N1425">
        <v>0.44643945534239499</v>
      </c>
      <c r="O1425">
        <v>20.822622107969099</v>
      </c>
      <c r="P1425">
        <v>80.510440835266806</v>
      </c>
    </row>
    <row r="1426" spans="1:17" hidden="1" x14ac:dyDescent="0.3">
      <c r="A1426" t="s">
        <v>3020</v>
      </c>
      <c r="B1426" t="s">
        <v>3021</v>
      </c>
      <c r="C1426" t="s">
        <v>3151</v>
      </c>
      <c r="D1426" t="s">
        <v>398</v>
      </c>
      <c r="E1426">
        <v>1158.0774775479999</v>
      </c>
      <c r="F1426">
        <v>166.52</v>
      </c>
      <c r="G1426">
        <v>-24.9383505235472</v>
      </c>
      <c r="H1426">
        <v>-6.7897197357071999</v>
      </c>
      <c r="I1426">
        <v>5.3135889512969001</v>
      </c>
      <c r="J1426">
        <v>-1.68811708642714</v>
      </c>
      <c r="K1426">
        <v>172.542445569747</v>
      </c>
      <c r="L1426">
        <v>162.60242259905399</v>
      </c>
      <c r="M1426">
        <v>38.536079185209402</v>
      </c>
      <c r="N1426">
        <v>0.326816886101927</v>
      </c>
      <c r="O1426">
        <v>17.403314917126998</v>
      </c>
      <c r="P1426">
        <v>26.5830482706195</v>
      </c>
      <c r="Q1426">
        <v>2.2299492649111002E-2</v>
      </c>
    </row>
    <row r="1427" spans="1:17" hidden="1" x14ac:dyDescent="0.3">
      <c r="A1427" t="s">
        <v>3022</v>
      </c>
      <c r="B1427" t="s">
        <v>3023</v>
      </c>
      <c r="C1427" t="s">
        <v>3151</v>
      </c>
      <c r="D1427" t="s">
        <v>3024</v>
      </c>
      <c r="E1427">
        <v>1156.6006092</v>
      </c>
      <c r="F1427">
        <v>1347.6</v>
      </c>
      <c r="G1427">
        <v>62.086182741766997</v>
      </c>
      <c r="H1427">
        <v>-2.62225402619065</v>
      </c>
      <c r="I1427">
        <v>59.746925983324402</v>
      </c>
      <c r="J1427">
        <v>2.1836941102326399</v>
      </c>
      <c r="K1427">
        <v>1326.53621439427</v>
      </c>
      <c r="L1427">
        <v>1057.8370708817699</v>
      </c>
      <c r="M1427">
        <v>48.302307826145601</v>
      </c>
      <c r="N1427">
        <v>0.74048930574164995</v>
      </c>
      <c r="O1427">
        <v>15.0192935589195</v>
      </c>
      <c r="P1427">
        <v>104.181818181818</v>
      </c>
      <c r="Q1427">
        <v>0.107685835036101</v>
      </c>
    </row>
    <row r="1428" spans="1:17" hidden="1" x14ac:dyDescent="0.3">
      <c r="A1428" t="s">
        <v>3025</v>
      </c>
      <c r="B1428" t="s">
        <v>3026</v>
      </c>
      <c r="C1428" t="s">
        <v>3151</v>
      </c>
      <c r="D1428" t="s">
        <v>611</v>
      </c>
      <c r="E1428">
        <v>1149.0631295999999</v>
      </c>
      <c r="F1428">
        <v>226.5</v>
      </c>
      <c r="G1428">
        <v>206.847433651617</v>
      </c>
      <c r="H1428">
        <v>23.9791148087672</v>
      </c>
      <c r="I1428">
        <v>135.68717441221801</v>
      </c>
      <c r="J1428">
        <v>1.5528162609178</v>
      </c>
      <c r="K1428">
        <v>178.67937723083901</v>
      </c>
      <c r="L1428">
        <v>124.675750474281</v>
      </c>
      <c r="M1428">
        <v>76.709855382049497</v>
      </c>
      <c r="N1428">
        <v>0.392049492613468</v>
      </c>
      <c r="O1428">
        <v>1.9293598233995599</v>
      </c>
      <c r="P1428">
        <v>251.435221101629</v>
      </c>
      <c r="Q1428">
        <v>7.7983607413378994E-2</v>
      </c>
    </row>
    <row r="1429" spans="1:17" hidden="1" x14ac:dyDescent="0.3">
      <c r="A1429" t="s">
        <v>3027</v>
      </c>
      <c r="B1429" t="s">
        <v>3028</v>
      </c>
      <c r="C1429" t="s">
        <v>3151</v>
      </c>
      <c r="D1429" t="s">
        <v>629</v>
      </c>
      <c r="E1429">
        <v>1146.5570123279999</v>
      </c>
      <c r="F1429">
        <v>177.84</v>
      </c>
      <c r="G1429">
        <v>-43.237530459090799</v>
      </c>
      <c r="H1429">
        <v>-5.9776668194718301</v>
      </c>
      <c r="I1429">
        <v>-29.855626769389399</v>
      </c>
      <c r="J1429">
        <v>-1.9647457225532701</v>
      </c>
      <c r="K1429">
        <v>195.422186860528</v>
      </c>
      <c r="L1429">
        <v>217.12894610765599</v>
      </c>
      <c r="M1429">
        <v>35.380123077830298</v>
      </c>
      <c r="N1429">
        <v>0.83949429079103</v>
      </c>
      <c r="O1429">
        <v>73.105038236617204</v>
      </c>
      <c r="P1429">
        <v>4.8584905660377302</v>
      </c>
      <c r="Q1429">
        <v>7.6558461734108005E-2</v>
      </c>
    </row>
    <row r="1430" spans="1:17" hidden="1" x14ac:dyDescent="0.3">
      <c r="A1430" t="s">
        <v>3029</v>
      </c>
      <c r="B1430" t="s">
        <v>3030</v>
      </c>
      <c r="C1430" t="s">
        <v>3151</v>
      </c>
      <c r="D1430" t="s">
        <v>274</v>
      </c>
      <c r="E1430">
        <v>1145.4039855000001</v>
      </c>
      <c r="F1430">
        <v>1073.3499999999999</v>
      </c>
      <c r="G1430">
        <v>87.446637191440402</v>
      </c>
      <c r="H1430">
        <v>12.4802941631285</v>
      </c>
      <c r="I1430">
        <v>39.379863840356499</v>
      </c>
      <c r="J1430">
        <v>16.4380320552245</v>
      </c>
      <c r="K1430">
        <v>933.79915355976402</v>
      </c>
      <c r="L1430">
        <v>785.600119106801</v>
      </c>
      <c r="M1430">
        <v>81.336708062915704</v>
      </c>
      <c r="N1430">
        <v>1.78378378378378</v>
      </c>
      <c r="O1430">
        <v>3.5077095076163398</v>
      </c>
      <c r="P1430">
        <v>119.051020408163</v>
      </c>
      <c r="Q1430">
        <v>0.16369510017379599</v>
      </c>
    </row>
    <row r="1431" spans="1:17" hidden="1" x14ac:dyDescent="0.3">
      <c r="A1431" t="s">
        <v>3031</v>
      </c>
      <c r="B1431" t="s">
        <v>3032</v>
      </c>
      <c r="C1431" t="s">
        <v>3151</v>
      </c>
      <c r="D1431" t="s">
        <v>182</v>
      </c>
      <c r="E1431">
        <v>1142.07794003</v>
      </c>
      <c r="F1431">
        <v>719.9</v>
      </c>
      <c r="G1431">
        <v>48.83435301438</v>
      </c>
      <c r="H1431">
        <v>-9.8287145549857797</v>
      </c>
      <c r="I1431">
        <v>-13.651313830773599</v>
      </c>
      <c r="J1431">
        <v>-4.3330790558865999</v>
      </c>
      <c r="K1431">
        <v>805.42994201861995</v>
      </c>
      <c r="L1431">
        <v>753.512264189951</v>
      </c>
      <c r="M1431">
        <v>33.431012882904902</v>
      </c>
      <c r="N1431">
        <v>0.58588086102369097</v>
      </c>
      <c r="O1431">
        <v>52.041950270870899</v>
      </c>
      <c r="P1431">
        <v>93.002680965147405</v>
      </c>
      <c r="Q1431">
        <v>0.166973313943586</v>
      </c>
    </row>
    <row r="1432" spans="1:17" hidden="1" x14ac:dyDescent="0.3">
      <c r="A1432" t="s">
        <v>3033</v>
      </c>
      <c r="B1432" t="s">
        <v>3034</v>
      </c>
      <c r="C1432" t="s">
        <v>3151</v>
      </c>
      <c r="D1432" t="s">
        <v>21</v>
      </c>
      <c r="E1432">
        <v>1132.23896498</v>
      </c>
      <c r="F1432">
        <v>271.89999999999998</v>
      </c>
      <c r="G1432">
        <v>-37.3093416445383</v>
      </c>
      <c r="H1432">
        <v>-11.3317564321347</v>
      </c>
      <c r="I1432">
        <v>-21.6695467818388</v>
      </c>
      <c r="J1432">
        <v>2.37871377279866</v>
      </c>
      <c r="M1432">
        <v>44.545090413702802</v>
      </c>
      <c r="O1432">
        <v>28.282456785582902</v>
      </c>
      <c r="P1432">
        <v>10.058692572353699</v>
      </c>
    </row>
    <row r="1433" spans="1:17" hidden="1" x14ac:dyDescent="0.3">
      <c r="A1433" t="s">
        <v>3035</v>
      </c>
      <c r="B1433" t="s">
        <v>3036</v>
      </c>
      <c r="C1433" t="s">
        <v>3151</v>
      </c>
      <c r="D1433" t="s">
        <v>274</v>
      </c>
      <c r="E1433">
        <v>1132.1187107200001</v>
      </c>
      <c r="F1433">
        <v>970.6</v>
      </c>
      <c r="G1433">
        <v>5.4085038216672903</v>
      </c>
      <c r="H1433">
        <v>0.21926644965505099</v>
      </c>
      <c r="I1433">
        <v>-13.8048946974844</v>
      </c>
      <c r="J1433">
        <v>-4.5366954219226701</v>
      </c>
      <c r="K1433">
        <v>1001.0647877074</v>
      </c>
      <c r="L1433">
        <v>932.64824950024104</v>
      </c>
      <c r="M1433">
        <v>31.824033226348501</v>
      </c>
      <c r="N1433">
        <v>0.60039430889204204</v>
      </c>
      <c r="O1433">
        <v>15.3873892437667</v>
      </c>
      <c r="P1433">
        <v>42.316715542521898</v>
      </c>
      <c r="Q1433">
        <v>6.9788243723549997E-2</v>
      </c>
    </row>
    <row r="1434" spans="1:17" hidden="1" x14ac:dyDescent="0.3">
      <c r="A1434" t="s">
        <v>3037</v>
      </c>
      <c r="B1434" t="s">
        <v>3038</v>
      </c>
      <c r="C1434" t="s">
        <v>3151</v>
      </c>
      <c r="D1434" t="s">
        <v>1323</v>
      </c>
      <c r="E1434">
        <v>1121.4000000000001</v>
      </c>
      <c r="F1434">
        <v>112.14</v>
      </c>
      <c r="G1434">
        <v>-43.940778330282498</v>
      </c>
      <c r="H1434">
        <v>-2.7629054421906898</v>
      </c>
      <c r="I1434">
        <v>-12.607398484253601</v>
      </c>
      <c r="J1434">
        <v>-6.3237766521212597</v>
      </c>
      <c r="K1434">
        <v>117.938249955559</v>
      </c>
      <c r="L1434">
        <v>121.245097406458</v>
      </c>
      <c r="M1434">
        <v>32.5902145409556</v>
      </c>
      <c r="N1434">
        <v>0.74974702196263798</v>
      </c>
      <c r="O1434">
        <v>38.2200820403067</v>
      </c>
      <c r="P1434">
        <v>11.8045862412761</v>
      </c>
      <c r="Q1434">
        <v>1.2489049848543E-2</v>
      </c>
    </row>
    <row r="1435" spans="1:17" hidden="1" x14ac:dyDescent="0.3">
      <c r="A1435" t="s">
        <v>3039</v>
      </c>
      <c r="B1435" t="s">
        <v>3040</v>
      </c>
      <c r="C1435" t="s">
        <v>3151</v>
      </c>
      <c r="D1435" t="s">
        <v>95</v>
      </c>
      <c r="E1435">
        <v>1114.932815375</v>
      </c>
      <c r="F1435">
        <v>2629.45</v>
      </c>
      <c r="G1435">
        <v>102.06247604738699</v>
      </c>
      <c r="H1435">
        <v>0.125606315158794</v>
      </c>
      <c r="I1435">
        <v>31.8201187906146</v>
      </c>
      <c r="J1435">
        <v>-0.512739214961075</v>
      </c>
      <c r="K1435">
        <v>2674.9149773794502</v>
      </c>
      <c r="L1435">
        <v>2295.2419532977201</v>
      </c>
      <c r="M1435">
        <v>52.641090670178002</v>
      </c>
      <c r="N1435">
        <v>0.74054905559379003</v>
      </c>
      <c r="O1435">
        <v>34.933160927190102</v>
      </c>
      <c r="P1435">
        <v>136.674167416741</v>
      </c>
      <c r="Q1435">
        <v>0.121385623920543</v>
      </c>
    </row>
    <row r="1436" spans="1:17" hidden="1" x14ac:dyDescent="0.3">
      <c r="A1436" t="s">
        <v>3041</v>
      </c>
      <c r="B1436" t="s">
        <v>3042</v>
      </c>
      <c r="C1436" t="s">
        <v>3151</v>
      </c>
      <c r="D1436" t="s">
        <v>268</v>
      </c>
      <c r="E1436">
        <v>1114.4533759200001</v>
      </c>
      <c r="F1436">
        <v>258.14999999999998</v>
      </c>
      <c r="G1436">
        <v>47.068001726707401</v>
      </c>
      <c r="H1436">
        <v>7.9675545290666401</v>
      </c>
      <c r="I1436">
        <v>4.2566833442454302</v>
      </c>
      <c r="J1436">
        <v>5.4669599934636803</v>
      </c>
      <c r="K1436">
        <v>264.44274492051397</v>
      </c>
      <c r="L1436">
        <v>245.13182701297899</v>
      </c>
      <c r="M1436">
        <v>50.9680348578283</v>
      </c>
      <c r="N1436">
        <v>0.73377045093714399</v>
      </c>
      <c r="O1436">
        <v>30.931628897927499</v>
      </c>
      <c r="P1436">
        <v>99.651972157772505</v>
      </c>
      <c r="Q1436">
        <v>0.100929123086945</v>
      </c>
    </row>
    <row r="1437" spans="1:17" hidden="1" x14ac:dyDescent="0.3">
      <c r="A1437" t="s">
        <v>3043</v>
      </c>
      <c r="B1437" t="s">
        <v>3044</v>
      </c>
      <c r="C1437" t="s">
        <v>3151</v>
      </c>
      <c r="D1437" t="s">
        <v>611</v>
      </c>
      <c r="E1437">
        <v>1112.472655</v>
      </c>
      <c r="F1437">
        <v>447.05</v>
      </c>
      <c r="G1437">
        <v>-33.580715133653797</v>
      </c>
      <c r="H1437">
        <v>-6.1256232853599597</v>
      </c>
      <c r="I1437">
        <v>6.6523484783663802</v>
      </c>
      <c r="J1437">
        <v>-9.4030856537960901</v>
      </c>
      <c r="K1437">
        <v>472.016748841935</v>
      </c>
      <c r="L1437">
        <v>448.10884193840099</v>
      </c>
      <c r="M1437">
        <v>39.556521193852802</v>
      </c>
      <c r="N1437">
        <v>0.64855955063403203</v>
      </c>
      <c r="O1437">
        <v>30.723632703277001</v>
      </c>
      <c r="P1437">
        <v>29.767779390420898</v>
      </c>
    </row>
    <row r="1438" spans="1:17" hidden="1" x14ac:dyDescent="0.3">
      <c r="A1438" t="s">
        <v>3045</v>
      </c>
      <c r="B1438" t="s">
        <v>3046</v>
      </c>
      <c r="C1438" t="s">
        <v>3151</v>
      </c>
      <c r="D1438" t="s">
        <v>21</v>
      </c>
      <c r="E1438">
        <v>1108.71117</v>
      </c>
      <c r="F1438">
        <v>1262</v>
      </c>
      <c r="G1438">
        <v>377.38561801888699</v>
      </c>
      <c r="H1438">
        <v>-2.2724918269616099</v>
      </c>
      <c r="I1438">
        <v>62.4546928716899</v>
      </c>
      <c r="J1438">
        <v>-1.1828829774552201</v>
      </c>
      <c r="K1438">
        <v>1337.9685930276801</v>
      </c>
      <c r="L1438">
        <v>1104.06873892108</v>
      </c>
      <c r="M1438">
        <v>43.130406666368003</v>
      </c>
      <c r="N1438">
        <v>0.93092054581102901</v>
      </c>
      <c r="O1438">
        <v>44.0936254855594</v>
      </c>
      <c r="P1438">
        <v>447.25650960316199</v>
      </c>
    </row>
    <row r="1439" spans="1:17" hidden="1" x14ac:dyDescent="0.3">
      <c r="A1439" t="s">
        <v>3047</v>
      </c>
      <c r="B1439" t="s">
        <v>3048</v>
      </c>
      <c r="C1439" t="s">
        <v>3151</v>
      </c>
      <c r="D1439" t="s">
        <v>2214</v>
      </c>
      <c r="E1439">
        <v>1107.2333515749999</v>
      </c>
      <c r="F1439">
        <v>476.45</v>
      </c>
      <c r="G1439">
        <v>118.369420696595</v>
      </c>
      <c r="H1439">
        <v>-16.447613258115201</v>
      </c>
      <c r="I1439">
        <v>-57.868799061981697</v>
      </c>
      <c r="J1439">
        <v>-1.2797936841839499</v>
      </c>
      <c r="K1439">
        <v>618.71789207825702</v>
      </c>
      <c r="L1439">
        <v>632.90958423613802</v>
      </c>
      <c r="M1439">
        <v>21.693871262046201</v>
      </c>
      <c r="N1439">
        <v>0.74981004459162903</v>
      </c>
      <c r="O1439">
        <v>105.687900094448</v>
      </c>
      <c r="P1439">
        <v>160.42634599617301</v>
      </c>
      <c r="Q1439">
        <v>0.25415133916064597</v>
      </c>
    </row>
    <row r="1440" spans="1:17" hidden="1" x14ac:dyDescent="0.3">
      <c r="A1440" t="s">
        <v>3049</v>
      </c>
      <c r="B1440" t="s">
        <v>3050</v>
      </c>
      <c r="C1440" t="s">
        <v>3151</v>
      </c>
      <c r="D1440" t="s">
        <v>262</v>
      </c>
      <c r="E1440">
        <v>1102.6142615000001</v>
      </c>
      <c r="F1440">
        <v>90.5</v>
      </c>
      <c r="G1440">
        <v>-26.026896298439901</v>
      </c>
      <c r="H1440">
        <v>-6.8186367579241098</v>
      </c>
      <c r="I1440">
        <v>-13.703403550445699</v>
      </c>
      <c r="J1440">
        <v>1.72569629811264</v>
      </c>
      <c r="K1440">
        <v>90.389811883338794</v>
      </c>
      <c r="L1440">
        <v>88.016948871251103</v>
      </c>
      <c r="M1440">
        <v>52.219689241728901</v>
      </c>
      <c r="N1440">
        <v>0.72417189359864498</v>
      </c>
      <c r="O1440">
        <v>29.281767955801101</v>
      </c>
      <c r="P1440">
        <v>33.088235294117602</v>
      </c>
      <c r="Q1440">
        <v>0.12814920835235</v>
      </c>
    </row>
    <row r="1441" spans="1:17" hidden="1" x14ac:dyDescent="0.3">
      <c r="A1441" t="s">
        <v>3051</v>
      </c>
      <c r="B1441" t="s">
        <v>3052</v>
      </c>
      <c r="C1441" t="s">
        <v>3151</v>
      </c>
      <c r="D1441" t="s">
        <v>450</v>
      </c>
      <c r="E1441">
        <v>1101.89259328</v>
      </c>
      <c r="F1441">
        <v>222.14</v>
      </c>
      <c r="G1441">
        <v>96.708088804343603</v>
      </c>
      <c r="H1441">
        <v>-1.32330355494288</v>
      </c>
      <c r="I1441">
        <v>58.9653763919518</v>
      </c>
      <c r="J1441">
        <v>-2.3530200588364401</v>
      </c>
      <c r="K1441">
        <v>222.34527160349899</v>
      </c>
      <c r="L1441">
        <v>177.494425184867</v>
      </c>
      <c r="M1441">
        <v>44.669289555979503</v>
      </c>
      <c r="N1441">
        <v>0.51939858306912301</v>
      </c>
      <c r="O1441">
        <v>21.544971639506599</v>
      </c>
      <c r="P1441">
        <v>151.28959276018</v>
      </c>
      <c r="Q1441">
        <v>6.1534345837479999E-2</v>
      </c>
    </row>
    <row r="1442" spans="1:17" hidden="1" x14ac:dyDescent="0.3">
      <c r="A1442" t="s">
        <v>3053</v>
      </c>
      <c r="B1442" t="s">
        <v>3054</v>
      </c>
      <c r="C1442" t="s">
        <v>3151</v>
      </c>
      <c r="E1442">
        <v>1092.8969480000001</v>
      </c>
      <c r="F1442">
        <v>2.09</v>
      </c>
      <c r="G1442">
        <v>191.13154960575801</v>
      </c>
      <c r="H1442">
        <v>-9.1423213275632698</v>
      </c>
      <c r="I1442">
        <v>-55.850234612526599</v>
      </c>
      <c r="J1442">
        <v>0.64045229724871899</v>
      </c>
      <c r="K1442">
        <v>2.3079023906734299</v>
      </c>
      <c r="L1442">
        <v>2.4168785268598101</v>
      </c>
      <c r="M1442">
        <v>45.825307298111902</v>
      </c>
      <c r="N1442">
        <v>0.34589663507023499</v>
      </c>
      <c r="O1442">
        <v>97.607655502392305</v>
      </c>
      <c r="P1442">
        <v>218.35491241431799</v>
      </c>
    </row>
    <row r="1443" spans="1:17" hidden="1" x14ac:dyDescent="0.3">
      <c r="A1443" t="s">
        <v>3055</v>
      </c>
      <c r="B1443" t="s">
        <v>3056</v>
      </c>
      <c r="C1443" t="s">
        <v>3151</v>
      </c>
      <c r="D1443" t="s">
        <v>434</v>
      </c>
      <c r="E1443">
        <v>1091.7476065599999</v>
      </c>
      <c r="F1443">
        <v>167.32</v>
      </c>
      <c r="G1443">
        <v>21.903196906235401</v>
      </c>
      <c r="H1443">
        <v>-4.3439727662996299</v>
      </c>
      <c r="I1443">
        <v>-32.659039643973202</v>
      </c>
      <c r="J1443">
        <v>-1.3397457225532601</v>
      </c>
      <c r="K1443">
        <v>165.528386835829</v>
      </c>
      <c r="L1443">
        <v>169.40196854432301</v>
      </c>
      <c r="M1443">
        <v>15.5222451669345</v>
      </c>
      <c r="N1443">
        <v>0.14902027998873299</v>
      </c>
      <c r="O1443">
        <v>78.251255080085997</v>
      </c>
      <c r="P1443">
        <v>49.126559714795</v>
      </c>
      <c r="Q1443">
        <v>-6.4726824250800001E-4</v>
      </c>
    </row>
    <row r="1444" spans="1:17" hidden="1" x14ac:dyDescent="0.3">
      <c r="A1444" t="s">
        <v>3057</v>
      </c>
      <c r="B1444" t="s">
        <v>3058</v>
      </c>
      <c r="C1444" t="s">
        <v>3151</v>
      </c>
      <c r="D1444" t="s">
        <v>458</v>
      </c>
      <c r="E1444">
        <v>1087.659335754</v>
      </c>
      <c r="F1444">
        <v>129.93</v>
      </c>
      <c r="G1444">
        <v>-58.964891571364902</v>
      </c>
      <c r="H1444">
        <v>-9.0737844570195207</v>
      </c>
      <c r="I1444">
        <v>-32.885809011880497</v>
      </c>
      <c r="J1444">
        <v>-5.2689753576435701</v>
      </c>
      <c r="K1444">
        <v>138.77757933186501</v>
      </c>
      <c r="L1444">
        <v>152.696999455498</v>
      </c>
      <c r="M1444">
        <v>34.761228613445603</v>
      </c>
      <c r="N1444">
        <v>0.58122050817269599</v>
      </c>
      <c r="O1444">
        <v>72.515970137766402</v>
      </c>
      <c r="P1444">
        <v>2.3151429246397401</v>
      </c>
      <c r="Q1444">
        <v>2.8453158278448999E-2</v>
      </c>
    </row>
    <row r="1445" spans="1:17" hidden="1" x14ac:dyDescent="0.3">
      <c r="A1445" t="s">
        <v>3059</v>
      </c>
      <c r="B1445" t="s">
        <v>3060</v>
      </c>
      <c r="C1445" t="s">
        <v>3151</v>
      </c>
      <c r="D1445" t="s">
        <v>262</v>
      </c>
      <c r="E1445">
        <v>1083.6766589849999</v>
      </c>
      <c r="F1445">
        <v>392.65</v>
      </c>
      <c r="G1445">
        <v>-45.181992144121601</v>
      </c>
      <c r="H1445">
        <v>-7.7374874830767304</v>
      </c>
      <c r="I1445">
        <v>-17.9617272210149</v>
      </c>
      <c r="J1445">
        <v>-4.0491053284645897</v>
      </c>
      <c r="K1445">
        <v>408.54455076221899</v>
      </c>
      <c r="L1445">
        <v>427.073800761656</v>
      </c>
      <c r="M1445">
        <v>34.563963776962403</v>
      </c>
      <c r="N1445">
        <v>0.62826588511061898</v>
      </c>
      <c r="O1445">
        <v>31.6566917101744</v>
      </c>
      <c r="P1445">
        <v>6.6693833197500396</v>
      </c>
      <c r="Q1445">
        <v>-0.141957919166873</v>
      </c>
    </row>
    <row r="1446" spans="1:17" hidden="1" x14ac:dyDescent="0.3">
      <c r="A1446" t="s">
        <v>3061</v>
      </c>
      <c r="B1446" t="s">
        <v>3062</v>
      </c>
      <c r="C1446" t="s">
        <v>3151</v>
      </c>
      <c r="D1446" t="s">
        <v>117</v>
      </c>
      <c r="E1446">
        <v>1081.4249159999999</v>
      </c>
      <c r="F1446">
        <v>124.3</v>
      </c>
      <c r="G1446">
        <v>-47.874495907825398</v>
      </c>
      <c r="H1446">
        <v>-7.0061421920766502</v>
      </c>
      <c r="I1446">
        <v>-28.799685161977202</v>
      </c>
      <c r="J1446">
        <v>-5.31310355443199</v>
      </c>
      <c r="K1446">
        <v>137.429627164545</v>
      </c>
      <c r="L1446">
        <v>142.50738503000599</v>
      </c>
      <c r="M1446">
        <v>27.0354063263349</v>
      </c>
      <c r="N1446">
        <v>0.65797560351390705</v>
      </c>
      <c r="O1446">
        <v>56.315366049879302</v>
      </c>
      <c r="P1446">
        <v>6.6952789699570703</v>
      </c>
      <c r="Q1446">
        <v>3.5798541393169001E-2</v>
      </c>
    </row>
    <row r="1447" spans="1:17" hidden="1" x14ac:dyDescent="0.3">
      <c r="A1447" t="s">
        <v>3063</v>
      </c>
      <c r="B1447" t="s">
        <v>3064</v>
      </c>
      <c r="C1447" t="s">
        <v>3151</v>
      </c>
      <c r="D1447" t="s">
        <v>21</v>
      </c>
      <c r="E1447">
        <v>1078.3656738</v>
      </c>
      <c r="F1447">
        <v>2214</v>
      </c>
      <c r="G1447">
        <v>161.26448656273499</v>
      </c>
      <c r="H1447">
        <v>10.639954243238501</v>
      </c>
      <c r="I1447">
        <v>6.3486237072680698</v>
      </c>
      <c r="J1447">
        <v>13.1144683027523</v>
      </c>
      <c r="K1447">
        <v>1839.5265399264599</v>
      </c>
      <c r="L1447">
        <v>1662.60872122722</v>
      </c>
      <c r="M1447">
        <v>79.6819008792652</v>
      </c>
      <c r="N1447">
        <v>0.58234985402749595</v>
      </c>
      <c r="O1447">
        <v>4.3360433604336004</v>
      </c>
      <c r="P1447">
        <v>207.5</v>
      </c>
      <c r="Q1447">
        <v>0.18312115944895399</v>
      </c>
    </row>
    <row r="1448" spans="1:17" hidden="1" x14ac:dyDescent="0.3">
      <c r="A1448" t="s">
        <v>3065</v>
      </c>
      <c r="B1448" t="s">
        <v>3066</v>
      </c>
      <c r="C1448" t="s">
        <v>3151</v>
      </c>
      <c r="D1448" t="s">
        <v>277</v>
      </c>
      <c r="E1448">
        <v>1076.653969473</v>
      </c>
      <c r="F1448">
        <v>20.49</v>
      </c>
      <c r="G1448">
        <v>83.233489983318606</v>
      </c>
      <c r="H1448">
        <v>-1.4538110008648299</v>
      </c>
      <c r="I1448">
        <v>-16.059092421384399</v>
      </c>
      <c r="J1448">
        <v>0.98009633075374003</v>
      </c>
      <c r="K1448">
        <v>20.940651677980899</v>
      </c>
      <c r="L1448">
        <v>19.962978377030201</v>
      </c>
      <c r="M1448">
        <v>48.516010157876202</v>
      </c>
      <c r="N1448">
        <v>1.0256536504646201</v>
      </c>
      <c r="O1448">
        <v>103.269887750122</v>
      </c>
      <c r="P1448">
        <v>132.84090909090901</v>
      </c>
      <c r="Q1448">
        <v>9.1425509438499003E-2</v>
      </c>
    </row>
    <row r="1449" spans="1:17" hidden="1" x14ac:dyDescent="0.3">
      <c r="A1449" t="s">
        <v>3067</v>
      </c>
      <c r="B1449" t="s">
        <v>3068</v>
      </c>
      <c r="C1449" t="s">
        <v>3151</v>
      </c>
      <c r="D1449" t="s">
        <v>182</v>
      </c>
      <c r="E1449">
        <v>1076.1132500000001</v>
      </c>
      <c r="F1449">
        <v>99.41</v>
      </c>
      <c r="G1449">
        <v>-40.584004258794799</v>
      </c>
      <c r="H1449">
        <v>-2.9515943817631198</v>
      </c>
      <c r="I1449">
        <v>-27.551446221430499</v>
      </c>
      <c r="J1449">
        <v>-3.2599377417551798</v>
      </c>
      <c r="K1449">
        <v>103.451489167655</v>
      </c>
      <c r="L1449">
        <v>108.178830142747</v>
      </c>
      <c r="M1449">
        <v>48.183007629074098</v>
      </c>
      <c r="N1449">
        <v>0.41312205179696099</v>
      </c>
      <c r="O1449">
        <v>44.854642390101503</v>
      </c>
      <c r="P1449">
        <v>10.1495844875346</v>
      </c>
      <c r="Q1449">
        <v>1.9351986909741999E-2</v>
      </c>
    </row>
    <row r="1450" spans="1:17" hidden="1" x14ac:dyDescent="0.3">
      <c r="A1450" t="s">
        <v>3069</v>
      </c>
      <c r="B1450" t="s">
        <v>3070</v>
      </c>
      <c r="C1450" t="s">
        <v>3151</v>
      </c>
      <c r="D1450" t="s">
        <v>262</v>
      </c>
      <c r="E1450">
        <v>1073.4681552</v>
      </c>
      <c r="F1450">
        <v>100.24</v>
      </c>
      <c r="G1450">
        <v>-41.694352569651699</v>
      </c>
      <c r="H1450">
        <v>7.0791939085920204</v>
      </c>
      <c r="I1450">
        <v>-6.6531795861824197</v>
      </c>
      <c r="J1450">
        <v>2.8443546958567798</v>
      </c>
      <c r="K1450">
        <v>95.866958136068106</v>
      </c>
      <c r="L1450">
        <v>96.577710686011798</v>
      </c>
      <c r="M1450">
        <v>65.470236646311307</v>
      </c>
      <c r="N1450">
        <v>0.96979069678473895</v>
      </c>
      <c r="O1450">
        <v>32.432162809257697</v>
      </c>
      <c r="P1450">
        <v>35.112548861032401</v>
      </c>
      <c r="Q1450">
        <v>6.6928182651066995E-2</v>
      </c>
    </row>
    <row r="1451" spans="1:17" hidden="1" x14ac:dyDescent="0.3">
      <c r="A1451" t="s">
        <v>3071</v>
      </c>
      <c r="B1451" t="s">
        <v>3072</v>
      </c>
      <c r="C1451" t="s">
        <v>3151</v>
      </c>
      <c r="D1451" t="s">
        <v>398</v>
      </c>
      <c r="E1451">
        <v>1072.886251056</v>
      </c>
      <c r="F1451">
        <v>53.81</v>
      </c>
      <c r="G1451">
        <v>-58.236183321379997</v>
      </c>
      <c r="H1451">
        <v>-6.5202559927489698</v>
      </c>
      <c r="I1451">
        <v>-24.016440199724901</v>
      </c>
      <c r="J1451">
        <v>-4.7039937676523698</v>
      </c>
      <c r="K1451">
        <v>57.595800215216101</v>
      </c>
      <c r="L1451">
        <v>65.783280080541701</v>
      </c>
      <c r="M1451">
        <v>46.3830458618893</v>
      </c>
      <c r="N1451">
        <v>0.24170211361274699</v>
      </c>
      <c r="O1451">
        <v>57.963203865452499</v>
      </c>
      <c r="P1451">
        <v>3.1633435582822198</v>
      </c>
      <c r="Q1451">
        <v>-5.3654828712251003E-2</v>
      </c>
    </row>
    <row r="1452" spans="1:17" hidden="1" x14ac:dyDescent="0.3">
      <c r="A1452" t="s">
        <v>3073</v>
      </c>
      <c r="B1452" t="s">
        <v>3074</v>
      </c>
      <c r="C1452" t="s">
        <v>3151</v>
      </c>
      <c r="D1452" t="s">
        <v>21</v>
      </c>
      <c r="E1452">
        <v>1067.3769600000001</v>
      </c>
      <c r="F1452">
        <v>580.9</v>
      </c>
      <c r="G1452">
        <v>39.056871913066303</v>
      </c>
      <c r="H1452">
        <v>-7.5360289508193601</v>
      </c>
      <c r="I1452">
        <v>13.099840510890299</v>
      </c>
      <c r="J1452">
        <v>1.2805751330617099</v>
      </c>
      <c r="K1452">
        <v>547.00418143657498</v>
      </c>
      <c r="L1452">
        <v>486.15424619289098</v>
      </c>
      <c r="M1452">
        <v>49.224573607004402</v>
      </c>
      <c r="N1452">
        <v>1.18787869281338</v>
      </c>
      <c r="O1452">
        <v>18.936133585815099</v>
      </c>
      <c r="P1452">
        <v>88.603896103896005</v>
      </c>
    </row>
    <row r="1453" spans="1:17" hidden="1" x14ac:dyDescent="0.3">
      <c r="A1453" t="s">
        <v>3075</v>
      </c>
      <c r="B1453" t="s">
        <v>3076</v>
      </c>
      <c r="C1453" t="s">
        <v>3151</v>
      </c>
      <c r="D1453" t="s">
        <v>268</v>
      </c>
      <c r="E1453">
        <v>1059.23191608</v>
      </c>
      <c r="F1453">
        <v>661.35</v>
      </c>
      <c r="G1453">
        <v>-3.9406710385903101</v>
      </c>
      <c r="H1453">
        <v>9.2226510317797192</v>
      </c>
      <c r="I1453">
        <v>15.6725413479633</v>
      </c>
      <c r="J1453">
        <v>-9.4172785082572403</v>
      </c>
      <c r="K1453">
        <v>600.53090741306005</v>
      </c>
      <c r="L1453">
        <v>556.91159416450398</v>
      </c>
      <c r="M1453">
        <v>59.354802063960598</v>
      </c>
      <c r="N1453">
        <v>1.60207816743417</v>
      </c>
      <c r="O1453">
        <v>10.3802827549708</v>
      </c>
      <c r="P1453">
        <v>64.925187032418904</v>
      </c>
    </row>
    <row r="1454" spans="1:17" hidden="1" x14ac:dyDescent="0.3">
      <c r="A1454" t="s">
        <v>3077</v>
      </c>
      <c r="B1454" t="s">
        <v>3078</v>
      </c>
      <c r="C1454" t="s">
        <v>3151</v>
      </c>
      <c r="D1454" t="s">
        <v>611</v>
      </c>
      <c r="E1454">
        <v>1058.98819968</v>
      </c>
      <c r="F1454">
        <v>64.64</v>
      </c>
      <c r="G1454">
        <v>-9.9093882169080096</v>
      </c>
      <c r="H1454">
        <v>-6.0442960008059199</v>
      </c>
      <c r="I1454">
        <v>4.36262039494716</v>
      </c>
      <c r="J1454">
        <v>-4.4684882375233199</v>
      </c>
      <c r="K1454">
        <v>67.686617375664298</v>
      </c>
      <c r="L1454">
        <v>62.976528532901099</v>
      </c>
      <c r="M1454">
        <v>40.285724260146601</v>
      </c>
      <c r="N1454">
        <v>0.25181132507341702</v>
      </c>
      <c r="O1454">
        <v>21.983292079207899</v>
      </c>
      <c r="P1454">
        <v>45.258426966292099</v>
      </c>
      <c r="Q1454">
        <v>-6.9131229650170002E-3</v>
      </c>
    </row>
    <row r="1455" spans="1:17" hidden="1" x14ac:dyDescent="0.3">
      <c r="A1455" t="s">
        <v>3079</v>
      </c>
      <c r="B1455" t="s">
        <v>3080</v>
      </c>
      <c r="C1455" t="s">
        <v>3151</v>
      </c>
      <c r="D1455" t="s">
        <v>543</v>
      </c>
      <c r="E1455">
        <v>1057.8526520329999</v>
      </c>
      <c r="F1455">
        <v>202.49</v>
      </c>
      <c r="G1455">
        <v>102.87890991871301</v>
      </c>
      <c r="H1455">
        <v>7.55906491551284</v>
      </c>
      <c r="I1455">
        <v>27.250850977691599</v>
      </c>
      <c r="J1455">
        <v>-0.50218227077661004</v>
      </c>
      <c r="K1455">
        <v>188.69207400360901</v>
      </c>
      <c r="L1455">
        <v>158.11149960078001</v>
      </c>
      <c r="M1455">
        <v>62.4587327871523</v>
      </c>
      <c r="N1455">
        <v>1.1361004033781399</v>
      </c>
      <c r="O1455">
        <v>6.1286977134673304</v>
      </c>
      <c r="P1455">
        <v>161.44609425435701</v>
      </c>
      <c r="Q1455">
        <v>6.0766774396820003E-2</v>
      </c>
    </row>
    <row r="1456" spans="1:17" hidden="1" x14ac:dyDescent="0.3">
      <c r="A1456" t="s">
        <v>3081</v>
      </c>
      <c r="B1456" t="s">
        <v>3082</v>
      </c>
      <c r="C1456" t="s">
        <v>3151</v>
      </c>
      <c r="D1456" t="s">
        <v>458</v>
      </c>
      <c r="E1456">
        <v>1054.932975334</v>
      </c>
      <c r="F1456">
        <v>146.54</v>
      </c>
      <c r="G1456">
        <v>-30.942153872948499</v>
      </c>
      <c r="H1456">
        <v>-6.8798645773568099</v>
      </c>
      <c r="I1456">
        <v>-25.987773553336599</v>
      </c>
      <c r="J1456">
        <v>2.9664409254719</v>
      </c>
      <c r="K1456">
        <v>154.80332752136701</v>
      </c>
      <c r="L1456">
        <v>160.38364823593199</v>
      </c>
      <c r="M1456">
        <v>43.4533367916058</v>
      </c>
      <c r="N1456">
        <v>0.63723652066205605</v>
      </c>
      <c r="O1456">
        <v>48.116555206769497</v>
      </c>
      <c r="P1456">
        <v>15.431272154391401</v>
      </c>
      <c r="Q1456">
        <v>5.2746622864186E-2</v>
      </c>
    </row>
    <row r="1457" spans="1:17" hidden="1" x14ac:dyDescent="0.3">
      <c r="A1457" t="s">
        <v>3083</v>
      </c>
      <c r="B1457" t="s">
        <v>3084</v>
      </c>
      <c r="C1457" t="s">
        <v>3151</v>
      </c>
      <c r="D1457" t="s">
        <v>262</v>
      </c>
      <c r="E1457">
        <v>1053.39615966</v>
      </c>
      <c r="F1457">
        <v>83.64</v>
      </c>
      <c r="G1457">
        <v>-24.408365881700199</v>
      </c>
      <c r="H1457">
        <v>-4.3876639432409004</v>
      </c>
      <c r="I1457">
        <v>-4.69538903212199</v>
      </c>
      <c r="J1457">
        <v>-3.4646424289633599</v>
      </c>
      <c r="K1457">
        <v>81.019074380198703</v>
      </c>
      <c r="L1457">
        <v>79.332127174131799</v>
      </c>
      <c r="M1457">
        <v>58.635487171376298</v>
      </c>
      <c r="N1457">
        <v>0.70056417170851504</v>
      </c>
      <c r="O1457">
        <v>20.695839311334201</v>
      </c>
      <c r="P1457">
        <v>27.112462006078999</v>
      </c>
      <c r="Q1457">
        <v>-7.8421662859384997E-2</v>
      </c>
    </row>
    <row r="1458" spans="1:17" hidden="1" x14ac:dyDescent="0.3">
      <c r="A1458" t="s">
        <v>3085</v>
      </c>
      <c r="B1458" t="s">
        <v>3086</v>
      </c>
      <c r="C1458" t="s">
        <v>3151</v>
      </c>
      <c r="D1458" t="s">
        <v>274</v>
      </c>
      <c r="E1458">
        <v>1052.1801499999999</v>
      </c>
      <c r="F1458">
        <v>830.45</v>
      </c>
      <c r="G1458">
        <v>-17.542322063660901</v>
      </c>
      <c r="H1458">
        <v>10.6828037483498</v>
      </c>
      <c r="I1458">
        <v>-1.9025272009613601</v>
      </c>
      <c r="J1458">
        <v>5.7468175849402696</v>
      </c>
      <c r="M1458">
        <v>64.5201871372022</v>
      </c>
      <c r="O1458">
        <v>4.7624781744836904</v>
      </c>
      <c r="P1458">
        <v>21.766862170087901</v>
      </c>
    </row>
    <row r="1459" spans="1:17" hidden="1" x14ac:dyDescent="0.3">
      <c r="A1459" t="s">
        <v>3087</v>
      </c>
      <c r="B1459" t="s">
        <v>3088</v>
      </c>
      <c r="C1459" t="s">
        <v>3151</v>
      </c>
      <c r="D1459" t="s">
        <v>483</v>
      </c>
      <c r="E1459">
        <v>1051.9482660799999</v>
      </c>
      <c r="F1459">
        <v>752.9</v>
      </c>
      <c r="G1459">
        <v>-21.605070040094901</v>
      </c>
      <c r="H1459">
        <v>-8.1542087608480802</v>
      </c>
      <c r="I1459">
        <v>-30.8609347304638</v>
      </c>
      <c r="J1459">
        <v>-1.9536151235246599</v>
      </c>
      <c r="K1459">
        <v>756.85694683132795</v>
      </c>
      <c r="M1459">
        <v>54.987830303475498</v>
      </c>
      <c r="N1459">
        <v>0.37494292506760002</v>
      </c>
      <c r="O1459">
        <v>35.735157391419797</v>
      </c>
      <c r="P1459">
        <v>19.898081057409001</v>
      </c>
    </row>
    <row r="1460" spans="1:17" hidden="1" x14ac:dyDescent="0.3">
      <c r="A1460" t="s">
        <v>3089</v>
      </c>
      <c r="B1460" t="s">
        <v>3090</v>
      </c>
      <c r="C1460" t="s">
        <v>3151</v>
      </c>
      <c r="D1460" t="s">
        <v>51</v>
      </c>
      <c r="E1460">
        <v>1051.60032</v>
      </c>
      <c r="F1460">
        <v>209.85</v>
      </c>
      <c r="G1460">
        <v>34.448439964938103</v>
      </c>
      <c r="H1460">
        <v>-3.7594746173829701</v>
      </c>
      <c r="I1460">
        <v>-18.213156377450598</v>
      </c>
      <c r="J1460">
        <v>1.4463239291880201</v>
      </c>
      <c r="K1460">
        <v>210.51340894632699</v>
      </c>
      <c r="L1460">
        <v>204.64417238909601</v>
      </c>
      <c r="M1460">
        <v>59.840960648838497</v>
      </c>
      <c r="N1460">
        <v>0.70539524874128201</v>
      </c>
      <c r="O1460">
        <v>26.2806766738146</v>
      </c>
      <c r="P1460">
        <v>68.554216867469805</v>
      </c>
      <c r="Q1460">
        <v>6.6218333984968999E-2</v>
      </c>
    </row>
    <row r="1461" spans="1:17" hidden="1" x14ac:dyDescent="0.3">
      <c r="A1461" t="s">
        <v>3091</v>
      </c>
      <c r="B1461" t="s">
        <v>3092</v>
      </c>
      <c r="C1461" t="s">
        <v>3151</v>
      </c>
      <c r="D1461" t="s">
        <v>1454</v>
      </c>
      <c r="E1461">
        <v>1050.5291363819999</v>
      </c>
      <c r="F1461">
        <v>78.09</v>
      </c>
      <c r="G1461">
        <v>-27.5552070970088</v>
      </c>
      <c r="H1461">
        <v>-5.4450351744502896</v>
      </c>
      <c r="I1461">
        <v>19.5499333135858</v>
      </c>
      <c r="J1461">
        <v>-5.0592579176752102</v>
      </c>
      <c r="K1461">
        <v>82.881994808018007</v>
      </c>
      <c r="L1461">
        <v>74.264164698013005</v>
      </c>
      <c r="M1461">
        <v>32.867925300089503</v>
      </c>
      <c r="N1461">
        <v>0.34065341301343299</v>
      </c>
      <c r="O1461">
        <v>25.752337046996999</v>
      </c>
      <c r="P1461">
        <v>53.117647058823501</v>
      </c>
      <c r="Q1461">
        <v>-2.030199282971E-2</v>
      </c>
    </row>
    <row r="1462" spans="1:17" hidden="1" x14ac:dyDescent="0.3">
      <c r="A1462" t="s">
        <v>3093</v>
      </c>
      <c r="B1462" t="s">
        <v>3094</v>
      </c>
      <c r="C1462" t="s">
        <v>3151</v>
      </c>
      <c r="D1462" t="s">
        <v>135</v>
      </c>
      <c r="E1462">
        <v>1050.01587612</v>
      </c>
      <c r="F1462">
        <v>544.35</v>
      </c>
      <c r="G1462">
        <v>301.60336601816903</v>
      </c>
      <c r="H1462">
        <v>-7.6550747573087898</v>
      </c>
      <c r="I1462">
        <v>31.1780370895451</v>
      </c>
      <c r="J1462">
        <v>-6.6638401002394101</v>
      </c>
      <c r="K1462">
        <v>512.93748566364104</v>
      </c>
      <c r="L1462">
        <v>391.04576209871601</v>
      </c>
      <c r="M1462">
        <v>39.992368143026297</v>
      </c>
      <c r="N1462">
        <v>0.71544263828715304</v>
      </c>
      <c r="O1462">
        <v>17.387710112978699</v>
      </c>
      <c r="P1462">
        <v>373.34782608695599</v>
      </c>
      <c r="Q1462">
        <v>0.26370822444899999</v>
      </c>
    </row>
    <row r="1463" spans="1:17" hidden="1" x14ac:dyDescent="0.3">
      <c r="A1463" t="s">
        <v>3095</v>
      </c>
      <c r="B1463" t="s">
        <v>3096</v>
      </c>
      <c r="C1463" t="s">
        <v>3151</v>
      </c>
      <c r="D1463" t="s">
        <v>274</v>
      </c>
      <c r="E1463">
        <v>1045.2858021</v>
      </c>
      <c r="F1463">
        <v>197</v>
      </c>
      <c r="G1463">
        <v>19.956315936304101</v>
      </c>
      <c r="H1463">
        <v>-3.02022183274351</v>
      </c>
      <c r="I1463">
        <v>47.031568930146399</v>
      </c>
      <c r="J1463">
        <v>2.5563581735506302</v>
      </c>
      <c r="K1463">
        <v>186.451134661374</v>
      </c>
      <c r="L1463">
        <v>156.25396150319301</v>
      </c>
      <c r="M1463">
        <v>59.5881389779397</v>
      </c>
      <c r="N1463">
        <v>0.220887483413165</v>
      </c>
      <c r="O1463">
        <v>14.350253807106499</v>
      </c>
      <c r="P1463">
        <v>83.940242763772105</v>
      </c>
    </row>
    <row r="1464" spans="1:17" hidden="1" x14ac:dyDescent="0.3">
      <c r="A1464" t="s">
        <v>3097</v>
      </c>
      <c r="B1464" t="s">
        <v>3098</v>
      </c>
      <c r="C1464" t="s">
        <v>3151</v>
      </c>
      <c r="D1464" t="s">
        <v>138</v>
      </c>
      <c r="E1464">
        <v>1041.7006946500001</v>
      </c>
      <c r="F1464">
        <v>827.75</v>
      </c>
      <c r="G1464">
        <v>51.094172736464103</v>
      </c>
      <c r="H1464">
        <v>-17.319607562139002</v>
      </c>
      <c r="I1464">
        <v>13.6054822658762</v>
      </c>
      <c r="J1464">
        <v>14.169411786604201</v>
      </c>
      <c r="K1464">
        <v>860.21724046796805</v>
      </c>
      <c r="L1464">
        <v>763.48323796534305</v>
      </c>
      <c r="M1464">
        <v>65.062621277738998</v>
      </c>
      <c r="N1464">
        <v>0.82099737532808403</v>
      </c>
      <c r="O1464">
        <v>74.267592872243995</v>
      </c>
      <c r="P1464">
        <v>108.501259445843</v>
      </c>
    </row>
    <row r="1465" spans="1:17" hidden="1" x14ac:dyDescent="0.3">
      <c r="A1465" t="s">
        <v>3099</v>
      </c>
      <c r="B1465" t="s">
        <v>3100</v>
      </c>
      <c r="C1465" t="s">
        <v>3151</v>
      </c>
      <c r="D1465" t="s">
        <v>543</v>
      </c>
      <c r="E1465">
        <v>1039.69768</v>
      </c>
      <c r="F1465">
        <v>1293.8</v>
      </c>
      <c r="G1465">
        <v>48.9236759933464</v>
      </c>
      <c r="H1465">
        <v>5.1796579665228304</v>
      </c>
      <c r="I1465">
        <v>-10.6079962608525</v>
      </c>
      <c r="J1465">
        <v>-1.2317626913152999</v>
      </c>
      <c r="K1465">
        <v>1268.24255652696</v>
      </c>
      <c r="L1465">
        <v>1185.1440055616699</v>
      </c>
      <c r="M1465">
        <v>49.205558056371501</v>
      </c>
      <c r="N1465">
        <v>0.965321158546535</v>
      </c>
      <c r="O1465">
        <v>25.197093832122398</v>
      </c>
      <c r="P1465">
        <v>81.841180604356893</v>
      </c>
      <c r="Q1465">
        <v>0.13873318354993699</v>
      </c>
    </row>
    <row r="1466" spans="1:17" hidden="1" x14ac:dyDescent="0.3">
      <c r="A1466" t="s">
        <v>3101</v>
      </c>
      <c r="B1466" t="s">
        <v>3102</v>
      </c>
      <c r="C1466" t="s">
        <v>3151</v>
      </c>
      <c r="D1466" t="s">
        <v>51</v>
      </c>
      <c r="E1466">
        <v>1036.96158657</v>
      </c>
      <c r="F1466">
        <v>807.15</v>
      </c>
      <c r="G1466">
        <v>41.090681608080999</v>
      </c>
      <c r="H1466">
        <v>-6.1117596665479903</v>
      </c>
      <c r="I1466">
        <v>22.5056421214213</v>
      </c>
      <c r="J1466">
        <v>-2.7055993810898502</v>
      </c>
      <c r="K1466">
        <v>819.01235605737497</v>
      </c>
      <c r="L1466">
        <v>727.39322998759997</v>
      </c>
      <c r="M1466">
        <v>42.312882412430298</v>
      </c>
      <c r="N1466">
        <v>0.70679959579543905</v>
      </c>
      <c r="O1466">
        <v>17.704268103821999</v>
      </c>
      <c r="P1466">
        <v>75.067780067237805</v>
      </c>
      <c r="Q1466">
        <v>8.7185776758269995E-2</v>
      </c>
    </row>
    <row r="1467" spans="1:17" hidden="1" x14ac:dyDescent="0.3">
      <c r="A1467" t="s">
        <v>3103</v>
      </c>
      <c r="B1467" t="s">
        <v>3104</v>
      </c>
      <c r="C1467" t="s">
        <v>3151</v>
      </c>
      <c r="D1467" t="s">
        <v>48</v>
      </c>
      <c r="E1467">
        <v>1035.0370969600001</v>
      </c>
      <c r="F1467">
        <v>428.8</v>
      </c>
      <c r="G1467">
        <v>46.379876057837201</v>
      </c>
      <c r="H1467">
        <v>-14.068713085532</v>
      </c>
      <c r="I1467">
        <v>62.019670920536697</v>
      </c>
      <c r="J1467">
        <v>8.8825706018165598E-2</v>
      </c>
      <c r="M1467">
        <v>46.352173162409102</v>
      </c>
      <c r="O1467">
        <v>62.185167910447703</v>
      </c>
      <c r="P1467">
        <v>92.330118860731105</v>
      </c>
    </row>
    <row r="1468" spans="1:17" hidden="1" x14ac:dyDescent="0.3">
      <c r="A1468" t="s">
        <v>3105</v>
      </c>
      <c r="B1468" t="s">
        <v>3106</v>
      </c>
      <c r="C1468" t="s">
        <v>3151</v>
      </c>
      <c r="D1468" t="s">
        <v>182</v>
      </c>
      <c r="E1468">
        <v>1034.6023359999999</v>
      </c>
      <c r="F1468">
        <v>959.6</v>
      </c>
      <c r="G1468">
        <v>-49.772777895288002</v>
      </c>
      <c r="H1468">
        <v>0.92236402883944901</v>
      </c>
      <c r="I1468">
        <v>-32.254836494613699</v>
      </c>
      <c r="J1468">
        <v>-3.3877029109859098</v>
      </c>
      <c r="K1468">
        <v>1003.51886760132</v>
      </c>
      <c r="L1468">
        <v>1097.05356879343</v>
      </c>
      <c r="M1468">
        <v>48.947891503315503</v>
      </c>
      <c r="N1468">
        <v>1.31102281718083</v>
      </c>
      <c r="O1468">
        <v>58.920383493122102</v>
      </c>
      <c r="P1468">
        <v>3.1162690737158698</v>
      </c>
      <c r="Q1468">
        <v>6.1836588390051003E-2</v>
      </c>
    </row>
    <row r="1469" spans="1:17" hidden="1" x14ac:dyDescent="0.3">
      <c r="A1469" t="s">
        <v>3107</v>
      </c>
      <c r="B1469" t="s">
        <v>3108</v>
      </c>
      <c r="C1469" t="s">
        <v>3151</v>
      </c>
      <c r="D1469" t="s">
        <v>611</v>
      </c>
      <c r="E1469">
        <v>1033.2709309500001</v>
      </c>
      <c r="F1469">
        <v>286.5</v>
      </c>
      <c r="G1469">
        <v>-19.069342423508498</v>
      </c>
      <c r="H1469">
        <v>-7.2111030044893099</v>
      </c>
      <c r="I1469">
        <v>-10.649976260110501</v>
      </c>
      <c r="J1469">
        <v>-1.8614848529880399</v>
      </c>
      <c r="K1469">
        <v>303.10116457893002</v>
      </c>
      <c r="L1469">
        <v>298.317532565644</v>
      </c>
      <c r="M1469">
        <v>46.771863521848502</v>
      </c>
      <c r="N1469">
        <v>0.23991067909202601</v>
      </c>
      <c r="O1469">
        <v>34.205933682373399</v>
      </c>
      <c r="P1469">
        <v>27.3333333333333</v>
      </c>
      <c r="Q1469">
        <v>-4.4996004657781002E-2</v>
      </c>
    </row>
    <row r="1470" spans="1:17" hidden="1" x14ac:dyDescent="0.3">
      <c r="A1470" t="s">
        <v>3109</v>
      </c>
      <c r="B1470" t="s">
        <v>3110</v>
      </c>
      <c r="C1470" t="s">
        <v>3151</v>
      </c>
      <c r="D1470" t="s">
        <v>611</v>
      </c>
      <c r="E1470">
        <v>1031.3728532</v>
      </c>
      <c r="F1470">
        <v>2348</v>
      </c>
      <c r="G1470">
        <v>11.3017109377531</v>
      </c>
      <c r="H1470">
        <v>-9.6759465889480794</v>
      </c>
      <c r="I1470">
        <v>12.6558097989942</v>
      </c>
      <c r="J1470">
        <v>-1.0655187403456301</v>
      </c>
      <c r="K1470">
        <v>2430.08490935177</v>
      </c>
      <c r="L1470">
        <v>2186.4235581243402</v>
      </c>
      <c r="M1470">
        <v>51.099074080804897</v>
      </c>
      <c r="N1470">
        <v>0.69695685372821803</v>
      </c>
      <c r="O1470">
        <v>31.984667802385001</v>
      </c>
      <c r="P1470">
        <v>54.983498349834903</v>
      </c>
      <c r="Q1470">
        <v>6.0355833191348997E-2</v>
      </c>
    </row>
    <row r="1471" spans="1:17" hidden="1" x14ac:dyDescent="0.3">
      <c r="A1471" t="s">
        <v>3111</v>
      </c>
      <c r="B1471" t="s">
        <v>3112</v>
      </c>
      <c r="C1471" t="s">
        <v>3151</v>
      </c>
      <c r="D1471" t="s">
        <v>1268</v>
      </c>
      <c r="E1471">
        <v>1030.1087471599999</v>
      </c>
      <c r="F1471">
        <v>391.1</v>
      </c>
      <c r="G1471">
        <v>30.351173855421099</v>
      </c>
      <c r="H1471">
        <v>3.25891064539509</v>
      </c>
      <c r="I1471">
        <v>48.408250421904299</v>
      </c>
      <c r="J1471">
        <v>-1.40368434147909</v>
      </c>
      <c r="K1471">
        <v>356.523372035607</v>
      </c>
      <c r="L1471">
        <v>295.00309859864302</v>
      </c>
      <c r="M1471">
        <v>49.614741669713901</v>
      </c>
      <c r="N1471">
        <v>0.46505452821242199</v>
      </c>
      <c r="O1471">
        <v>17.0288928662746</v>
      </c>
      <c r="P1471">
        <v>114.890109890109</v>
      </c>
      <c r="Q1471">
        <v>0.14621189894557199</v>
      </c>
    </row>
    <row r="1472" spans="1:17" hidden="1" x14ac:dyDescent="0.3">
      <c r="A1472" t="s">
        <v>3113</v>
      </c>
      <c r="B1472" t="s">
        <v>3114</v>
      </c>
      <c r="C1472" t="s">
        <v>3151</v>
      </c>
      <c r="D1472" t="s">
        <v>111</v>
      </c>
      <c r="E1472">
        <v>1029.6844368</v>
      </c>
      <c r="F1472">
        <v>345.75</v>
      </c>
      <c r="G1472">
        <v>93.491606869065706</v>
      </c>
      <c r="H1472">
        <v>-6.14109352359492</v>
      </c>
      <c r="I1472">
        <v>-16.7406108754992</v>
      </c>
      <c r="J1472">
        <v>-1.0105158342051399</v>
      </c>
      <c r="K1472">
        <v>359.709249845773</v>
      </c>
      <c r="L1472">
        <v>317.30241862506898</v>
      </c>
      <c r="M1472">
        <v>43.179043589400401</v>
      </c>
      <c r="N1472">
        <v>0.70747656660823099</v>
      </c>
      <c r="O1472">
        <v>22.458423716558102</v>
      </c>
      <c r="P1472">
        <v>154.04114621601701</v>
      </c>
      <c r="Q1472">
        <v>0.101348997447268</v>
      </c>
    </row>
    <row r="1473" spans="1:17" hidden="1" x14ac:dyDescent="0.3">
      <c r="A1473" t="s">
        <v>3115</v>
      </c>
      <c r="B1473" t="s">
        <v>3116</v>
      </c>
      <c r="C1473" t="s">
        <v>3151</v>
      </c>
      <c r="D1473" t="s">
        <v>434</v>
      </c>
      <c r="E1473">
        <v>1024.796030604</v>
      </c>
      <c r="F1473">
        <v>41.71</v>
      </c>
      <c r="G1473">
        <v>-41.045676858146301</v>
      </c>
      <c r="H1473">
        <v>-7.42295409408508</v>
      </c>
      <c r="I1473">
        <v>-23.3084356707277</v>
      </c>
      <c r="J1473">
        <v>-1.1264755803731701</v>
      </c>
      <c r="K1473">
        <v>45.171574166183902</v>
      </c>
      <c r="L1473">
        <v>45.924392191819102</v>
      </c>
      <c r="M1473">
        <v>31.868040130644101</v>
      </c>
      <c r="N1473">
        <v>0.29775127908391302</v>
      </c>
      <c r="O1473">
        <v>45.049148885159397</v>
      </c>
      <c r="P1473">
        <v>21.25</v>
      </c>
    </row>
    <row r="1474" spans="1:17" hidden="1" x14ac:dyDescent="0.3">
      <c r="A1474" t="s">
        <v>3117</v>
      </c>
      <c r="B1474" t="s">
        <v>3118</v>
      </c>
      <c r="C1474" t="s">
        <v>3151</v>
      </c>
      <c r="D1474" t="s">
        <v>271</v>
      </c>
      <c r="E1474">
        <v>1024.7093015</v>
      </c>
      <c r="F1474">
        <v>420.5</v>
      </c>
      <c r="G1474">
        <v>-32.8350350868985</v>
      </c>
      <c r="H1474">
        <v>-6.6613006937743702</v>
      </c>
      <c r="I1474">
        <v>-5.9568409928331398</v>
      </c>
      <c r="J1474">
        <v>-2.86015755063897</v>
      </c>
      <c r="K1474">
        <v>427.67188966754497</v>
      </c>
      <c r="L1474">
        <v>432.102337841561</v>
      </c>
      <c r="M1474">
        <v>53.018642132199702</v>
      </c>
      <c r="N1474">
        <v>0.38041385051868198</v>
      </c>
      <c r="O1474">
        <v>21.664684898929799</v>
      </c>
      <c r="P1474">
        <v>16.272639292133199</v>
      </c>
      <c r="Q1474">
        <v>-3.0947720607900001E-4</v>
      </c>
    </row>
    <row r="1475" spans="1:17" hidden="1" x14ac:dyDescent="0.3">
      <c r="A1475" t="s">
        <v>3119</v>
      </c>
      <c r="B1475" t="s">
        <v>3120</v>
      </c>
      <c r="C1475" t="s">
        <v>3151</v>
      </c>
      <c r="D1475" t="s">
        <v>3121</v>
      </c>
      <c r="E1475">
        <v>1023.3216</v>
      </c>
      <c r="F1475">
        <v>518.4</v>
      </c>
      <c r="G1475">
        <v>225.42969841593001</v>
      </c>
      <c r="H1475">
        <v>2.1937870449895498</v>
      </c>
      <c r="I1475">
        <v>126.596997181638</v>
      </c>
      <c r="J1475">
        <v>17.636157891904499</v>
      </c>
      <c r="K1475">
        <v>464.958942465174</v>
      </c>
      <c r="M1475">
        <v>76.896250923412197</v>
      </c>
      <c r="N1475">
        <v>0.74229597019979598</v>
      </c>
      <c r="O1475">
        <v>29.224537037036999</v>
      </c>
      <c r="P1475">
        <v>270.28571428571399</v>
      </c>
    </row>
    <row r="1476" spans="1:17" hidden="1" x14ac:dyDescent="0.3">
      <c r="A1476" t="s">
        <v>3122</v>
      </c>
      <c r="B1476" t="s">
        <v>3123</v>
      </c>
      <c r="C1476" t="s">
        <v>3151</v>
      </c>
      <c r="D1476" t="s">
        <v>434</v>
      </c>
      <c r="E1476">
        <v>1023.30121041</v>
      </c>
      <c r="F1476">
        <v>361.3</v>
      </c>
      <c r="G1476">
        <v>23.224274085048599</v>
      </c>
      <c r="H1476">
        <v>9.5611726653542206</v>
      </c>
      <c r="I1476">
        <v>29.082190278784701</v>
      </c>
      <c r="J1476">
        <v>2.72517387244375</v>
      </c>
      <c r="K1476">
        <v>323.073801993693</v>
      </c>
      <c r="L1476">
        <v>286.85150338998199</v>
      </c>
      <c r="M1476">
        <v>76.274693119556304</v>
      </c>
      <c r="N1476">
        <v>1.12373792575217</v>
      </c>
      <c r="O1476">
        <v>3.7226681428176001</v>
      </c>
      <c r="P1476">
        <v>91.012424002114699</v>
      </c>
      <c r="Q1476">
        <v>0.10391377460809099</v>
      </c>
    </row>
    <row r="1477" spans="1:17" hidden="1" x14ac:dyDescent="0.3">
      <c r="A1477" t="s">
        <v>3124</v>
      </c>
      <c r="B1477" t="s">
        <v>3125</v>
      </c>
      <c r="C1477" t="s">
        <v>3151</v>
      </c>
      <c r="D1477" t="s">
        <v>3126</v>
      </c>
      <c r="E1477">
        <v>1022.86409465499</v>
      </c>
      <c r="F1477">
        <v>214.57</v>
      </c>
      <c r="G1477">
        <v>-15.2056128738166</v>
      </c>
      <c r="H1477">
        <v>4.1389497982668697</v>
      </c>
      <c r="I1477">
        <v>-29.7958797430774</v>
      </c>
      <c r="J1477">
        <v>-4.4603130984397898</v>
      </c>
      <c r="K1477">
        <v>216.25193976155799</v>
      </c>
      <c r="L1477">
        <v>224.32339527712799</v>
      </c>
      <c r="M1477">
        <v>52.014865145893701</v>
      </c>
      <c r="N1477">
        <v>0.76473790226226901</v>
      </c>
      <c r="O1477">
        <v>67.218157244721993</v>
      </c>
      <c r="P1477">
        <v>28.562013181545801</v>
      </c>
      <c r="Q1477">
        <v>4.4370823574529997E-3</v>
      </c>
    </row>
    <row r="1478" spans="1:17" hidden="1" x14ac:dyDescent="0.3">
      <c r="A1478" t="s">
        <v>3127</v>
      </c>
      <c r="B1478" t="s">
        <v>3128</v>
      </c>
      <c r="C1478" t="s">
        <v>3151</v>
      </c>
      <c r="D1478" t="s">
        <v>543</v>
      </c>
      <c r="E1478">
        <v>1020.021619125</v>
      </c>
      <c r="F1478">
        <v>304.05</v>
      </c>
      <c r="G1478">
        <v>70.083580734594193</v>
      </c>
      <c r="H1478">
        <v>-2.0687877638747398</v>
      </c>
      <c r="I1478">
        <v>62.258627594448697</v>
      </c>
      <c r="J1478">
        <v>4.5520880883349797</v>
      </c>
      <c r="K1478">
        <v>276.96644668364399</v>
      </c>
      <c r="L1478">
        <v>225.800804184046</v>
      </c>
      <c r="M1478">
        <v>68.306662811645694</v>
      </c>
      <c r="N1478">
        <v>1.0011853688922201</v>
      </c>
      <c r="O1478">
        <v>8.4032231540865006</v>
      </c>
      <c r="P1478">
        <v>130.69044006069799</v>
      </c>
      <c r="Q1478">
        <v>0.115203350759453</v>
      </c>
    </row>
    <row r="1479" spans="1:17" hidden="1" x14ac:dyDescent="0.3">
      <c r="A1479" t="s">
        <v>3129</v>
      </c>
      <c r="B1479" t="s">
        <v>3130</v>
      </c>
      <c r="C1479" t="s">
        <v>3151</v>
      </c>
      <c r="D1479" t="s">
        <v>156</v>
      </c>
      <c r="E1479">
        <v>1015.7976</v>
      </c>
      <c r="F1479">
        <v>414.95</v>
      </c>
      <c r="G1479">
        <v>54.504211942270999</v>
      </c>
      <c r="H1479">
        <v>-1.2528344953808701</v>
      </c>
      <c r="I1479">
        <v>72.225955863663799</v>
      </c>
      <c r="J1479">
        <v>2.3141004312928901</v>
      </c>
      <c r="K1479">
        <v>418.882565277987</v>
      </c>
      <c r="M1479">
        <v>58.325731949529803</v>
      </c>
      <c r="N1479">
        <v>0.78810659186535703</v>
      </c>
      <c r="O1479">
        <v>33.751054343896797</v>
      </c>
      <c r="P1479">
        <v>103.606476938174</v>
      </c>
    </row>
    <row r="1480" spans="1:17" hidden="1" x14ac:dyDescent="0.3">
      <c r="A1480" t="s">
        <v>3131</v>
      </c>
      <c r="B1480" t="s">
        <v>3132</v>
      </c>
      <c r="C1480" t="s">
        <v>3151</v>
      </c>
      <c r="D1480" t="s">
        <v>135</v>
      </c>
      <c r="E1480">
        <v>1008.50587208799</v>
      </c>
      <c r="F1480">
        <v>75.13</v>
      </c>
      <c r="G1480">
        <v>84.112783464295504</v>
      </c>
      <c r="H1480">
        <v>8.3066362872020907</v>
      </c>
      <c r="I1480">
        <v>59.166432054139896</v>
      </c>
      <c r="J1480">
        <v>-10.9740974184878</v>
      </c>
      <c r="K1480">
        <v>71.821297601166094</v>
      </c>
      <c r="L1480">
        <v>53.670120117444803</v>
      </c>
      <c r="M1480">
        <v>24.4618924375741</v>
      </c>
      <c r="N1480">
        <v>1.37194641618492E-2</v>
      </c>
      <c r="O1480">
        <v>24.810328763476601</v>
      </c>
      <c r="P1480">
        <v>155.544217687074</v>
      </c>
      <c r="Q1480">
        <v>0.13790967856507499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Price_Filter_14_10_2024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2024-10-15T04:31:12Z</dcterms:created>
  <dcterms:modified xsi:type="dcterms:W3CDTF">2024-11-22T13:08:02Z</dcterms:modified>
</cp:coreProperties>
</file>